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3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<sst xmlns="http://schemas.openxmlformats.org/spreadsheetml/2006/main" count="6150" uniqueCount="1222">
  <si>
    <t xml:space="preserve">    48,157.63</t>
  </si>
  <si>
    <t xml:space="preserve">    35,827.59</t>
  </si>
  <si>
    <t xml:space="preserve">    34,707.78</t>
  </si>
  <si>
    <t xml:space="preserve">    34,637.69</t>
  </si>
  <si>
    <t xml:space="preserve">    29,732.66</t>
  </si>
  <si>
    <t xml:space="preserve">    29,354.81</t>
  </si>
  <si>
    <t xml:space="preserve">    29,541.64</t>
  </si>
  <si>
    <t xml:space="preserve">    30,845.19</t>
  </si>
  <si>
    <t xml:space="preserve">    31,637.29</t>
  </si>
  <si>
    <t xml:space="preserve">    32,061.57</t>
  </si>
  <si>
    <t xml:space="preserve">    31,270.48</t>
  </si>
  <si>
    <t xml:space="preserve">    32,407.78</t>
  </si>
  <si>
    <t xml:space="preserve">    31,175.88</t>
  </si>
  <si>
    <t xml:space="preserve">    17,611.01</t>
  </si>
  <si>
    <t xml:space="preserve">    21,040.22</t>
  </si>
  <si>
    <t xml:space="preserve">    21,330.11</t>
  </si>
  <si>
    <t xml:space="preserve">  5,212,233.43</t>
  </si>
  <si>
    <t xml:space="preserve">  5,261,248.46</t>
  </si>
  <si>
    <t xml:space="preserve">  5,256,050.46</t>
  </si>
  <si>
    <t xml:space="preserve">   450,894.17</t>
  </si>
  <si>
    <t xml:space="preserve">   441,421.71</t>
  </si>
  <si>
    <t xml:space="preserve">   456,905.60</t>
  </si>
  <si>
    <t xml:space="preserve">     5,383.60</t>
  </si>
  <si>
    <t xml:space="preserve">     5,728.01</t>
  </si>
  <si>
    <t xml:space="preserve">     5,988.95</t>
  </si>
  <si>
    <t xml:space="preserve">     9,608.44</t>
  </si>
  <si>
    <t xml:space="preserve">     9,292.06</t>
  </si>
  <si>
    <t xml:space="preserve">     9,312.46</t>
  </si>
  <si>
    <t xml:space="preserve">    10,150.58</t>
  </si>
  <si>
    <t xml:space="preserve">    10,083.97</t>
  </si>
  <si>
    <t xml:space="preserve">     9,819.60</t>
  </si>
  <si>
    <t xml:space="preserve">    37,240.00</t>
  </si>
  <si>
    <t xml:space="preserve">    37,405.88</t>
  </si>
  <si>
    <t xml:space="preserve">    35,938.80</t>
  </si>
  <si>
    <t xml:space="preserve">    29,601.28</t>
  </si>
  <si>
    <t xml:space="preserve">    29,791.87</t>
  </si>
  <si>
    <t xml:space="preserve">    30,405.66</t>
  </si>
  <si>
    <t xml:space="preserve">     4,296.47</t>
  </si>
  <si>
    <t xml:space="preserve">     4,509.38</t>
  </si>
  <si>
    <t xml:space="preserve">     4,250.04</t>
  </si>
  <si>
    <t xml:space="preserve">    45,440.01</t>
  </si>
  <si>
    <t xml:space="preserve">    44,624.98</t>
  </si>
  <si>
    <t xml:space="preserve">    45,559.02</t>
  </si>
  <si>
    <t xml:space="preserve">    14,174.68</t>
  </si>
  <si>
    <t xml:space="preserve">    13,240.83</t>
  </si>
  <si>
    <t xml:space="preserve">    12,939.11</t>
  </si>
  <si>
    <t xml:space="preserve">  1,507,592.22</t>
  </si>
  <si>
    <t xml:space="preserve">  1,426,628.61</t>
  </si>
  <si>
    <t xml:space="preserve">  1,472,611.03</t>
  </si>
  <si>
    <t xml:space="preserve">    30,512.91</t>
  </si>
  <si>
    <t xml:space="preserve">    30,175.62</t>
  </si>
  <si>
    <t xml:space="preserve">    30,648.95</t>
  </si>
  <si>
    <t>126r1  94-104</t>
  </si>
  <si>
    <t xml:space="preserve">     5,309.94</t>
  </si>
  <si>
    <t xml:space="preserve">     5,634.23</t>
  </si>
  <si>
    <t xml:space="preserve">     5,766.34</t>
  </si>
  <si>
    <t xml:space="preserve">     5,022.79</t>
  </si>
  <si>
    <t xml:space="preserve">     4,475.86</t>
  </si>
  <si>
    <t xml:space="preserve">     6,010.40</t>
  </si>
  <si>
    <t xml:space="preserve">     1,867.60</t>
  </si>
  <si>
    <t xml:space="preserve">     1,747.38</t>
  </si>
  <si>
    <t xml:space="preserve">     1,753.91</t>
  </si>
  <si>
    <t xml:space="preserve">    24,660.97</t>
  </si>
  <si>
    <t xml:space="preserve">    24,992.23</t>
  </si>
  <si>
    <t xml:space="preserve">    25,034.16</t>
  </si>
  <si>
    <t xml:space="preserve">     9,018.41</t>
  </si>
  <si>
    <t xml:space="preserve">     9,259.39</t>
  </si>
  <si>
    <t xml:space="preserve">     9,111.85</t>
  </si>
  <si>
    <t xml:space="preserve">     3,066.37</t>
  </si>
  <si>
    <t xml:space="preserve">     2,670.82</t>
  </si>
  <si>
    <t xml:space="preserve">     2,941.62</t>
  </si>
  <si>
    <t xml:space="preserve">    45,218.76</t>
  </si>
  <si>
    <t xml:space="preserve">    46,200.07</t>
  </si>
  <si>
    <t xml:space="preserve">    46,771.17</t>
  </si>
  <si>
    <t xml:space="preserve">    11,248.04</t>
  </si>
  <si>
    <t xml:space="preserve">    11,049.38</t>
  </si>
  <si>
    <t xml:space="preserve">    11,269.58</t>
  </si>
  <si>
    <t xml:space="preserve">  1,413,443.93</t>
  </si>
  <si>
    <t xml:space="preserve">  1,432,739.94</t>
  </si>
  <si>
    <t xml:space="preserve">  1,448,941.31</t>
  </si>
  <si>
    <t xml:space="preserve">    16,715.58</t>
  </si>
  <si>
    <t xml:space="preserve">    17,498.21</t>
  </si>
  <si>
    <t xml:space="preserve">    17,033.92</t>
  </si>
  <si>
    <t>127r1  132-135</t>
  </si>
  <si>
    <t xml:space="preserve">     5,425.00</t>
  </si>
  <si>
    <t xml:space="preserve">     6,145.88</t>
  </si>
  <si>
    <t xml:space="preserve">     5,715.12</t>
  </si>
  <si>
    <t xml:space="preserve">     6,317.00</t>
  </si>
  <si>
    <t xml:space="preserve">     7,787.40</t>
  </si>
  <si>
    <t xml:space="preserve">     8,663.07</t>
  </si>
  <si>
    <t xml:space="preserve">     9,429.94</t>
  </si>
  <si>
    <t xml:space="preserve">     9,545.37</t>
  </si>
  <si>
    <t xml:space="preserve">     9,384.18</t>
  </si>
  <si>
    <t xml:space="preserve">    29,869.97</t>
  </si>
  <si>
    <t xml:space="preserve">    29,075.03</t>
  </si>
  <si>
    <t xml:space="preserve">    29,018.97</t>
  </si>
  <si>
    <t xml:space="preserve">    12,586.38</t>
  </si>
  <si>
    <t xml:space="preserve">    12,939.21</t>
  </si>
  <si>
    <t xml:space="preserve">    12,207.75</t>
  </si>
  <si>
    <t xml:space="preserve">    14,045.65</t>
  </si>
  <si>
    <t xml:space="preserve">    14,197.77</t>
  </si>
  <si>
    <t xml:space="preserve">    14,394.69</t>
  </si>
  <si>
    <t xml:space="preserve">    38,871.10</t>
  </si>
  <si>
    <t xml:space="preserve">    38,860.52</t>
  </si>
  <si>
    <t xml:space="preserve">    39,564.09</t>
  </si>
  <si>
    <t xml:space="preserve">    23,788.35</t>
  </si>
  <si>
    <t xml:space="preserve">    24,132.36</t>
  </si>
  <si>
    <t xml:space="preserve">    23,772.46</t>
  </si>
  <si>
    <t xml:space="preserve">  1,337,820.15</t>
  </si>
  <si>
    <t xml:space="preserve">  1,345,150.23</t>
  </si>
  <si>
    <t xml:space="preserve">  1,374,676.59</t>
  </si>
  <si>
    <t xml:space="preserve">    16,554.59</t>
  </si>
  <si>
    <t xml:space="preserve">    16,980.52</t>
  </si>
  <si>
    <t xml:space="preserve">    16,760.47</t>
  </si>
  <si>
    <t xml:space="preserve">     6,724.70</t>
  </si>
  <si>
    <t xml:space="preserve">     6,059.84</t>
  </si>
  <si>
    <t xml:space="preserve">     5,815.01</t>
  </si>
  <si>
    <t xml:space="preserve">     4,878.31</t>
  </si>
  <si>
    <t xml:space="preserve">     5,541.84</t>
  </si>
  <si>
    <t xml:space="preserve">     4,666.79</t>
  </si>
  <si>
    <t xml:space="preserve">     2,005.64</t>
  </si>
  <si>
    <t xml:space="preserve">     2,065.17</t>
  </si>
  <si>
    <t xml:space="preserve">     2,047.54</t>
  </si>
  <si>
    <t xml:space="preserve">    74,697.08</t>
  </si>
  <si>
    <t xml:space="preserve">    74,711.84</t>
  </si>
  <si>
    <t xml:space="preserve">    76,233.74</t>
  </si>
  <si>
    <t xml:space="preserve">    21,503.49</t>
  </si>
  <si>
    <t xml:space="preserve">    21,803.14</t>
  </si>
  <si>
    <t xml:space="preserve">    22,465.75</t>
  </si>
  <si>
    <t xml:space="preserve">     6,443.87</t>
  </si>
  <si>
    <t xml:space="preserve">     6,309.65</t>
  </si>
  <si>
    <t xml:space="preserve">     6,829.31</t>
  </si>
  <si>
    <t xml:space="preserve">    35,671.62</t>
  </si>
  <si>
    <t xml:space="preserve">    35,850.13</t>
  </si>
  <si>
    <t xml:space="preserve">    36,432.00</t>
  </si>
  <si>
    <t xml:space="preserve">     8,227.66</t>
  </si>
  <si>
    <t xml:space="preserve">     7,951.71</t>
  </si>
  <si>
    <t xml:space="preserve">     8,749.18</t>
  </si>
  <si>
    <t xml:space="preserve">  4,311,402.99</t>
  </si>
  <si>
    <t xml:space="preserve">  4,509,562.28</t>
  </si>
  <si>
    <t xml:space="preserve">  4,413,982.83</t>
  </si>
  <si>
    <t xml:space="preserve">   222,656.27</t>
  </si>
  <si>
    <t xml:space="preserve">   227,052.89</t>
  </si>
  <si>
    <t xml:space="preserve">   224,201.38</t>
  </si>
  <si>
    <t xml:space="preserve">     5,766.80</t>
  </si>
  <si>
    <t xml:space="preserve">     6,664.24</t>
  </si>
  <si>
    <t xml:space="preserve">     5,732.43</t>
  </si>
  <si>
    <t xml:space="preserve">    33,637.49</t>
  </si>
  <si>
    <t xml:space="preserve">    35,385.48</t>
  </si>
  <si>
    <t xml:space="preserve">    33,604.63</t>
  </si>
  <si>
    <t xml:space="preserve">    49,270.19</t>
  </si>
  <si>
    <t xml:space="preserve">    48,687.76</t>
  </si>
  <si>
    <t xml:space="preserve">    48,386.01</t>
  </si>
  <si>
    <t xml:space="preserve">    35,840.23</t>
  </si>
  <si>
    <t xml:space="preserve">    36,737.96</t>
  </si>
  <si>
    <t xml:space="preserve">    36,056.13</t>
  </si>
  <si>
    <t xml:space="preserve">    29,452.94</t>
  </si>
  <si>
    <t xml:space="preserve">    29,618.24</t>
  </si>
  <si>
    <t xml:space="preserve">    29,905.93</t>
  </si>
  <si>
    <t xml:space="preserve">    31,889.31</t>
  </si>
  <si>
    <t xml:space="preserve">    31,256.66</t>
  </si>
  <si>
    <t xml:space="preserve">    31,507.46</t>
  </si>
  <si>
    <t xml:space="preserve">    30,398.27</t>
  </si>
  <si>
    <t xml:space="preserve">    31,894.36</t>
  </si>
  <si>
    <t xml:space="preserve">    31,113.32</t>
  </si>
  <si>
    <t xml:space="preserve">    22,108.81</t>
  </si>
  <si>
    <t xml:space="preserve">    21,563.34</t>
  </si>
  <si>
    <t xml:space="preserve">    22,161.90</t>
  </si>
  <si>
    <t xml:space="preserve">  5,253,255.70</t>
  </si>
  <si>
    <t xml:space="preserve">  5,271,428.91</t>
  </si>
  <si>
    <t xml:space="preserve">  5,277,574.09</t>
  </si>
  <si>
    <t xml:space="preserve">   464,060.90</t>
  </si>
  <si>
    <t xml:space="preserve">   463,418.61</t>
  </si>
  <si>
    <t xml:space="preserve">   465,143.00</t>
  </si>
  <si>
    <t>127r2  80-92</t>
  </si>
  <si>
    <t xml:space="preserve">     5,288.22</t>
  </si>
  <si>
    <t xml:space="preserve">     5,596.89</t>
  </si>
  <si>
    <t xml:space="preserve">     5,572.57</t>
  </si>
  <si>
    <t xml:space="preserve">     4,368.11</t>
  </si>
  <si>
    <t xml:space="preserve">     4,544.39</t>
  </si>
  <si>
    <t xml:space="preserve">     3,532.36</t>
  </si>
  <si>
    <t xml:space="preserve">     1,331.23</t>
  </si>
  <si>
    <t xml:space="preserve">      784.68</t>
  </si>
  <si>
    <t xml:space="preserve">     1,386.65</t>
  </si>
  <si>
    <t xml:space="preserve">    19,407.55</t>
  </si>
  <si>
    <t xml:space="preserve">    19,096.33</t>
  </si>
  <si>
    <t xml:space="preserve">    18,873.92</t>
  </si>
  <si>
    <t xml:space="preserve">     7,793.57</t>
  </si>
  <si>
    <t xml:space="preserve">     8,307.84</t>
  </si>
  <si>
    <t xml:space="preserve">     8,488.36</t>
  </si>
  <si>
    <t xml:space="preserve">    46,533.10</t>
  </si>
  <si>
    <t xml:space="preserve">    44,268.62</t>
  </si>
  <si>
    <t xml:space="preserve">    46,503.11</t>
  </si>
  <si>
    <t xml:space="preserve">    57,427.69</t>
  </si>
  <si>
    <t xml:space="preserve">    57,465.10</t>
  </si>
  <si>
    <t xml:space="preserve">    57,982.87</t>
  </si>
  <si>
    <t xml:space="preserve">   112,762.94</t>
  </si>
  <si>
    <t xml:space="preserve">   110,796.12</t>
  </si>
  <si>
    <t xml:space="preserve">   113,574.60</t>
  </si>
  <si>
    <t xml:space="preserve">  1,348,735.50</t>
  </si>
  <si>
    <t xml:space="preserve">  1,366,574.43</t>
  </si>
  <si>
    <t xml:space="preserve">  1,406,746.31</t>
  </si>
  <si>
    <t xml:space="preserve">    34,322.86</t>
  </si>
  <si>
    <t xml:space="preserve">    34,385.40</t>
  </si>
  <si>
    <t xml:space="preserve">    33,631.20</t>
  </si>
  <si>
    <t xml:space="preserve">    11,467.47</t>
  </si>
  <si>
    <t xml:space="preserve">    11,176.97</t>
  </si>
  <si>
    <t xml:space="preserve">    11,008.78</t>
  </si>
  <si>
    <t xml:space="preserve">   120,629.57</t>
  </si>
  <si>
    <t xml:space="preserve">   123,443.04</t>
  </si>
  <si>
    <t xml:space="preserve">   124,261.45</t>
  </si>
  <si>
    <t xml:space="preserve">    70,337.13</t>
  </si>
  <si>
    <t xml:space="preserve">    69,435.99</t>
  </si>
  <si>
    <t xml:space="preserve">    69,876.62</t>
  </si>
  <si>
    <t xml:space="preserve">     3,061.86</t>
  </si>
  <si>
    <t xml:space="preserve">     2,878.62</t>
  </si>
  <si>
    <t xml:space="preserve">     3,122.71</t>
  </si>
  <si>
    <t xml:space="preserve">     8,296.91</t>
  </si>
  <si>
    <t xml:space="preserve">     8,574.81</t>
  </si>
  <si>
    <t xml:space="preserve">     8,856.87</t>
  </si>
  <si>
    <t xml:space="preserve">     2,763.88</t>
  </si>
  <si>
    <t xml:space="preserve">     2,921.53</t>
  </si>
  <si>
    <t xml:space="preserve">     2,244.63</t>
  </si>
  <si>
    <t xml:space="preserve">     7,422.03</t>
  </si>
  <si>
    <t xml:space="preserve">     7,840.21</t>
  </si>
  <si>
    <t xml:space="preserve">     7,749.90</t>
  </si>
  <si>
    <t>-       85.24</t>
  </si>
  <si>
    <t>-      170.24</t>
  </si>
  <si>
    <t xml:space="preserve">    18,715.36</t>
  </si>
  <si>
    <t xml:space="preserve">    18,528.63</t>
  </si>
  <si>
    <t xml:space="preserve">    17,589.63</t>
  </si>
  <si>
    <t xml:space="preserve">    37,768.61</t>
  </si>
  <si>
    <t xml:space="preserve">    37,973.26</t>
  </si>
  <si>
    <t xml:space="preserve">    36,710.34</t>
  </si>
  <si>
    <t>128r3  38-48</t>
  </si>
  <si>
    <t xml:space="preserve">     6,257.86</t>
  </si>
  <si>
    <t xml:space="preserve">     6,205.49</t>
  </si>
  <si>
    <t xml:space="preserve">     6,602.17</t>
  </si>
  <si>
    <t xml:space="preserve">     4,075.25</t>
  </si>
  <si>
    <t xml:space="preserve">     4,636.53</t>
  </si>
  <si>
    <t xml:space="preserve">     1,391.49</t>
  </si>
  <si>
    <t xml:space="preserve">     1,123.22</t>
  </si>
  <si>
    <t xml:space="preserve">      789.87</t>
  </si>
  <si>
    <t xml:space="preserve">     1,235.77</t>
  </si>
  <si>
    <t xml:space="preserve">    14,094.79</t>
  </si>
  <si>
    <t xml:space="preserve">    14,691.58</t>
  </si>
  <si>
    <t xml:space="preserve">    14,292.20</t>
  </si>
  <si>
    <t xml:space="preserve">     8,271.27</t>
  </si>
  <si>
    <t xml:space="preserve">     7,591.53</t>
  </si>
  <si>
    <t xml:space="preserve">     7,754.85</t>
  </si>
  <si>
    <t xml:space="preserve">    34,859.15</t>
  </si>
  <si>
    <t xml:space="preserve">    35,834.45</t>
  </si>
  <si>
    <t xml:space="preserve">    36,296.57</t>
  </si>
  <si>
    <t xml:space="preserve">    29,124.62</t>
  </si>
  <si>
    <t xml:space="preserve">    30,673.24</t>
  </si>
  <si>
    <t xml:space="preserve">    28,999.72</t>
  </si>
  <si>
    <t xml:space="preserve">   253,687.45</t>
  </si>
  <si>
    <t xml:space="preserve">   265,750.54</t>
  </si>
  <si>
    <t xml:space="preserve">   262,403.57</t>
  </si>
  <si>
    <t xml:space="preserve">  2,989,218.95</t>
  </si>
  <si>
    <t xml:space="preserve">  3,059,531.56</t>
  </si>
  <si>
    <t xml:space="preserve">  3,104,254.50</t>
  </si>
  <si>
    <t xml:space="preserve">    34,260.62</t>
  </si>
  <si>
    <t xml:space="preserve">    34,392.51</t>
  </si>
  <si>
    <t xml:space="preserve">    35,294.59</t>
  </si>
  <si>
    <t>130r1  35-43</t>
  </si>
  <si>
    <t xml:space="preserve">     8,066.65</t>
  </si>
  <si>
    <t xml:space="preserve">     8,412.43</t>
  </si>
  <si>
    <t xml:space="preserve">     7,733.34</t>
  </si>
  <si>
    <t xml:space="preserve">     4,172.90</t>
  </si>
  <si>
    <t xml:space="preserve">     4,113.50</t>
  </si>
  <si>
    <t xml:space="preserve">     3,974.81</t>
  </si>
  <si>
    <t xml:space="preserve">      580.88</t>
  </si>
  <si>
    <t xml:space="preserve">      536.84</t>
  </si>
  <si>
    <t xml:space="preserve">      376.01</t>
  </si>
  <si>
    <t xml:space="preserve">    10,513.89</t>
  </si>
  <si>
    <t xml:space="preserve">     9,988.55</t>
  </si>
  <si>
    <t xml:space="preserve">    10,324.78</t>
  </si>
  <si>
    <t xml:space="preserve">     8,178.73</t>
  </si>
  <si>
    <t xml:space="preserve">     8,206.62</t>
  </si>
  <si>
    <t xml:space="preserve">     8,208.48</t>
  </si>
  <si>
    <t xml:space="preserve">    27,261.30</t>
  </si>
  <si>
    <t xml:space="preserve">    27,759.51</t>
  </si>
  <si>
    <t xml:space="preserve">    27,532.91</t>
  </si>
  <si>
    <t xml:space="preserve">    30,584.70</t>
  </si>
  <si>
    <t xml:space="preserve">    30,827.29</t>
  </si>
  <si>
    <t xml:space="preserve">    30,436.81</t>
  </si>
  <si>
    <t xml:space="preserve">   201,911.46</t>
  </si>
  <si>
    <t xml:space="preserve">   205,231.94</t>
  </si>
  <si>
    <t xml:space="preserve">   201,856.29</t>
  </si>
  <si>
    <t xml:space="preserve">  1,793,136.19</t>
  </si>
  <si>
    <t xml:space="preserve">  1,777,901.18</t>
  </si>
  <si>
    <t xml:space="preserve">  1,801,529.54</t>
  </si>
  <si>
    <t xml:space="preserve">    35,796.00</t>
  </si>
  <si>
    <t xml:space="preserve">    38,153.09</t>
  </si>
  <si>
    <t xml:space="preserve">    37,125.83</t>
  </si>
  <si>
    <t xml:space="preserve">     6,440.12</t>
  </si>
  <si>
    <t xml:space="preserve">     6,927.29</t>
  </si>
  <si>
    <t xml:space="preserve">     6,659.91</t>
  </si>
  <si>
    <t xml:space="preserve">    33,465.68</t>
  </si>
  <si>
    <t xml:space="preserve">    34,419.48</t>
  </si>
  <si>
    <t xml:space="preserve">    34,616.27</t>
  </si>
  <si>
    <t xml:space="preserve">    48,800.54</t>
  </si>
  <si>
    <t xml:space="preserve">    49,995.35</t>
  </si>
  <si>
    <t xml:space="preserve">    50,225.25</t>
  </si>
  <si>
    <t xml:space="preserve">    37,554.28</t>
  </si>
  <si>
    <t xml:space="preserve">    38,672.99</t>
  </si>
  <si>
    <t xml:space="preserve">    37,426.72</t>
  </si>
  <si>
    <t xml:space="preserve">    30,560.65</t>
  </si>
  <si>
    <t xml:space="preserve">    30,335.71</t>
  </si>
  <si>
    <t xml:space="preserve">    29,617.35</t>
  </si>
  <si>
    <t xml:space="preserve">    33,061.78</t>
  </si>
  <si>
    <t xml:space="preserve">    33,080.96</t>
  </si>
  <si>
    <t xml:space="preserve">    32,303.50</t>
  </si>
  <si>
    <t xml:space="preserve">    33,086.21</t>
  </si>
  <si>
    <t xml:space="preserve">    32,632.40</t>
  </si>
  <si>
    <t xml:space="preserve">    32,608.61</t>
  </si>
  <si>
    <t xml:space="preserve">    23,045.28</t>
  </si>
  <si>
    <t xml:space="preserve">    23,315.17</t>
  </si>
  <si>
    <t xml:space="preserve">    22,077.23</t>
  </si>
  <si>
    <t xml:space="preserve">  5,261,538.07</t>
  </si>
  <si>
    <t xml:space="preserve">  5,389,947.01</t>
  </si>
  <si>
    <t xml:space="preserve">  5,344,597.75</t>
  </si>
  <si>
    <t xml:space="preserve">   478,748.54</t>
  </si>
  <si>
    <t xml:space="preserve">   466,093.44</t>
  </si>
  <si>
    <t xml:space="preserve">   457,277.57</t>
  </si>
  <si>
    <t xml:space="preserve">     4,049.82</t>
  </si>
  <si>
    <t xml:space="preserve">     2,737.53</t>
  </si>
  <si>
    <t xml:space="preserve">     5,743.30</t>
  </si>
  <si>
    <t xml:space="preserve">     4,571.94</t>
  </si>
  <si>
    <t xml:space="preserve">     4,750.84</t>
  </si>
  <si>
    <t xml:space="preserve">     5,611.95</t>
  </si>
  <si>
    <t xml:space="preserve">     2,445.34</t>
  </si>
  <si>
    <t xml:space="preserve">     2,333.22</t>
  </si>
  <si>
    <t xml:space="preserve">     2,408.40</t>
  </si>
  <si>
    <t xml:space="preserve">    19,872.70</t>
  </si>
  <si>
    <t xml:space="preserve">    19,637.45</t>
  </si>
  <si>
    <t xml:space="preserve">    20,423.65</t>
  </si>
  <si>
    <t xml:space="preserve">    15,049.73</t>
  </si>
  <si>
    <t xml:space="preserve">    15,273.77</t>
  </si>
  <si>
    <t xml:space="preserve">    15,081.01</t>
  </si>
  <si>
    <t xml:space="preserve">    23,155.66</t>
  </si>
  <si>
    <t xml:space="preserve">    23,447.13</t>
  </si>
  <si>
    <t xml:space="preserve">    22,775.93</t>
  </si>
  <si>
    <t xml:space="preserve">    21,272.30</t>
  </si>
  <si>
    <t xml:space="preserve">    21,402.82</t>
  </si>
  <si>
    <t xml:space="preserve">    21,287.17</t>
  </si>
  <si>
    <t xml:space="preserve">    16,523.09</t>
  </si>
  <si>
    <t xml:space="preserve">    17,152.30</t>
  </si>
  <si>
    <t xml:space="preserve">    17,575.11</t>
  </si>
  <si>
    <t xml:space="preserve">  3,856,234.57</t>
  </si>
  <si>
    <t xml:space="preserve">  3,880,397.18</t>
  </si>
  <si>
    <t xml:space="preserve">  3,863,553.06</t>
  </si>
  <si>
    <t xml:space="preserve">  1,107,921.43</t>
  </si>
  <si>
    <t xml:space="preserve">  1,125,002.61</t>
  </si>
  <si>
    <t xml:space="preserve">  1,146,006.17</t>
  </si>
  <si>
    <t>-     2,487.07</t>
  </si>
  <si>
    <t>-     1,099.42</t>
  </si>
  <si>
    <t>-      900.34</t>
  </si>
  <si>
    <t xml:space="preserve">     5,217.30</t>
  </si>
  <si>
    <t>-     3,834.35</t>
  </si>
  <si>
    <t xml:space="preserve">     4,763.65</t>
  </si>
  <si>
    <t xml:space="preserve">     1,061.83</t>
  </si>
  <si>
    <t xml:space="preserve">     1,012.06</t>
  </si>
  <si>
    <t xml:space="preserve">     1,073.43</t>
  </si>
  <si>
    <t xml:space="preserve">      446.90</t>
  </si>
  <si>
    <t xml:space="preserve">      503.20</t>
  </si>
  <si>
    <t xml:space="preserve">      587.74</t>
  </si>
  <si>
    <t xml:space="preserve">     8,486.65</t>
  </si>
  <si>
    <t xml:space="preserve">     8,296.09</t>
  </si>
  <si>
    <t xml:space="preserve">     8,544.28</t>
  </si>
  <si>
    <t xml:space="preserve">     1,567.76</t>
  </si>
  <si>
    <t xml:space="preserve">     1,705.82</t>
  </si>
  <si>
    <t xml:space="preserve">     1,433.03</t>
  </si>
  <si>
    <t xml:space="preserve">      130.55</t>
  </si>
  <si>
    <t>-       62.65</t>
  </si>
  <si>
    <t xml:space="preserve">      155.70</t>
  </si>
  <si>
    <t xml:space="preserve">       53.66</t>
  </si>
  <si>
    <t xml:space="preserve">       98.63</t>
  </si>
  <si>
    <t>-      271.62</t>
  </si>
  <si>
    <t xml:space="preserve">    10,550.37</t>
  </si>
  <si>
    <t xml:space="preserve">    10,536.30</t>
  </si>
  <si>
    <t xml:space="preserve">    10,781.44</t>
  </si>
  <si>
    <t xml:space="preserve">     3,308.24</t>
  </si>
  <si>
    <t xml:space="preserve">     3,399.35</t>
  </si>
  <si>
    <t xml:space="preserve">     3,450.62</t>
  </si>
  <si>
    <t xml:space="preserve">    12,643.62</t>
  </si>
  <si>
    <t xml:space="preserve">    11,685.41</t>
  </si>
  <si>
    <t xml:space="preserve">    10,602.61</t>
  </si>
  <si>
    <t xml:space="preserve">   116,433.66</t>
  </si>
  <si>
    <t xml:space="preserve">   124,424.44</t>
  </si>
  <si>
    <t xml:space="preserve">   123,841.78</t>
  </si>
  <si>
    <t xml:space="preserve">    92,979.71</t>
  </si>
  <si>
    <t xml:space="preserve">    92,196.33</t>
  </si>
  <si>
    <t xml:space="preserve">    90,099.37</t>
  </si>
  <si>
    <t xml:space="preserve">      381.58</t>
  </si>
  <si>
    <t xml:space="preserve">     1,237.50</t>
  </si>
  <si>
    <t xml:space="preserve">      884.87</t>
  </si>
  <si>
    <t xml:space="preserve">     8,808.25</t>
  </si>
  <si>
    <t xml:space="preserve">     9,692.93</t>
  </si>
  <si>
    <t xml:space="preserve">     9,741.92</t>
  </si>
  <si>
    <t xml:space="preserve">     1,112.89</t>
  </si>
  <si>
    <t xml:space="preserve">     1,214.53</t>
  </si>
  <si>
    <t xml:space="preserve">     1,182.28</t>
  </si>
  <si>
    <t xml:space="preserve">     3,723.34</t>
  </si>
  <si>
    <t xml:space="preserve">     3,470.32</t>
  </si>
  <si>
    <t xml:space="preserve">     3,703.96</t>
  </si>
  <si>
    <t xml:space="preserve">      565.00</t>
  </si>
  <si>
    <t xml:space="preserve">      397.91</t>
  </si>
  <si>
    <t xml:space="preserve">      760.83</t>
  </si>
  <si>
    <t xml:space="preserve">    44,434.01</t>
  </si>
  <si>
    <t xml:space="preserve">    44,798.36</t>
  </si>
  <si>
    <t xml:space="preserve">    43,656.66</t>
  </si>
  <si>
    <t xml:space="preserve">    12,232.47</t>
  </si>
  <si>
    <t xml:space="preserve">    12,096.05</t>
  </si>
  <si>
    <t xml:space="preserve">    11,762.21</t>
  </si>
  <si>
    <t xml:space="preserve">     5,835.51</t>
  </si>
  <si>
    <t xml:space="preserve">     5,877.62</t>
  </si>
  <si>
    <t xml:space="preserve">     7,270.29</t>
  </si>
  <si>
    <t xml:space="preserve">     4,474.42</t>
  </si>
  <si>
    <t xml:space="preserve">     3,427.80</t>
  </si>
  <si>
    <t xml:space="preserve">     5,446.14</t>
  </si>
  <si>
    <t xml:space="preserve">     2,160.32</t>
  </si>
  <si>
    <t xml:space="preserve">     2,294.43</t>
  </si>
  <si>
    <t xml:space="preserve">     2,213.93</t>
  </si>
  <si>
    <t xml:space="preserve">    79,489.26</t>
  </si>
  <si>
    <t xml:space="preserve">    79,707.14</t>
  </si>
  <si>
    <t xml:space="preserve">    78,924.99</t>
  </si>
  <si>
    <t xml:space="preserve">    22,263.08</t>
  </si>
  <si>
    <t xml:space="preserve">    22,886.13</t>
  </si>
  <si>
    <t xml:space="preserve">    23,166.92</t>
  </si>
  <si>
    <t xml:space="preserve">     6,853.13</t>
  </si>
  <si>
    <t xml:space="preserve">     6,864.12</t>
  </si>
  <si>
    <t xml:space="preserve">     6,604.69</t>
  </si>
  <si>
    <t xml:space="preserve">    37,406.33</t>
  </si>
  <si>
    <t xml:space="preserve">    37,658.23</t>
  </si>
  <si>
    <t xml:space="preserve">    37,841.30</t>
  </si>
  <si>
    <t xml:space="preserve">     8,463.30</t>
  </si>
  <si>
    <t xml:space="preserve">     8,979.45</t>
  </si>
  <si>
    <t xml:space="preserve">     8,879.88</t>
  </si>
  <si>
    <t xml:space="preserve">  4,646,430.01</t>
  </si>
  <si>
    <t xml:space="preserve">  4,619,931.82</t>
  </si>
  <si>
    <t xml:space="preserve">  4,624,005.14</t>
  </si>
  <si>
    <t xml:space="preserve">   237,665.99</t>
  </si>
  <si>
    <t xml:space="preserve">   234,336.52</t>
  </si>
  <si>
    <t xml:space="preserve">   233,614.24</t>
  </si>
  <si>
    <t xml:space="preserve">     6,982.20</t>
  </si>
  <si>
    <t xml:space="preserve">     6,899.55</t>
  </si>
  <si>
    <t xml:space="preserve">     7,275.43</t>
  </si>
  <si>
    <t xml:space="preserve">    35,015.90</t>
  </si>
  <si>
    <t xml:space="preserve">    35,580.88</t>
  </si>
  <si>
    <t xml:space="preserve">    35,423.89</t>
  </si>
  <si>
    <t xml:space="preserve">    52,076.36</t>
  </si>
  <si>
    <t xml:space="preserve">    51,871.18</t>
  </si>
  <si>
    <t xml:space="preserve">    52,714.39</t>
  </si>
  <si>
    <t xml:space="preserve">    37,859.84</t>
  </si>
  <si>
    <t xml:space="preserve">    38,454.40</t>
  </si>
  <si>
    <t xml:space="preserve">    37,275.43</t>
  </si>
  <si>
    <t xml:space="preserve">    29,366.58</t>
  </si>
  <si>
    <t xml:space="preserve">    29,369.92</t>
  </si>
  <si>
    <t xml:space="preserve">    30,059.06</t>
  </si>
  <si>
    <t xml:space="preserve">    33,088.16</t>
  </si>
  <si>
    <t xml:space="preserve">    32,295.26</t>
  </si>
  <si>
    <t xml:space="preserve">    33,265.04</t>
  </si>
  <si>
    <t xml:space="preserve">    33,523.81</t>
  </si>
  <si>
    <t xml:space="preserve">    33,246.34</t>
  </si>
  <si>
    <t xml:space="preserve">    33,089.84</t>
  </si>
  <si>
    <t xml:space="preserve">    22,891.62</t>
  </si>
  <si>
    <t xml:space="preserve">    22,705.66</t>
  </si>
  <si>
    <t xml:space="preserve">    23,365.78</t>
  </si>
  <si>
    <t xml:space="preserve">  5,366,101.80</t>
  </si>
  <si>
    <t xml:space="preserve">  5,504,157.72</t>
  </si>
  <si>
    <t xml:space="preserve">  5,510,773.00</t>
  </si>
  <si>
    <t xml:space="preserve">   470,804.13</t>
  </si>
  <si>
    <t xml:space="preserve">   469,001.95</t>
  </si>
  <si>
    <t xml:space="preserve">   475,241.16</t>
  </si>
  <si>
    <t>Print Date: 01-02-2005</t>
  </si>
  <si>
    <t>dts1-1</t>
  </si>
  <si>
    <t>drift5</t>
  </si>
  <si>
    <t>bir1-2</t>
  </si>
  <si>
    <t>jgb1-1</t>
  </si>
  <si>
    <t>jp1-2</t>
  </si>
  <si>
    <t>ja3-2</t>
  </si>
  <si>
    <t>dts1-2</t>
  </si>
  <si>
    <t>jgb1-2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</si>
  <si>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</si>
  <si>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</si>
  <si>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</si>
  <si>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</si>
  <si>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</si>
  <si>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</si>
  <si>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</si>
  <si>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</si>
  <si>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</si>
  <si>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</si>
  <si>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</si>
  <si>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</si>
  <si>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</si>
  <si>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</si>
  <si>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</si>
  <si>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</si>
  <si>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</si>
  <si>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</si>
  <si>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</si>
  <si>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</si>
  <si>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</si>
  <si>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</si>
  <si>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</si>
  <si>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</si>
  <si>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</si>
  <si>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</si>
  <si>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</si>
  <si>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</si>
  <si>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</si>
  <si>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</si>
  <si>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</si>
  <si>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</si>
  <si>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</si>
  <si>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</si>
  <si>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</si>
  <si>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</si>
  <si>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</si>
  <si>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</si>
  <si>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</si>
  <si>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</si>
  <si>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</si>
  <si>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</si>
  <si>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</si>
  <si>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</si>
  <si>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</si>
  <si>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</si>
  <si>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</si>
  <si>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</si>
  <si>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</si>
  <si>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</si>
  <si>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</si>
  <si>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</si>
  <si>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</si>
  <si>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</si>
  <si>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</si>
  <si>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</si>
  <si>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</si>
  <si>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</si>
  <si>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</si>
  <si>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</si>
  <si>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</si>
  <si>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</si>
  <si>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</si>
  <si>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</si>
  <si>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</si>
  <si>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</si>
  <si>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</si>
  <si>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</si>
  <si>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</si>
  <si>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</si>
  <si>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</si>
  <si>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</si>
  <si>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</si>
  <si>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</si>
  <si>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</si>
  <si>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</si>
  <si>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</si>
  <si>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</si>
  <si>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</si>
  <si>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</si>
  <si>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</si>
  <si>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</si>
  <si>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</si>
  <si>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</si>
  <si>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</si>
  <si>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</si>
  <si>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</si>
  <si>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</si>
  <si>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</si>
  <si>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</si>
  <si>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</si>
  <si>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</si>
  <si>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</si>
  <si>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</si>
  <si>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</si>
  <si>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</si>
  <si>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</si>
  <si>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</si>
  <si>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</si>
  <si>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</si>
  <si>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</si>
  <si>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</si>
  <si>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</si>
  <si>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</si>
  <si>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</si>
  <si>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</si>
  <si>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</si>
  <si>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</si>
  <si>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</si>
  <si>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</si>
  <si>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</si>
  <si>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</si>
  <si>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</si>
  <si>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</si>
  <si>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</si>
  <si>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</si>
  <si>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</si>
  <si>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</si>
  <si>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</si>
  <si>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</si>
  <si>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</si>
  <si>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</si>
  <si>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</si>
  <si>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</si>
  <si>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</si>
  <si>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</si>
  <si>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</si>
  <si>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</si>
  <si>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</si>
  <si>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</si>
  <si>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</si>
  <si>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</si>
  <si>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</si>
  <si>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</si>
  <si>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</si>
  <si>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</si>
  <si>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</si>
  <si>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</si>
  <si>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</si>
  <si>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</si>
  <si>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</si>
  <si>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</si>
  <si>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</si>
  <si>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</si>
  <si>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</si>
  <si>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</si>
  <si>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</si>
  <si>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</si>
  <si>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</si>
  <si>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</si>
  <si>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</si>
  <si>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</si>
  <si>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</si>
  <si>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</si>
  <si>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</si>
  <si>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</si>
  <si>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</si>
  <si>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</si>
  <si>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</si>
  <si>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</si>
  <si>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</si>
  <si>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</si>
  <si>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</si>
  <si>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</si>
  <si>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</si>
  <si>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</si>
  <si>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</si>
  <si>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</si>
  <si>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</si>
  <si>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</si>
  <si>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</si>
  <si>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</si>
  <si>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</si>
  <si>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</si>
  <si>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</si>
  <si>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</si>
  <si>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</si>
  <si>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</si>
  <si>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</si>
  <si>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</si>
  <si>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</si>
  <si>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</si>
  <si>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</si>
  <si>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</si>
  <si>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</si>
  <si>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</si>
  <si>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</si>
  <si>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</si>
  <si>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</si>
  <si>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</si>
  <si>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</si>
  <si>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</si>
  <si>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</si>
  <si>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</si>
  <si>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</si>
  <si>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</si>
  <si>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</si>
  <si>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</si>
  <si>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</si>
  <si>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</si>
  <si>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JGb-1 (1)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</si>
  <si>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</si>
  <si>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</si>
  <si>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</si>
  <si>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</si>
  <si>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</si>
  <si>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</si>
  <si>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</si>
  <si>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</si>
  <si>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</si>
  <si>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</si>
  <si>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</si>
  <si>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</si>
  <si>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</si>
  <si>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</si>
  <si>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</si>
  <si>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</si>
  <si>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</si>
  <si>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</si>
  <si>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</si>
  <si>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</si>
  <si>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Blank (2)</t>
  </si>
  <si>
    <t>bir1-1</t>
  </si>
  <si>
    <t>jp1-1</t>
  </si>
  <si>
    <t>ja3-1</t>
  </si>
  <si>
    <t>1309D114R3(29-37)</t>
  </si>
  <si>
    <t>1309D116R3(64-77)</t>
  </si>
  <si>
    <t>1309D117R1(41-51)</t>
  </si>
  <si>
    <t>1309D117R4(24-28)</t>
  </si>
  <si>
    <t>1309D120R2(35-45)</t>
  </si>
  <si>
    <t>1309D121R2(26-35)</t>
  </si>
  <si>
    <t>1309D124R4(49-59)</t>
  </si>
  <si>
    <t>BIR-1 (2)</t>
  </si>
  <si>
    <t>1309D126R1(94-104)</t>
  </si>
  <si>
    <t>1309D127R1(132-135)</t>
  </si>
  <si>
    <t>1309D127R2(80-92)</t>
  </si>
  <si>
    <t>1309D128R3(38-48)</t>
  </si>
  <si>
    <t>1309D130R1(35-43)</t>
  </si>
  <si>
    <t>JGB-1 (2)</t>
  </si>
  <si>
    <t xml:space="preserve">      428.92</t>
  </si>
  <si>
    <t>Analysis report from: 31.01.2005             Run: 305minors4</t>
  </si>
  <si>
    <t xml:space="preserve">     6,029.99</t>
  </si>
  <si>
    <t xml:space="preserve">     6,627.20</t>
  </si>
  <si>
    <t xml:space="preserve">     6,125.75</t>
  </si>
  <si>
    <t xml:space="preserve">    29,665.35</t>
  </si>
  <si>
    <t xml:space="preserve">    32,614.40</t>
  </si>
  <si>
    <t xml:space="preserve">    28,449.75</t>
  </si>
  <si>
    <t xml:space="preserve">    45,417.66</t>
  </si>
  <si>
    <t xml:space="preserve">    46,286.33</t>
  </si>
  <si>
    <t xml:space="preserve">    44,798.66</t>
  </si>
  <si>
    <t xml:space="preserve">    34,725.52</t>
  </si>
  <si>
    <t xml:space="preserve">    34,651.21</t>
  </si>
  <si>
    <t xml:space="preserve">    35,162.01</t>
  </si>
  <si>
    <t xml:space="preserve">    29,430.58</t>
  </si>
  <si>
    <t xml:space="preserve">    29,752.35</t>
  </si>
  <si>
    <t xml:space="preserve">    30,432.42</t>
  </si>
  <si>
    <t xml:space="preserve">    30,649.10</t>
  </si>
  <si>
    <t xml:space="preserve">    29,397.20</t>
  </si>
  <si>
    <t xml:space="preserve">    29,102.36</t>
  </si>
  <si>
    <t xml:space="preserve">    31,509.88</t>
  </si>
  <si>
    <t xml:space="preserve">    31,423.58</t>
  </si>
  <si>
    <t xml:space="preserve">    31,816.94</t>
  </si>
  <si>
    <t xml:space="preserve">    21,047.49</t>
  </si>
  <si>
    <t xml:space="preserve">    21,371.76</t>
  </si>
  <si>
    <t xml:space="preserve">    21,296.44</t>
  </si>
  <si>
    <t xml:space="preserve">  5,084,125.57</t>
  </si>
  <si>
    <t xml:space="preserve">  5,143,788.91</t>
  </si>
  <si>
    <t xml:space="preserve">  5,216,441.16</t>
  </si>
  <si>
    <t xml:space="preserve">   452,437.57</t>
  </si>
  <si>
    <t xml:space="preserve">   445,080.33</t>
  </si>
  <si>
    <t xml:space="preserve">   446,176.98</t>
  </si>
  <si>
    <t xml:space="preserve">     5,084.57</t>
  </si>
  <si>
    <t xml:space="preserve">     5,544.71</t>
  </si>
  <si>
    <t xml:space="preserve">     5,064.88</t>
  </si>
  <si>
    <t xml:space="preserve">     4,576.94</t>
  </si>
  <si>
    <t xml:space="preserve">     3,393.47</t>
  </si>
  <si>
    <t xml:space="preserve">     5,052.03</t>
  </si>
  <si>
    <t xml:space="preserve">      657.61</t>
  </si>
  <si>
    <t xml:space="preserve">      994.99</t>
  </si>
  <si>
    <t xml:space="preserve">      496.46</t>
  </si>
  <si>
    <t xml:space="preserve">      329.12</t>
  </si>
  <si>
    <t xml:space="preserve">      283.13</t>
  </si>
  <si>
    <t xml:space="preserve">       23.59</t>
  </si>
  <si>
    <t xml:space="preserve">     8,470.70</t>
  </si>
  <si>
    <t xml:space="preserve">     8,485.87</t>
  </si>
  <si>
    <t xml:space="preserve">     8,383.66</t>
  </si>
  <si>
    <t xml:space="preserve">     1,429.65</t>
  </si>
  <si>
    <t xml:space="preserve">     1,541.07</t>
  </si>
  <si>
    <t xml:space="preserve">     1,477.73</t>
  </si>
  <si>
    <t xml:space="preserve">      216.32</t>
  </si>
  <si>
    <t xml:space="preserve">      353.15</t>
  </si>
  <si>
    <t xml:space="preserve">      314.68</t>
  </si>
  <si>
    <t>-      230.95</t>
  </si>
  <si>
    <t>-       18.60</t>
  </si>
  <si>
    <t xml:space="preserve">      270.27</t>
  </si>
  <si>
    <t xml:space="preserve">    10,474.11</t>
  </si>
  <si>
    <t xml:space="preserve">    10,262.06</t>
  </si>
  <si>
    <t xml:space="preserve">    10,106.78</t>
  </si>
  <si>
    <t xml:space="preserve">     3,231.92</t>
  </si>
  <si>
    <t xml:space="preserve">     3,267.96</t>
  </si>
  <si>
    <t xml:space="preserve">     2,678.40</t>
  </si>
  <si>
    <t xml:space="preserve">     5,635.17</t>
  </si>
  <si>
    <t xml:space="preserve">     5,573.48</t>
  </si>
  <si>
    <t xml:space="preserve">     5,436.59</t>
  </si>
  <si>
    <t xml:space="preserve">     8,471.60</t>
  </si>
  <si>
    <t xml:space="preserve">     8,009.35</t>
  </si>
  <si>
    <t xml:space="preserve">     9,554.02</t>
  </si>
  <si>
    <t xml:space="preserve">     9,440.18</t>
  </si>
  <si>
    <t xml:space="preserve">     9,520.51</t>
  </si>
  <si>
    <t xml:space="preserve">     9,258.88</t>
  </si>
  <si>
    <t xml:space="preserve">    35,532.57</t>
  </si>
  <si>
    <t xml:space="preserve">    35,886.11</t>
  </si>
  <si>
    <t xml:space="preserve">    34,326.05</t>
  </si>
  <si>
    <t xml:space="preserve">    29,116.49</t>
  </si>
  <si>
    <t xml:space="preserve">    28,229.34</t>
  </si>
  <si>
    <t xml:space="preserve">    28,849.11</t>
  </si>
  <si>
    <t xml:space="preserve">     3,826.93</t>
  </si>
  <si>
    <t xml:space="preserve">     3,706.33</t>
  </si>
  <si>
    <t xml:space="preserve">     3,571.26</t>
  </si>
  <si>
    <t xml:space="preserve">    43,770.00</t>
  </si>
  <si>
    <t xml:space="preserve">    43,053.18</t>
  </si>
  <si>
    <t xml:space="preserve">    41,483.82</t>
  </si>
  <si>
    <t xml:space="preserve">    12,666.72</t>
  </si>
  <si>
    <t xml:space="preserve">    12,540.20</t>
  </si>
  <si>
    <t xml:space="preserve">    11,648.97</t>
  </si>
  <si>
    <t xml:space="preserve">  1,405,349.86</t>
  </si>
  <si>
    <t xml:space="preserve">  1,436,115.39</t>
  </si>
  <si>
    <t xml:space="preserve">  1,419,482.58</t>
  </si>
  <si>
    <t xml:space="preserve">    25,474.24</t>
  </si>
  <si>
    <t xml:space="preserve">    24,842.58</t>
  </si>
  <si>
    <t xml:space="preserve">    23,900.81</t>
  </si>
  <si>
    <t xml:space="preserve">     5,755.83</t>
  </si>
  <si>
    <t xml:space="preserve">     6,709.97</t>
  </si>
  <si>
    <t xml:space="preserve">     6,305.36</t>
  </si>
  <si>
    <t xml:space="preserve">    32,469.36</t>
  </si>
  <si>
    <t xml:space="preserve">    29,384.31</t>
  </si>
  <si>
    <t xml:space="preserve">    32,667.71</t>
  </si>
  <si>
    <t xml:space="preserve">    46,385.11</t>
  </si>
  <si>
    <t xml:space="preserve">    46,207.96</t>
  </si>
  <si>
    <t xml:space="preserve">    45,959.66</t>
  </si>
  <si>
    <t xml:space="preserve">    36,326.11</t>
  </si>
  <si>
    <t xml:space="preserve">    35,325.57</t>
  </si>
  <si>
    <t xml:space="preserve">    35,251.66</t>
  </si>
  <si>
    <t xml:space="preserve">    29,664.29</t>
  </si>
  <si>
    <t xml:space="preserve">    28,248.28</t>
  </si>
  <si>
    <t xml:space="preserve">    29,773.34</t>
  </si>
  <si>
    <t xml:space="preserve">    30,482.01</t>
  </si>
  <si>
    <t xml:space="preserve">    31,052.85</t>
  </si>
  <si>
    <t xml:space="preserve">    25,491.52</t>
  </si>
  <si>
    <t xml:space="preserve">    31,209.91</t>
  </si>
  <si>
    <t xml:space="preserve">    31,972.51</t>
  </si>
  <si>
    <t xml:space="preserve">    31,589.69</t>
  </si>
  <si>
    <t xml:space="preserve">    22,259.91</t>
  </si>
  <si>
    <t xml:space="preserve">    22,383.49</t>
  </si>
  <si>
    <t xml:space="preserve">    21,702.67</t>
  </si>
  <si>
    <t xml:space="preserve">  5,239,580.18</t>
  </si>
  <si>
    <t xml:space="preserve">  5,223,710.11</t>
  </si>
  <si>
    <t xml:space="preserve">  5,172,198.99</t>
  </si>
  <si>
    <t xml:space="preserve">   431,605.38</t>
  </si>
  <si>
    <t xml:space="preserve">   458,451.74</t>
  </si>
  <si>
    <t xml:space="preserve">   455,941.40</t>
  </si>
  <si>
    <t xml:space="preserve">     7,229.93</t>
  </si>
  <si>
    <t xml:space="preserve">     9,779.96</t>
  </si>
  <si>
    <t xml:space="preserve">    10,962.16</t>
  </si>
  <si>
    <t xml:space="preserve">   115,710.74</t>
  </si>
  <si>
    <t xml:space="preserve">   117,713.68</t>
  </si>
  <si>
    <t xml:space="preserve">   116,888.57</t>
  </si>
  <si>
    <t xml:space="preserve">    64,296.24</t>
  </si>
  <si>
    <t xml:space="preserve">    64,485.74</t>
  </si>
  <si>
    <t xml:space="preserve">    63,549.78</t>
  </si>
  <si>
    <t xml:space="preserve">     3,077.88</t>
  </si>
  <si>
    <t xml:space="preserve">     2,680.60</t>
  </si>
  <si>
    <t xml:space="preserve">     2,790.73</t>
  </si>
  <si>
    <t xml:space="preserve">     8,738.59</t>
  </si>
  <si>
    <t xml:space="preserve">     8,341.40</t>
  </si>
  <si>
    <t xml:space="preserve">     8,406.56</t>
  </si>
  <si>
    <t xml:space="preserve">     2,323.97</t>
  </si>
  <si>
    <t xml:space="preserve">     2,288.84</t>
  </si>
  <si>
    <t xml:space="preserve">     2,419.56</t>
  </si>
  <si>
    <t xml:space="preserve">     7,286.48</t>
  </si>
  <si>
    <t xml:space="preserve">     7,427.29</t>
  </si>
  <si>
    <t xml:space="preserve">     7,139.83</t>
  </si>
  <si>
    <t>-       79.98</t>
  </si>
  <si>
    <t xml:space="preserve">      297.50</t>
  </si>
  <si>
    <t xml:space="preserve">      211.37</t>
  </si>
  <si>
    <t xml:space="preserve">    17,109.91</t>
  </si>
  <si>
    <t xml:space="preserve">    16,738.28</t>
  </si>
  <si>
    <t xml:space="preserve">    15,825.30</t>
  </si>
  <si>
    <t xml:space="preserve">    36,420.80</t>
  </si>
  <si>
    <t xml:space="preserve">    36,856.48</t>
  </si>
  <si>
    <t xml:space="preserve">    36,076.96</t>
  </si>
  <si>
    <t>114r3  29-37</t>
  </si>
  <si>
    <t xml:space="preserve">     1,947.21</t>
  </si>
  <si>
    <t xml:space="preserve">     3,452.16</t>
  </si>
  <si>
    <t xml:space="preserve">     3,263.06</t>
  </si>
  <si>
    <t xml:space="preserve">    10,961.89</t>
  </si>
  <si>
    <t xml:space="preserve">    11,778.24</t>
  </si>
  <si>
    <t xml:space="preserve">    11,077.36</t>
  </si>
  <si>
    <t xml:space="preserve">    21,027.47</t>
  </si>
  <si>
    <t xml:space="preserve">    20,608.17</t>
  </si>
  <si>
    <t xml:space="preserve">    20,314.46</t>
  </si>
  <si>
    <t xml:space="preserve">    10,064.71</t>
  </si>
  <si>
    <t xml:space="preserve">    10,215.69</t>
  </si>
  <si>
    <t xml:space="preserve">     9,840.98</t>
  </si>
  <si>
    <t xml:space="preserve">    17,904.48</t>
  </si>
  <si>
    <t xml:space="preserve">    17,527.44</t>
  </si>
  <si>
    <t xml:space="preserve">    18,427.72</t>
  </si>
  <si>
    <t xml:space="preserve">     2,064.24</t>
  </si>
  <si>
    <t xml:space="preserve">     2,562.15</t>
  </si>
  <si>
    <t xml:space="preserve">     2,522.49</t>
  </si>
  <si>
    <t xml:space="preserve">    20,614.10</t>
  </si>
  <si>
    <t xml:space="preserve">    21,100.40</t>
  </si>
  <si>
    <t xml:space="preserve">    21,506.60</t>
  </si>
  <si>
    <t xml:space="preserve">     5,212.55</t>
  </si>
  <si>
    <t xml:space="preserve">     4,767.29</t>
  </si>
  <si>
    <t xml:space="preserve">     4,277.47</t>
  </si>
  <si>
    <t xml:space="preserve">  1,194,349.15</t>
  </si>
  <si>
    <t xml:space="preserve">  1,187,544.97</t>
  </si>
  <si>
    <t xml:space="preserve">  1,196,446.63</t>
  </si>
  <si>
    <t xml:space="preserve">     7,412.01</t>
  </si>
  <si>
    <t xml:space="preserve">     7,482.62</t>
  </si>
  <si>
    <t xml:space="preserve">     7,626.93</t>
  </si>
  <si>
    <t xml:space="preserve">     3,778.00</t>
  </si>
  <si>
    <t xml:space="preserve">     4,356.14</t>
  </si>
  <si>
    <t xml:space="preserve">     5,472.66</t>
  </si>
  <si>
    <t xml:space="preserve">    32,995.89</t>
  </si>
  <si>
    <t xml:space="preserve">    33,589.57</t>
  </si>
  <si>
    <t xml:space="preserve">    32,270.97</t>
  </si>
  <si>
    <t xml:space="preserve">    46,039.05</t>
  </si>
  <si>
    <t xml:space="preserve">    45,577.54</t>
  </si>
  <si>
    <t xml:space="preserve">    45,693.76</t>
  </si>
  <si>
    <t xml:space="preserve">    34,828.44</t>
  </si>
  <si>
    <t xml:space="preserve">    33,462.64</t>
  </si>
  <si>
    <t xml:space="preserve">    33,803.80</t>
  </si>
  <si>
    <t xml:space="preserve">    29,455.34</t>
  </si>
  <si>
    <t xml:space="preserve">    29,162.30</t>
  </si>
  <si>
    <t xml:space="preserve">    28,982.41</t>
  </si>
  <si>
    <t xml:space="preserve">    30,221.64</t>
  </si>
  <si>
    <t xml:space="preserve">    30,201.30</t>
  </si>
  <si>
    <t xml:space="preserve">    30,466.97</t>
  </si>
  <si>
    <t xml:space="preserve">    31,485.95</t>
  </si>
  <si>
    <t xml:space="preserve">    31,385.12</t>
  </si>
  <si>
    <t xml:space="preserve">    31,463.07</t>
  </si>
  <si>
    <t xml:space="preserve">    20,911.98</t>
  </si>
  <si>
    <t xml:space="preserve">    22,126.84</t>
  </si>
  <si>
    <t xml:space="preserve">    21,259.52</t>
  </si>
  <si>
    <t xml:space="preserve">  5,170,950.68</t>
  </si>
  <si>
    <t xml:space="preserve">  4,894,820.94</t>
  </si>
  <si>
    <t xml:space="preserve">  5,129,065.31</t>
  </si>
  <si>
    <t xml:space="preserve">   466,527.93</t>
  </si>
  <si>
    <t xml:space="preserve">   449,162.35</t>
  </si>
  <si>
    <t xml:space="preserve">   437,073.15</t>
  </si>
  <si>
    <t>116r3  67-77</t>
  </si>
  <si>
    <t xml:space="preserve">     6,094.46</t>
  </si>
  <si>
    <t xml:space="preserve">     5,664.37</t>
  </si>
  <si>
    <t xml:space="preserve">     5,957.38</t>
  </si>
  <si>
    <t xml:space="preserve">     4,403.11</t>
  </si>
  <si>
    <t xml:space="preserve">     5,667.99</t>
  </si>
  <si>
    <t xml:space="preserve">     4,812.67</t>
  </si>
  <si>
    <t xml:space="preserve">      766.73</t>
  </si>
  <si>
    <t xml:space="preserve">      646.57</t>
  </si>
  <si>
    <t xml:space="preserve">      625.75</t>
  </si>
  <si>
    <t xml:space="preserve">     7,774.25</t>
  </si>
  <si>
    <t xml:space="preserve">     6,786.72</t>
  </si>
  <si>
    <t xml:space="preserve">     7,506.22</t>
  </si>
  <si>
    <t xml:space="preserve">     7,623.98</t>
  </si>
  <si>
    <t xml:space="preserve">     8,093.84</t>
  </si>
  <si>
    <t xml:space="preserve">     8,040.81</t>
  </si>
  <si>
    <t xml:space="preserve">    38,884.88</t>
  </si>
  <si>
    <t xml:space="preserve">    38,291.37</t>
  </si>
  <si>
    <t xml:space="preserve">    38,239.09</t>
  </si>
  <si>
    <t xml:space="preserve">    44,928.78</t>
  </si>
  <si>
    <t xml:space="preserve">    45,511.89</t>
  </si>
  <si>
    <t xml:space="preserve">    46,140.59</t>
  </si>
  <si>
    <t xml:space="preserve">   242,718.53</t>
  </si>
  <si>
    <t xml:space="preserve">   248,001.45</t>
  </si>
  <si>
    <t xml:space="preserve">   243,169.86</t>
  </si>
  <si>
    <t xml:space="preserve">  2,403,427.46</t>
  </si>
  <si>
    <t xml:space="preserve">  2,485,110.90</t>
  </si>
  <si>
    <t xml:space="preserve">  2,553,550.08</t>
  </si>
  <si>
    <t xml:space="preserve">    38,298.28</t>
  </si>
  <si>
    <t xml:space="preserve">    37,639.64</t>
  </si>
  <si>
    <t xml:space="preserve">    37,516.80</t>
  </si>
  <si>
    <t>117r1  41-51</t>
  </si>
  <si>
    <t xml:space="preserve">     4,587.15</t>
  </si>
  <si>
    <t xml:space="preserve">     5,184.36</t>
  </si>
  <si>
    <t xml:space="preserve">     5,073.56</t>
  </si>
  <si>
    <t xml:space="preserve">    20,831.63</t>
  </si>
  <si>
    <t xml:space="preserve">    22,549.60</t>
  </si>
  <si>
    <t xml:space="preserve">    21,816.86</t>
  </si>
  <si>
    <t xml:space="preserve">    31,094.32</t>
  </si>
  <si>
    <t xml:space="preserve">    30,821.48</t>
  </si>
  <si>
    <t xml:space="preserve">    31,815.03</t>
  </si>
  <si>
    <t xml:space="preserve">    10,619.54</t>
  </si>
  <si>
    <t xml:space="preserve">    10,930.21</t>
  </si>
  <si>
    <t xml:space="preserve">    10,888.95</t>
  </si>
  <si>
    <t xml:space="preserve">    20,582.19</t>
  </si>
  <si>
    <t xml:space="preserve">    21,142.78</t>
  </si>
  <si>
    <t xml:space="preserve">    21,058.06</t>
  </si>
  <si>
    <t xml:space="preserve">     1,815.15</t>
  </si>
  <si>
    <t xml:space="preserve">     1,820.44</t>
  </si>
  <si>
    <t xml:space="preserve">     1,716.31</t>
  </si>
  <si>
    <t xml:space="preserve">    27,334.41</t>
  </si>
  <si>
    <t xml:space="preserve">    27,375.51</t>
  </si>
  <si>
    <t xml:space="preserve">    27,469.08</t>
  </si>
  <si>
    <t xml:space="preserve">     3,142.06</t>
  </si>
  <si>
    <t xml:space="preserve">     3,618.46</t>
  </si>
  <si>
    <t xml:space="preserve">     3,457.40</t>
  </si>
  <si>
    <t xml:space="preserve">   735,120.06</t>
  </si>
  <si>
    <t xml:space="preserve">   723,561.27</t>
  </si>
  <si>
    <t xml:space="preserve">   733,218.47</t>
  </si>
  <si>
    <t xml:space="preserve">     5,830.96</t>
  </si>
  <si>
    <t xml:space="preserve">     5,838.71</t>
  </si>
  <si>
    <t xml:space="preserve">     5,885.74</t>
  </si>
  <si>
    <t>117r4  24-48</t>
  </si>
  <si>
    <t xml:space="preserve">     4,725.89</t>
  </si>
  <si>
    <t xml:space="preserve">     5,348.32</t>
  </si>
  <si>
    <t xml:space="preserve">     5,668.64</t>
  </si>
  <si>
    <t xml:space="preserve">     8,974.03</t>
  </si>
  <si>
    <t xml:space="preserve">     9,009.70</t>
  </si>
  <si>
    <t xml:space="preserve">     8,097.58</t>
  </si>
  <si>
    <t xml:space="preserve">    19,801.91</t>
  </si>
  <si>
    <t xml:space="preserve">    19,947.65</t>
  </si>
  <si>
    <t xml:space="preserve">    20,322.65</t>
  </si>
  <si>
    <t xml:space="preserve">    16,179.98</t>
  </si>
  <si>
    <t xml:space="preserve">    15,888.01</t>
  </si>
  <si>
    <t xml:space="preserve">    16,618.64</t>
  </si>
  <si>
    <t xml:space="preserve">    17,769.75</t>
  </si>
  <si>
    <t xml:space="preserve">    17,289.91</t>
  </si>
  <si>
    <t xml:space="preserve">    17,873.82</t>
  </si>
  <si>
    <t xml:space="preserve">     1,863.73</t>
  </si>
  <si>
    <t xml:space="preserve">     1,952.38</t>
  </si>
  <si>
    <t xml:space="preserve">     1,577.15</t>
  </si>
  <si>
    <t xml:space="preserve">    37,345.18</t>
  </si>
  <si>
    <t xml:space="preserve">    38,854.42</t>
  </si>
  <si>
    <t xml:space="preserve">    38,631.95</t>
  </si>
  <si>
    <t xml:space="preserve">     5,792.29</t>
  </si>
  <si>
    <t xml:space="preserve">     6,310.31</t>
  </si>
  <si>
    <t xml:space="preserve">     5,599.42</t>
  </si>
  <si>
    <t xml:space="preserve">  1,112,500.99</t>
  </si>
  <si>
    <t xml:space="preserve">  1,099,056.37</t>
  </si>
  <si>
    <t xml:space="preserve">  1,102,679.37</t>
  </si>
  <si>
    <t xml:space="preserve">     8,080.87</t>
  </si>
  <si>
    <t xml:space="preserve">     7,588.81</t>
  </si>
  <si>
    <t xml:space="preserve">     7,757.48</t>
  </si>
  <si>
    <t xml:space="preserve">      648.90</t>
  </si>
  <si>
    <t xml:space="preserve">     1,521.08</t>
  </si>
  <si>
    <t xml:space="preserve">     1,981.34</t>
  </si>
  <si>
    <t xml:space="preserve">     5,135.38</t>
  </si>
  <si>
    <t xml:space="preserve">     4,831.45</t>
  </si>
  <si>
    <t xml:space="preserve">     5,286.95</t>
  </si>
  <si>
    <t xml:space="preserve">     2,258.96</t>
  </si>
  <si>
    <t xml:space="preserve">     2,221.63</t>
  </si>
  <si>
    <t xml:space="preserve">     2,259.38</t>
  </si>
  <si>
    <t xml:space="preserve">    18,060.22</t>
  </si>
  <si>
    <t xml:space="preserve">    18,365.42</t>
  </si>
  <si>
    <t xml:space="preserve">    17,948.18</t>
  </si>
  <si>
    <t xml:space="preserve">    15,161.07</t>
  </si>
  <si>
    <t xml:space="preserve">    15,312.24</t>
  </si>
  <si>
    <t xml:space="preserve">    14,755.65</t>
  </si>
  <si>
    <t xml:space="preserve">    21,268.14</t>
  </si>
  <si>
    <t xml:space="preserve">    21,646.53</t>
  </si>
  <si>
    <t xml:space="preserve">    21,298.24</t>
  </si>
  <si>
    <t xml:space="preserve">    20,374.77</t>
  </si>
  <si>
    <t xml:space="preserve">    20,313.47</t>
  </si>
  <si>
    <t xml:space="preserve">    20,852.57</t>
  </si>
  <si>
    <t xml:space="preserve">    16,206.28</t>
  </si>
  <si>
    <t xml:space="preserve">    16,655.17</t>
  </si>
  <si>
    <t xml:space="preserve">    17,071.48</t>
  </si>
  <si>
    <t xml:space="preserve">  3,715,329.47</t>
  </si>
  <si>
    <t xml:space="preserve">  3,875,139.83</t>
  </si>
  <si>
    <t xml:space="preserve">  3,718,617.85</t>
  </si>
  <si>
    <t xml:space="preserve">  1,100,016.27</t>
  </si>
  <si>
    <t xml:space="preserve">  1,117,519.86</t>
  </si>
  <si>
    <t xml:space="preserve">  1,080,997.75</t>
  </si>
  <si>
    <t xml:space="preserve">     5,460.36</t>
  </si>
  <si>
    <t xml:space="preserve">     6,061.45</t>
  </si>
  <si>
    <t xml:space="preserve">     5,657.32</t>
  </si>
  <si>
    <t xml:space="preserve">    32,855.10</t>
  </si>
  <si>
    <t xml:space="preserve">    33,125.38</t>
  </si>
  <si>
    <t xml:space="preserve">    32,072.25</t>
  </si>
  <si>
    <t xml:space="preserve">    45,629.39</t>
  </si>
  <si>
    <t xml:space="preserve">    46,525.67</t>
  </si>
  <si>
    <t xml:space="preserve">    46,437.34</t>
  </si>
  <si>
    <t xml:space="preserve">    34,876.45</t>
  </si>
  <si>
    <t xml:space="preserve">    35,846.97</t>
  </si>
  <si>
    <t xml:space="preserve">    35,277.65</t>
  </si>
  <si>
    <t xml:space="preserve">    29,998.47</t>
  </si>
  <si>
    <t xml:space="preserve">    30,424.80</t>
  </si>
  <si>
    <t xml:space="preserve">    29,395.99</t>
  </si>
  <si>
    <t xml:space="preserve">    31,388.59</t>
  </si>
  <si>
    <t xml:space="preserve">    31,127.20</t>
  </si>
  <si>
    <t xml:space="preserve">    30,594.35</t>
  </si>
  <si>
    <t xml:space="preserve">    31,492.18</t>
  </si>
  <si>
    <t xml:space="preserve">    30,750.78</t>
  </si>
  <si>
    <t xml:space="preserve">    29,604.91</t>
  </si>
  <si>
    <t xml:space="preserve">    21,661.19</t>
  </si>
  <si>
    <t xml:space="preserve">    19,843.31</t>
  </si>
  <si>
    <t xml:space="preserve">    20,492.21</t>
  </si>
  <si>
    <t xml:space="preserve">  5,230,154.97</t>
  </si>
  <si>
    <t xml:space="preserve">  5,129,826.97</t>
  </si>
  <si>
    <t xml:space="preserve">  5,121,394.89</t>
  </si>
  <si>
    <t xml:space="preserve">   448,326.85</t>
  </si>
  <si>
    <t xml:space="preserve">   438,781.75</t>
  </si>
  <si>
    <t xml:space="preserve">   439,184.93</t>
  </si>
  <si>
    <t xml:space="preserve">    11,004.16</t>
  </si>
  <si>
    <t xml:space="preserve">    12,980.35</t>
  </si>
  <si>
    <t xml:space="preserve">    11,835.73</t>
  </si>
  <si>
    <t xml:space="preserve">   113,814.42</t>
  </si>
  <si>
    <t xml:space="preserve">   112,406.41</t>
  </si>
  <si>
    <t xml:space="preserve">   113,419.00</t>
  </si>
  <si>
    <t xml:space="preserve">    85,073.58</t>
  </si>
  <si>
    <t xml:space="preserve">    85,549.04</t>
  </si>
  <si>
    <t xml:space="preserve">    83,917.21</t>
  </si>
  <si>
    <t xml:space="preserve">     1,140.96</t>
  </si>
  <si>
    <t xml:space="preserve">     1,441.01</t>
  </si>
  <si>
    <t xml:space="preserve">     1,127.40</t>
  </si>
  <si>
    <t xml:space="preserve">     8,863.62</t>
  </si>
  <si>
    <t xml:space="preserve">     8,686.58</t>
  </si>
  <si>
    <t xml:space="preserve">     8,415.01</t>
  </si>
  <si>
    <t xml:space="preserve">     1,678.49</t>
  </si>
  <si>
    <t xml:space="preserve">     1,549.24</t>
  </si>
  <si>
    <t xml:space="preserve">     1,374.76</t>
  </si>
  <si>
    <t xml:space="preserve">     3,138.70</t>
  </si>
  <si>
    <t xml:space="preserve">     3,629.02</t>
  </si>
  <si>
    <t xml:space="preserve">     3,496.93</t>
  </si>
  <si>
    <t>-      641.59</t>
  </si>
  <si>
    <t>-      281.68</t>
  </si>
  <si>
    <t>-      245.37</t>
  </si>
  <si>
    <t xml:space="preserve">    15,436.31</t>
  </si>
  <si>
    <t xml:space="preserve">    15,164.59</t>
  </si>
  <si>
    <t xml:space="preserve">    15,094.87</t>
  </si>
  <si>
    <t xml:space="preserve">     4,764.22</t>
  </si>
  <si>
    <t xml:space="preserve">     4,709.25</t>
  </si>
  <si>
    <t xml:space="preserve">     4,329.33</t>
  </si>
  <si>
    <t>120r2  35-45</t>
  </si>
  <si>
    <t xml:space="preserve">     2,852.48</t>
  </si>
  <si>
    <t xml:space="preserve">     2,626.95</t>
  </si>
  <si>
    <t xml:space="preserve">     5,662.83</t>
  </si>
  <si>
    <t xml:space="preserve">    10,282.73</t>
  </si>
  <si>
    <t xml:space="preserve">    11,746.00</t>
  </si>
  <si>
    <t xml:space="preserve">    11,401.93</t>
  </si>
  <si>
    <t xml:space="preserve">    28,614.16</t>
  </si>
  <si>
    <t xml:space="preserve">    29,223.36</t>
  </si>
  <si>
    <t xml:space="preserve">    28,604.45</t>
  </si>
  <si>
    <t xml:space="preserve">    15,194.16</t>
  </si>
  <si>
    <t xml:space="preserve">    15,919.14</t>
  </si>
  <si>
    <t xml:space="preserve">    15,670.65</t>
  </si>
  <si>
    <t xml:space="preserve">    20,663.28</t>
  </si>
  <si>
    <t xml:space="preserve">    21,536.74</t>
  </si>
  <si>
    <t xml:space="preserve">    20,717.94</t>
  </si>
  <si>
    <t xml:space="preserve">     3,002.44</t>
  </si>
  <si>
    <t xml:space="preserve">     2,965.63</t>
  </si>
  <si>
    <t xml:space="preserve">     2,614.83</t>
  </si>
  <si>
    <t xml:space="preserve">    32,011.39</t>
  </si>
  <si>
    <t xml:space="preserve">    32,335.82</t>
  </si>
  <si>
    <t xml:space="preserve">    32,545.79</t>
  </si>
  <si>
    <t xml:space="preserve">     7,705.05</t>
  </si>
  <si>
    <t xml:space="preserve">     7,936.93</t>
  </si>
  <si>
    <t xml:space="preserve">     7,401.57</t>
  </si>
  <si>
    <t xml:space="preserve">  1,142,890.39</t>
  </si>
  <si>
    <t xml:space="preserve">  1,093,085.13</t>
  </si>
  <si>
    <t xml:space="preserve">  1,137,154.63</t>
  </si>
  <si>
    <t xml:space="preserve">    12,690.99</t>
  </si>
  <si>
    <t xml:space="preserve">    12,836.81</t>
  </si>
  <si>
    <t xml:space="preserve">    12,235.28</t>
  </si>
  <si>
    <t>121r2  26-35</t>
  </si>
  <si>
    <t xml:space="preserve">     4,593.19</t>
  </si>
  <si>
    <t xml:space="preserve">     5,574.15</t>
  </si>
  <si>
    <t xml:space="preserve">     5,874.46</t>
  </si>
  <si>
    <t xml:space="preserve">     9,885.39</t>
  </si>
  <si>
    <t xml:space="preserve">     9,703.35</t>
  </si>
  <si>
    <t xml:space="preserve">    10,622.39</t>
  </si>
  <si>
    <t xml:space="preserve">    22,753.44</t>
  </si>
  <si>
    <t xml:space="preserve">    22,608.53</t>
  </si>
  <si>
    <t xml:space="preserve">    22,568.63</t>
  </si>
  <si>
    <t xml:space="preserve">    15,728.17</t>
  </si>
  <si>
    <t xml:space="preserve">    15,666.36</t>
  </si>
  <si>
    <t xml:space="preserve">    15,345.83</t>
  </si>
  <si>
    <t xml:space="preserve">    18,096.23</t>
  </si>
  <si>
    <t xml:space="preserve">    17,504.99</t>
  </si>
  <si>
    <t xml:space="preserve">    17,416.07</t>
  </si>
  <si>
    <t xml:space="preserve">     2,841.92</t>
  </si>
  <si>
    <t xml:space="preserve">     2,706.45</t>
  </si>
  <si>
    <t xml:space="preserve">     3,066.23</t>
  </si>
  <si>
    <t xml:space="preserve">    32,986.42</t>
  </si>
  <si>
    <t xml:space="preserve">    33,830.59</t>
  </si>
  <si>
    <t xml:space="preserve">    34,015.36</t>
  </si>
  <si>
    <t xml:space="preserve">     7,245.81</t>
  </si>
  <si>
    <t xml:space="preserve">     6,807.29</t>
  </si>
  <si>
    <t xml:space="preserve">     6,432.48</t>
  </si>
  <si>
    <t xml:space="preserve">  1,084,515.55</t>
  </si>
  <si>
    <t xml:space="preserve">  1,103,891.43</t>
  </si>
  <si>
    <t xml:space="preserve">  1,089,380.35</t>
  </si>
  <si>
    <t xml:space="preserve">     8,645.10</t>
  </si>
  <si>
    <t xml:space="preserve">     9,189.80</t>
  </si>
  <si>
    <t xml:space="preserve">     8,816.83</t>
  </si>
  <si>
    <t>124r4  49-59</t>
  </si>
  <si>
    <t xml:space="preserve">     5,808.05</t>
  </si>
  <si>
    <t xml:space="preserve">     3,909.90</t>
  </si>
  <si>
    <t xml:space="preserve">     4,800.06</t>
  </si>
  <si>
    <t xml:space="preserve">     5,413.97</t>
  </si>
  <si>
    <t xml:space="preserve">     4,953.35</t>
  </si>
  <si>
    <t xml:space="preserve">     5,276.50</t>
  </si>
  <si>
    <t xml:space="preserve">     1,970.69</t>
  </si>
  <si>
    <t xml:space="preserve">     1,933.66</t>
  </si>
  <si>
    <t xml:space="preserve">     1,940.37</t>
  </si>
  <si>
    <t xml:space="preserve">    21,993.44</t>
  </si>
  <si>
    <t xml:space="preserve">    20,928.26</t>
  </si>
  <si>
    <t xml:space="preserve">    20,796.29</t>
  </si>
  <si>
    <t xml:space="preserve">     8,967.21</t>
  </si>
  <si>
    <t xml:space="preserve">     9,372.75</t>
  </si>
  <si>
    <t xml:space="preserve">     9,250.97</t>
  </si>
  <si>
    <t xml:space="preserve">     2,600.60</t>
  </si>
  <si>
    <t xml:space="preserve">     2,679.08</t>
  </si>
  <si>
    <t xml:space="preserve">     2,447.94</t>
  </si>
  <si>
    <t xml:space="preserve">    40,516.47</t>
  </si>
  <si>
    <t xml:space="preserve">    41,167.07</t>
  </si>
  <si>
    <t xml:space="preserve">    41,207.71</t>
  </si>
  <si>
    <t xml:space="preserve">     9,555.02</t>
  </si>
  <si>
    <t xml:space="preserve">     9,937.04</t>
  </si>
  <si>
    <t xml:space="preserve">     9,949.22</t>
  </si>
  <si>
    <t xml:space="preserve">  1,316,093.82</t>
  </si>
  <si>
    <t xml:space="preserve">  1,323,189.29</t>
  </si>
  <si>
    <t xml:space="preserve">  1,333,388.50</t>
  </si>
  <si>
    <t xml:space="preserve">    15,794.19</t>
  </si>
  <si>
    <t xml:space="preserve">    15,143.93</t>
  </si>
  <si>
    <t xml:space="preserve">    16,502.82</t>
  </si>
  <si>
    <t xml:space="preserve">     4,998.23</t>
  </si>
  <si>
    <t xml:space="preserve">     5,434.37</t>
  </si>
  <si>
    <t xml:space="preserve">     4,376.79</t>
  </si>
  <si>
    <t xml:space="preserve">    31,444.38</t>
  </si>
  <si>
    <t xml:space="preserve">    28,622.34</t>
  </si>
  <si>
    <t xml:space="preserve">    31,965.39</t>
  </si>
  <si>
    <t xml:space="preserve">    46,766.05</t>
  </si>
  <si>
    <t xml:space="preserve">    47,865.91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</si>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</sst>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184" fontId="1" fillId="7" borderId="0" xfId="0" applyFont="1" applyFill="1" applyBorder="1" applyAlignment="1">
      <alignment vertical="center"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103628.9535417918</c:v>
                </c:pt>
                <c:pt idx="2">
                  <c:v>4142.843750131426</c:v>
                </c:pt>
                <c:pt idx="3">
                  <c:v>325.3014165539989</c:v>
                </c:pt>
                <c:pt idx="4">
                  <c:v>25577.52107574074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103628.9535417918</c:v>
                </c:pt>
                <c:pt idx="2">
                  <c:v>4142.843750131426</c:v>
                </c:pt>
                <c:pt idx="3">
                  <c:v>325.3014165539989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7625121"/>
        <c:axId val="1517226"/>
      </c:scatterChart>
      <c:valAx>
        <c:axId val="762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7226"/>
        <c:crossesAt val="-5"/>
        <c:crossBetween val="midCat"/>
        <c:dispUnits/>
      </c:valAx>
      <c:valAx>
        <c:axId val="15172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25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1.0416227311105812</c:v>
                </c:pt>
                <c:pt idx="2">
                  <c:v>1.0092198646048145</c:v>
                </c:pt>
                <c:pt idx="3">
                  <c:v>0.9727995186430044</c:v>
                </c:pt>
                <c:pt idx="4">
                  <c:v>0.9974652614663168</c:v>
                </c:pt>
                <c:pt idx="5">
                  <c:v>1.0335205797065123</c:v>
                </c:pt>
                <c:pt idx="6">
                  <c:v>1.0747198671244624</c:v>
                </c:pt>
                <c:pt idx="7">
                  <c:v>1.0830332951707538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1.0017268299828357</c:v>
                </c:pt>
                <c:pt idx="2">
                  <c:v>1.0067978745613362</c:v>
                </c:pt>
                <c:pt idx="3">
                  <c:v>0.9869557702835813</c:v>
                </c:pt>
                <c:pt idx="4">
                  <c:v>1.004142790989281</c:v>
                </c:pt>
                <c:pt idx="5">
                  <c:v>1.0366766490471744</c:v>
                </c:pt>
                <c:pt idx="6">
                  <c:v>1.0437957287263773</c:v>
                </c:pt>
                <c:pt idx="7">
                  <c:v>1.053486459282778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1.015334693542095</c:v>
                </c:pt>
                <c:pt idx="2">
                  <c:v>1.0060416613926253</c:v>
                </c:pt>
                <c:pt idx="3">
                  <c:v>1.0156314090727467</c:v>
                </c:pt>
                <c:pt idx="4">
                  <c:v>1.0470264374163132</c:v>
                </c:pt>
                <c:pt idx="5">
                  <c:v>1.0736131812800853</c:v>
                </c:pt>
                <c:pt idx="6">
                  <c:v>1.0936386152644417</c:v>
                </c:pt>
                <c:pt idx="7">
                  <c:v>1.1507917914080892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1.0494169327437555</c:v>
                </c:pt>
                <c:pt idx="2">
                  <c:v>1.105912551893815</c:v>
                </c:pt>
                <c:pt idx="3">
                  <c:v>1.095438480918131</c:v>
                </c:pt>
                <c:pt idx="4">
                  <c:v>1.0571486285677307</c:v>
                </c:pt>
                <c:pt idx="5">
                  <c:v>1.1550594873891287</c:v>
                </c:pt>
                <c:pt idx="6">
                  <c:v>1.153415083995477</c:v>
                </c:pt>
                <c:pt idx="7">
                  <c:v>1.1992788384971258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1.000230690266298</c:v>
                </c:pt>
                <c:pt idx="2">
                  <c:v>0.9955782702460738</c:v>
                </c:pt>
                <c:pt idx="3">
                  <c:v>0.9691671318583046</c:v>
                </c:pt>
                <c:pt idx="4">
                  <c:v>1.0011019881301664</c:v>
                </c:pt>
                <c:pt idx="5">
                  <c:v>0.9857183143237102</c:v>
                </c:pt>
                <c:pt idx="6">
                  <c:v>1.0379957458092668</c:v>
                </c:pt>
                <c:pt idx="7">
                  <c:v>1.0542780209748732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0.9991059030622848</c:v>
                </c:pt>
                <c:pt idx="2">
                  <c:v>0.6072522723405717</c:v>
                </c:pt>
                <c:pt idx="3">
                  <c:v>0.8783086620624438</c:v>
                </c:pt>
                <c:pt idx="4">
                  <c:v>0.698500615928182</c:v>
                </c:pt>
                <c:pt idx="5">
                  <c:v>0.9529970452798531</c:v>
                </c:pt>
                <c:pt idx="6">
                  <c:v>1.0944200577717518</c:v>
                </c:pt>
                <c:pt idx="7">
                  <c:v>1.1801508047516946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1.0124008069336874</c:v>
                </c:pt>
                <c:pt idx="2">
                  <c:v>0.983811152391159</c:v>
                </c:pt>
                <c:pt idx="3">
                  <c:v>1.0024019453614275</c:v>
                </c:pt>
                <c:pt idx="4">
                  <c:v>1.0185023492142495</c:v>
                </c:pt>
                <c:pt idx="5">
                  <c:v>1.0232208564276666</c:v>
                </c:pt>
                <c:pt idx="6">
                  <c:v>1.0357962232537743</c:v>
                </c:pt>
                <c:pt idx="7">
                  <c:v>1.0607718721706718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0.9699846553188075</c:v>
                </c:pt>
                <c:pt idx="2">
                  <c:v>0.9686488853055846</c:v>
                </c:pt>
                <c:pt idx="3">
                  <c:v>1.0031722751781762</c:v>
                </c:pt>
                <c:pt idx="4">
                  <c:v>0.9846575492440449</c:v>
                </c:pt>
                <c:pt idx="5">
                  <c:v>0.9900713559442458</c:v>
                </c:pt>
                <c:pt idx="6">
                  <c:v>1.0139753774877267</c:v>
                </c:pt>
                <c:pt idx="7">
                  <c:v>0.9872470675175765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1.0228883378252882</c:v>
                </c:pt>
                <c:pt idx="2">
                  <c:v>0.9763445207447516</c:v>
                </c:pt>
                <c:pt idx="3">
                  <c:v>1.0141547210265924</c:v>
                </c:pt>
                <c:pt idx="4">
                  <c:v>1.0061399343480566</c:v>
                </c:pt>
                <c:pt idx="5">
                  <c:v>1.0396434063812248</c:v>
                </c:pt>
                <c:pt idx="6">
                  <c:v>1.0882315505073261</c:v>
                </c:pt>
                <c:pt idx="7">
                  <c:v>1.0876089458018023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1.037289658511884</c:v>
                </c:pt>
                <c:pt idx="2">
                  <c:v>1.020589217021191</c:v>
                </c:pt>
                <c:pt idx="3">
                  <c:v>1.0468419677968863</c:v>
                </c:pt>
                <c:pt idx="4">
                  <c:v>1.0637971256529204</c:v>
                </c:pt>
                <c:pt idx="5">
                  <c:v>1.0650903487430388</c:v>
                </c:pt>
                <c:pt idx="6">
                  <c:v>1.1099379654837336</c:v>
                </c:pt>
                <c:pt idx="7">
                  <c:v>1.1123291577708465</c:v>
                </c:pt>
              </c:numCache>
            </c:numRef>
          </c:yVal>
          <c:smooth val="0"/>
        </c:ser>
        <c:axId val="13655035"/>
        <c:axId val="55786452"/>
      </c:scatterChart>
      <c:valAx>
        <c:axId val="13655035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crossBetween val="midCat"/>
        <c:dispUnits/>
      </c:valAx>
      <c:valAx>
        <c:axId val="55786452"/>
        <c:scaling>
          <c:orientation val="minMax"/>
          <c:max val="1.2"/>
          <c:min val="0.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491</v>
      </c>
    </row>
    <row r="2" ht="12.75">
      <c r="B2" t="s">
        <v>492</v>
      </c>
    </row>
    <row r="3" ht="12.75">
      <c r="B3" t="s">
        <v>493</v>
      </c>
    </row>
    <row r="5" ht="12.75">
      <c r="B5" t="s">
        <v>674</v>
      </c>
    </row>
    <row r="7" spans="1:2" ht="12.75">
      <c r="A7" s="1"/>
      <c r="B7" t="s">
        <v>675</v>
      </c>
    </row>
    <row r="8" spans="1:2" ht="12.75">
      <c r="A8" s="1"/>
      <c r="B8" s="14" t="s">
        <v>676</v>
      </c>
    </row>
    <row r="9" ht="12.75">
      <c r="A9" s="1"/>
    </row>
    <row r="10" spans="1:3" ht="12.75">
      <c r="A10" s="1"/>
      <c r="B10" t="s">
        <v>677</v>
      </c>
      <c r="C10" t="s">
        <v>678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8">
      <selection activeCell="G42" sqref="G42:G53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657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669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 (1)</v>
      </c>
      <c r="B5" s="32">
        <f>'blk, drift &amp; conc calc'!C111</f>
        <v>26.467470321197</v>
      </c>
      <c r="C5" s="32">
        <f>'blk, drift &amp; conc calc'!D111</f>
        <v>133.69353453192667</v>
      </c>
      <c r="D5" s="32">
        <f>'blk, drift &amp; conc calc'!E111</f>
        <v>1982.5175622197646</v>
      </c>
      <c r="E5" s="32">
        <f>'blk, drift &amp; conc calc'!F111</f>
        <v>631.6296105443729</v>
      </c>
      <c r="F5" s="32">
        <f>'blk, drift &amp; conc calc'!G111</f>
        <v>31.8818773436364</v>
      </c>
      <c r="G5" s="32">
        <f>'blk, drift &amp; conc calc'!H111</f>
        <v>58.0352457907852</v>
      </c>
      <c r="H5" s="32">
        <f>'blk, drift &amp; conc calc'!I111</f>
        <v>394.4259619533546</v>
      </c>
      <c r="I5" s="32">
        <f>'blk, drift &amp; conc calc'!J111</f>
        <v>126.53816406562959</v>
      </c>
      <c r="J5" s="32">
        <f>'blk, drift &amp; conc calc'!K111</f>
        <v>307.67277948852325</v>
      </c>
      <c r="K5" s="32">
        <f>'blk, drift &amp; conc calc'!L111</f>
        <v>172.15908190642327</v>
      </c>
      <c r="L5" s="32">
        <f>SUM(B5:K5)</f>
        <v>3865.0212881656134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18.255414740051364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0.8538972210002487</v>
      </c>
      <c r="C6" s="32">
        <f>'blk, drift &amp; conc calc'!D112</f>
        <v>3.1423486196555244</v>
      </c>
      <c r="D6" s="32">
        <f>'blk, drift &amp; conc calc'!E112</f>
        <v>-4.670905962927253</v>
      </c>
      <c r="E6" s="32">
        <f>'blk, drift &amp; conc calc'!F112</f>
        <v>24.449975290159138</v>
      </c>
      <c r="F6" s="32">
        <f>'blk, drift &amp; conc calc'!G112</f>
        <v>0.32524002407491004</v>
      </c>
      <c r="G6" s="32">
        <f>'blk, drift &amp; conc calc'!H112</f>
        <v>45.40779417155077</v>
      </c>
      <c r="H6" s="32">
        <f>'blk, drift &amp; conc calc'!I112</f>
        <v>1.4841369405409532</v>
      </c>
      <c r="I6" s="32">
        <f>'blk, drift &amp; conc calc'!J112</f>
        <v>3.6661500763773334</v>
      </c>
      <c r="J6" s="32">
        <f>'blk, drift &amp; conc calc'!K112</f>
        <v>4.00664280834918</v>
      </c>
      <c r="K6" s="32">
        <f>'blk, drift &amp; conc calc'!L112</f>
        <v>0.7934261194819436</v>
      </c>
      <c r="L6" s="32">
        <f aca="true" t="shared" si="0" ref="L6:L36">SUM(B6:K6)</f>
        <v>79.45870530826275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11.236992840289938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15.131968028147378</v>
      </c>
      <c r="C7" s="32">
        <f>'blk, drift &amp; conc calc'!D113</f>
        <v>9.497637085321461</v>
      </c>
      <c r="D7" s="32">
        <f>'blk, drift &amp; conc calc'!E113</f>
        <v>373.1570537533732</v>
      </c>
      <c r="E7" s="32">
        <f>'blk, drift &amp; conc calc'!F113</f>
        <v>123.02274413363446</v>
      </c>
      <c r="F7" s="32">
        <f>'blk, drift &amp; conc calc'!G113</f>
        <v>43.146062004954025</v>
      </c>
      <c r="G7" s="32">
        <f>'blk, drift &amp; conc calc'!H113</f>
        <v>49.31442304537054</v>
      </c>
      <c r="H7" s="32">
        <f>'blk, drift &amp; conc calc'!I113</f>
        <v>108.43945989229618</v>
      </c>
      <c r="I7" s="32">
        <f>'blk, drift &amp; conc calc'!J113</f>
        <v>122.37516468233406</v>
      </c>
      <c r="J7" s="32">
        <f>'blk, drift &amp; conc calc'!K113</f>
        <v>306.6035297975742</v>
      </c>
      <c r="K7" s="32">
        <f>'blk, drift &amp; conc calc'!L113</f>
        <v>13.93671635865634</v>
      </c>
      <c r="L7" s="32">
        <f t="shared" si="0"/>
        <v>1164.6247587816617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18.230703403345018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26.467470321197</v>
      </c>
      <c r="C8" s="32">
        <f>'blk, drift &amp; conc calc'!D114</f>
        <v>133.69353453192667</v>
      </c>
      <c r="D8" s="32">
        <f>'blk, drift &amp; conc calc'!E114</f>
        <v>1982.5175622197646</v>
      </c>
      <c r="E8" s="32">
        <f>'blk, drift &amp; conc calc'!F114</f>
        <v>631.6296105443729</v>
      </c>
      <c r="F8" s="32">
        <f>'blk, drift &amp; conc calc'!G114</f>
        <v>31.881877343636397</v>
      </c>
      <c r="G8" s="32">
        <f>'blk, drift &amp; conc calc'!H114</f>
        <v>58.0352457907852</v>
      </c>
      <c r="H8" s="32">
        <f>'blk, drift &amp; conc calc'!I114</f>
        <v>394.4259619533546</v>
      </c>
      <c r="I8" s="32">
        <f>'blk, drift &amp; conc calc'!J114</f>
        <v>126.53816406562959</v>
      </c>
      <c r="J8" s="32">
        <f>'blk, drift &amp; conc calc'!K114</f>
        <v>307.67277948852325</v>
      </c>
      <c r="K8" s="32">
        <f>'blk, drift &amp; conc calc'!L114</f>
        <v>172.15908190642324</v>
      </c>
      <c r="L8" s="32">
        <f t="shared" si="0"/>
        <v>3865.0212881656134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18.255414740051364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0.8332111935613254</v>
      </c>
      <c r="C9" s="32">
        <f>'blk, drift &amp; conc calc'!D115</f>
        <v>12.908983759488128</v>
      </c>
      <c r="D9" s="32">
        <f>'blk, drift &amp; conc calc'!E115</f>
        <v>2776.3430876843486</v>
      </c>
      <c r="E9" s="32">
        <f>'blk, drift &amp; conc calc'!F115</f>
        <v>2492.4245491302754</v>
      </c>
      <c r="F9" s="32">
        <f>'blk, drift &amp; conc calc'!G115</f>
        <v>7.407198058708694</v>
      </c>
      <c r="G9" s="32">
        <f>'blk, drift &amp; conc calc'!H115</f>
        <v>109.49939234590303</v>
      </c>
      <c r="H9" s="32">
        <f>'blk, drift &amp; conc calc'!I115</f>
        <v>1.9627995930083049</v>
      </c>
      <c r="I9" s="32">
        <f>'blk, drift &amp; conc calc'!J115</f>
        <v>3.9549355774059527</v>
      </c>
      <c r="J9" s="32">
        <f>'blk, drift &amp; conc calc'!K115</f>
        <v>26.205904334221227</v>
      </c>
      <c r="K9" s="32">
        <f>'blk, drift &amp; conc calc'!L115</f>
        <v>5.865396624270851</v>
      </c>
      <c r="L9" s="32">
        <f t="shared" si="0"/>
        <v>5437.405458301192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11.750055605835517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1309D114R3(29-37)</v>
      </c>
      <c r="B10" s="93">
        <f>'blk, drift &amp; conc calc'!C116</f>
        <v>6.220521978298569</v>
      </c>
      <c r="C10" s="93">
        <f>'blk, drift &amp; conc calc'!D116</f>
        <v>4.441258792358937</v>
      </c>
      <c r="D10" s="93">
        <f>'blk, drift &amp; conc calc'!E116</f>
        <v>869.1614807457663</v>
      </c>
      <c r="E10" s="93">
        <f>'blk, drift &amp; conc calc'!F116</f>
        <v>174.43737042667442</v>
      </c>
      <c r="F10" s="93">
        <f>'blk, drift &amp; conc calc'!G116</f>
        <v>21.352566898228186</v>
      </c>
      <c r="G10" s="93">
        <f>'blk, drift &amp; conc calc'!H116</f>
        <v>21.067220371218124</v>
      </c>
      <c r="H10" s="93">
        <f>'blk, drift &amp; conc calc'!I116</f>
        <v>92.52781093626233</v>
      </c>
      <c r="I10" s="93">
        <f>'blk, drift &amp; conc calc'!J116</f>
        <v>59.9245352379718</v>
      </c>
      <c r="J10" s="93">
        <f>'blk, drift &amp; conc calc'!K116</f>
        <v>90.27798696999118</v>
      </c>
      <c r="K10" s="93">
        <f>'blk, drift &amp; conc calc'!L116</f>
        <v>6.121209301739614</v>
      </c>
      <c r="L10" s="93">
        <f t="shared" si="0"/>
        <v>1345.5319616585095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13.230285163217918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26.467470321197</v>
      </c>
      <c r="C11" s="32">
        <f>'blk, drift &amp; conc calc'!D117</f>
        <v>133.69353453192667</v>
      </c>
      <c r="D11" s="32">
        <f>'blk, drift &amp; conc calc'!E117</f>
        <v>1982.5175622197646</v>
      </c>
      <c r="E11" s="32">
        <f>'blk, drift &amp; conc calc'!F117</f>
        <v>631.6296105443729</v>
      </c>
      <c r="F11" s="32">
        <f>'blk, drift &amp; conc calc'!G117</f>
        <v>31.8818773436364</v>
      </c>
      <c r="G11" s="32">
        <f>'blk, drift &amp; conc calc'!H117</f>
        <v>58.0352457907852</v>
      </c>
      <c r="H11" s="32">
        <f>'blk, drift &amp; conc calc'!I117</f>
        <v>394.4259619533546</v>
      </c>
      <c r="I11" s="32">
        <f>'blk, drift &amp; conc calc'!J117</f>
        <v>126.53816406562959</v>
      </c>
      <c r="J11" s="32">
        <f>'blk, drift &amp; conc calc'!K117</f>
        <v>307.67277948852325</v>
      </c>
      <c r="K11" s="32">
        <f>'blk, drift &amp; conc calc'!L117</f>
        <v>172.15908190642327</v>
      </c>
      <c r="L11" s="32">
        <f t="shared" si="0"/>
        <v>3865.0212881656134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18.255414740051364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1309D116R3(64-77)</v>
      </c>
      <c r="B12" s="93">
        <f>'blk, drift &amp; conc calc'!C118</f>
        <v>298.7544540209053</v>
      </c>
      <c r="C12" s="93">
        <f>'blk, drift &amp; conc calc'!D118</f>
        <v>13.314683567738927</v>
      </c>
      <c r="D12" s="93">
        <f>'blk, drift &amp; conc calc'!E118</f>
        <v>-11.127174915377411</v>
      </c>
      <c r="E12" s="93">
        <f>'blk, drift &amp; conc calc'!F118</f>
        <v>38.221562922007294</v>
      </c>
      <c r="F12" s="93">
        <f>'blk, drift &amp; conc calc'!G118</f>
        <v>46.37926741998005</v>
      </c>
      <c r="G12" s="93">
        <f>'blk, drift &amp; conc calc'!H118</f>
        <v>79.038131030231</v>
      </c>
      <c r="H12" s="93">
        <f>'blk, drift &amp; conc calc'!I118</f>
        <v>192.80723311015134</v>
      </c>
      <c r="I12" s="93">
        <f>'blk, drift &amp; conc calc'!J118</f>
        <v>0.567085790707627</v>
      </c>
      <c r="J12" s="93">
        <f>'blk, drift &amp; conc calc'!K118</f>
        <v>69.52031675767148</v>
      </c>
      <c r="K12" s="93">
        <f>'blk, drift &amp; conc calc'!L118</f>
        <v>219.654244212472</v>
      </c>
      <c r="L12" s="93">
        <f t="shared" si="0"/>
        <v>947.1298039164877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12.750106724005322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1309D117R1(41-51)</v>
      </c>
      <c r="B13" s="93">
        <f>'blk, drift &amp; conc calc'!C119</f>
        <v>4.706893789975831</v>
      </c>
      <c r="C13" s="93">
        <f>'blk, drift &amp; conc calc'!D119</f>
        <v>3.9627075527570175</v>
      </c>
      <c r="D13" s="93">
        <f>'blk, drift &amp; conc calc'!E119</f>
        <v>1335.1405005711918</v>
      </c>
      <c r="E13" s="93">
        <f>'blk, drift &amp; conc calc'!F119</f>
        <v>395.14802208871555</v>
      </c>
      <c r="F13" s="93">
        <f>'blk, drift &amp; conc calc'!G119</f>
        <v>28.07628318160934</v>
      </c>
      <c r="G13" s="93">
        <f>'blk, drift &amp; conc calc'!H119</f>
        <v>56.945038151421585</v>
      </c>
      <c r="H13" s="93">
        <f>'blk, drift &amp; conc calc'!I119</f>
        <v>57.062975847727714</v>
      </c>
      <c r="I13" s="93">
        <f>'blk, drift &amp; conc calc'!J119</f>
        <v>76.5221381530527</v>
      </c>
      <c r="J13" s="93">
        <f>'blk, drift &amp; conc calc'!K119</f>
        <v>97.16123502986169</v>
      </c>
      <c r="K13" s="93">
        <f>'blk, drift &amp; conc calc'!L119</f>
        <v>2.5708600747001897</v>
      </c>
      <c r="L13" s="93">
        <f t="shared" si="0"/>
        <v>2057.2966544410137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13.389377476026803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1309D117R4(24-28)</v>
      </c>
      <c r="B14" s="93">
        <f>'blk, drift &amp; conc calc'!C120</f>
        <v>7.822342904694365</v>
      </c>
      <c r="C14" s="93">
        <f>'blk, drift &amp; conc calc'!D120</f>
        <v>4.543150160527018</v>
      </c>
      <c r="D14" s="93">
        <f>'blk, drift &amp; conc calc'!E120</f>
        <v>839.361127587082</v>
      </c>
      <c r="E14" s="93">
        <f>'blk, drift &amp; conc calc'!F120</f>
        <v>117.82875319463076</v>
      </c>
      <c r="F14" s="93">
        <f>'blk, drift &amp; conc calc'!G120</f>
        <v>39.42024842655232</v>
      </c>
      <c r="G14" s="93">
        <f>'blk, drift &amp; conc calc'!H120</f>
        <v>57.99621845395357</v>
      </c>
      <c r="H14" s="93">
        <f>'blk, drift &amp; conc calc'!I120</f>
        <v>85.61221493827554</v>
      </c>
      <c r="I14" s="93">
        <f>'blk, drift &amp; conc calc'!J120</f>
        <v>56.982171247910365</v>
      </c>
      <c r="J14" s="93">
        <f>'blk, drift &amp; conc calc'!K120</f>
        <v>144.12586734569354</v>
      </c>
      <c r="K14" s="93">
        <f>'blk, drift &amp; conc calc'!L120</f>
        <v>2.6439139817223083</v>
      </c>
      <c r="L14" s="93">
        <f t="shared" si="0"/>
        <v>1356.3360082410416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14.475210716122387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21.26460822833662</v>
      </c>
      <c r="C15" s="32">
        <f>'blk, drift &amp; conc calc'!D121</f>
        <v>327.87555684051034</v>
      </c>
      <c r="D15" s="32">
        <f>'blk, drift &amp; conc calc'!E121</f>
        <v>57.69649088250342</v>
      </c>
      <c r="E15" s="32">
        <f>'blk, drift &amp; conc calc'!F121</f>
        <v>40.89225675719686</v>
      </c>
      <c r="F15" s="32">
        <f>'blk, drift &amp; conc calc'!G121</f>
        <v>21.26423681971264</v>
      </c>
      <c r="G15" s="32">
        <f>'blk, drift &amp; conc calc'!H121</f>
        <v>-3.108251510652302</v>
      </c>
      <c r="H15" s="32">
        <f>'blk, drift &amp; conc calc'!I121</f>
        <v>289.3830867501911</v>
      </c>
      <c r="I15" s="32">
        <f>'blk, drift &amp; conc calc'!J121</f>
        <v>41.82900415217494</v>
      </c>
      <c r="J15" s="32">
        <f>'blk, drift &amp; conc calc'!K121</f>
        <v>159.6378324970038</v>
      </c>
      <c r="K15" s="32">
        <f>'blk, drift &amp; conc calc'!L121</f>
        <v>116.89016494864661</v>
      </c>
      <c r="L15" s="32">
        <f t="shared" si="0"/>
        <v>1073.624986365624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14.833959020549226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26.467470321197</v>
      </c>
      <c r="C16" s="32">
        <f>'blk, drift &amp; conc calc'!D122</f>
        <v>133.69353453192667</v>
      </c>
      <c r="D16" s="32">
        <f>'blk, drift &amp; conc calc'!E122</f>
        <v>1982.5175622197646</v>
      </c>
      <c r="E16" s="32">
        <f>'blk, drift &amp; conc calc'!F122</f>
        <v>631.6296105443729</v>
      </c>
      <c r="F16" s="32">
        <f>'blk, drift &amp; conc calc'!G122</f>
        <v>31.8818773436364</v>
      </c>
      <c r="G16" s="32">
        <f>'blk, drift &amp; conc calc'!H122</f>
        <v>58.0352457907852</v>
      </c>
      <c r="H16" s="32">
        <f>'blk, drift &amp; conc calc'!I122</f>
        <v>394.4259619533546</v>
      </c>
      <c r="I16" s="32">
        <f>'blk, drift &amp; conc calc'!J122</f>
        <v>126.53816406562959</v>
      </c>
      <c r="J16" s="32">
        <f>'blk, drift &amp; conc calc'!K122</f>
        <v>307.67277948852325</v>
      </c>
      <c r="K16" s="32">
        <f>'blk, drift &amp; conc calc'!L122</f>
        <v>172.15908190642327</v>
      </c>
      <c r="L16" s="32">
        <f t="shared" si="0"/>
        <v>3865.0212881656134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18.255414740051364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0.033922017253487424</v>
      </c>
      <c r="C17" s="32">
        <f>'blk, drift &amp; conc calc'!D123</f>
        <v>3.5986458878165077</v>
      </c>
      <c r="D17" s="32">
        <f>'blk, drift &amp; conc calc'!E123</f>
        <v>3652.667436977102</v>
      </c>
      <c r="E17" s="32">
        <f>'blk, drift &amp; conc calc'!F123</f>
        <v>2371.562624343951</v>
      </c>
      <c r="F17" s="32">
        <f>'blk, drift &amp; conc calc'!G123</f>
        <v>3.5865791184418105</v>
      </c>
      <c r="G17" s="32">
        <f>'blk, drift &amp; conc calc'!H123</f>
        <v>150.89707055594397</v>
      </c>
      <c r="H17" s="32">
        <f>'blk, drift &amp; conc calc'!I123</f>
        <v>1.86068746413331</v>
      </c>
      <c r="I17" s="32">
        <f>'blk, drift &amp; conc calc'!J123</f>
        <v>4.861419964738646</v>
      </c>
      <c r="J17" s="32">
        <f>'blk, drift &amp; conc calc'!K123</f>
        <v>11.200946087268088</v>
      </c>
      <c r="K17" s="32">
        <f>'blk, drift &amp; conc calc'!L123</f>
        <v>1.099459043209239</v>
      </c>
      <c r="L17" s="32">
        <f t="shared" si="0"/>
        <v>6201.368791459859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11.403535105103636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1309D120R2(35-45)</v>
      </c>
      <c r="B18" s="93">
        <f>'blk, drift &amp; conc calc'!C124</f>
        <v>10.06943197724586</v>
      </c>
      <c r="C18" s="93">
        <f>'blk, drift &amp; conc calc'!D124</f>
        <v>5.955736308287564</v>
      </c>
      <c r="D18" s="93">
        <f>'blk, drift &amp; conc calc'!E124</f>
        <v>1206.2552962227705</v>
      </c>
      <c r="E18" s="93">
        <f>'blk, drift &amp; conc calc'!F124</f>
        <v>181.89916730748834</v>
      </c>
      <c r="F18" s="93">
        <f>'blk, drift &amp; conc calc'!G124</f>
        <v>33.196252377993616</v>
      </c>
      <c r="G18" s="93">
        <f>'blk, drift &amp; conc calc'!H124</f>
        <v>32.210201923683755</v>
      </c>
      <c r="H18" s="93">
        <f>'blk, drift &amp; conc calc'!I124</f>
        <v>85.9434549286888</v>
      </c>
      <c r="I18" s="93">
        <f>'blk, drift &amp; conc calc'!J124</f>
        <v>75.80731346411197</v>
      </c>
      <c r="J18" s="93">
        <f>'blk, drift &amp; conc calc'!K124</f>
        <v>136.96891469032815</v>
      </c>
      <c r="K18" s="93">
        <f>'blk, drift &amp; conc calc'!L124</f>
        <v>8.742754210706615</v>
      </c>
      <c r="L18" s="93">
        <f>SUM(B18:K18)</f>
        <v>1777.0485234113055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14.31015955117671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1309D121R2(26-35)</v>
      </c>
      <c r="B19" s="93">
        <f>'blk, drift &amp; conc calc'!C125</f>
        <v>8.96824915623574</v>
      </c>
      <c r="C19" s="93">
        <f>'blk, drift &amp; conc calc'!D125</f>
        <v>4.856240945675895</v>
      </c>
      <c r="D19" s="93">
        <f>'blk, drift &amp; conc calc'!E125</f>
        <v>933.606610165826</v>
      </c>
      <c r="E19" s="93">
        <f>'blk, drift &amp; conc calc'!F125</f>
        <v>144.0650221105011</v>
      </c>
      <c r="F19" s="93">
        <f>'blk, drift &amp; conc calc'!G125</f>
        <v>34.32218260041787</v>
      </c>
      <c r="G19" s="93">
        <f>'blk, drift &amp; conc calc'!H125</f>
        <v>59.546458726032</v>
      </c>
      <c r="H19" s="93">
        <f>'blk, drift &amp; conc calc'!I125</f>
        <v>83.2731342507152</v>
      </c>
      <c r="I19" s="93">
        <f>'blk, drift &amp; conc calc'!J125</f>
        <v>56.998515073656975</v>
      </c>
      <c r="J19" s="93">
        <f>'blk, drift &amp; conc calc'!K125</f>
        <v>137.05208449941745</v>
      </c>
      <c r="K19" s="93">
        <f>'blk, drift &amp; conc calc'!L125</f>
        <v>8.778740160877167</v>
      </c>
      <c r="L19" s="93">
        <f t="shared" si="0"/>
        <v>1471.4672376893554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14.31203201415768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1309D124R4(49-59)</v>
      </c>
      <c r="B20" s="93">
        <f>'blk, drift &amp; conc calc'!C126</f>
        <v>12.601123724879274</v>
      </c>
      <c r="C20" s="93">
        <f>'blk, drift &amp; conc calc'!D126</f>
        <v>6.88282315790757</v>
      </c>
      <c r="D20" s="93">
        <f>'blk, drift &amp; conc calc'!E126</f>
        <v>43.450061095908175</v>
      </c>
      <c r="E20" s="93">
        <f>'blk, drift &amp; conc calc'!F126</f>
        <v>46.906357580306896</v>
      </c>
      <c r="F20" s="93">
        <f>'blk, drift &amp; conc calc'!G126</f>
        <v>41.55185549333415</v>
      </c>
      <c r="G20" s="93">
        <f>'blk, drift &amp; conc calc'!H126</f>
        <v>53.77112458629693</v>
      </c>
      <c r="H20" s="93">
        <f>'blk, drift &amp; conc calc'!I126</f>
        <v>100.46204278832673</v>
      </c>
      <c r="I20" s="93">
        <f>'blk, drift &amp; conc calc'!J126</f>
        <v>8.019405824577703</v>
      </c>
      <c r="J20" s="93">
        <f>'blk, drift &amp; conc calc'!K126</f>
        <v>186.63516581390286</v>
      </c>
      <c r="K20" s="93">
        <f>'blk, drift &amp; conc calc'!L126</f>
        <v>7.0616867574356945</v>
      </c>
      <c r="L20" s="93">
        <f t="shared" si="0"/>
        <v>507.341646822876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15.457959989739408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26.467470321197</v>
      </c>
      <c r="C21" s="32">
        <f>'blk, drift &amp; conc calc'!D127</f>
        <v>133.69353453192662</v>
      </c>
      <c r="D21" s="32">
        <f>'blk, drift &amp; conc calc'!E127</f>
        <v>1982.5175622197646</v>
      </c>
      <c r="E21" s="32">
        <f>'blk, drift &amp; conc calc'!F127</f>
        <v>631.6296105443729</v>
      </c>
      <c r="F21" s="32">
        <f>'blk, drift &amp; conc calc'!G127</f>
        <v>31.8818773436364</v>
      </c>
      <c r="G21" s="32">
        <f>'blk, drift &amp; conc calc'!H127</f>
        <v>58.035245790785204</v>
      </c>
      <c r="H21" s="32">
        <f>'blk, drift &amp; conc calc'!I127</f>
        <v>394.42596195335454</v>
      </c>
      <c r="I21" s="32">
        <f>'blk, drift &amp; conc calc'!J127</f>
        <v>126.53816406562959</v>
      </c>
      <c r="J21" s="32">
        <f>'blk, drift &amp; conc calc'!K127</f>
        <v>307.67277948852325</v>
      </c>
      <c r="K21" s="32">
        <f>'blk, drift &amp; conc calc'!L127</f>
        <v>172.15908190642327</v>
      </c>
      <c r="L21" s="32">
        <f t="shared" si="0"/>
        <v>3865.0212881656134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18.255414740051364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16.880435400719648</v>
      </c>
      <c r="C22" s="32">
        <f>'blk, drift &amp; conc calc'!D128</f>
        <v>11.095488922741024</v>
      </c>
      <c r="D22" s="32">
        <f>'blk, drift &amp; conc calc'!E128</f>
        <v>384.0805076181645</v>
      </c>
      <c r="E22" s="32">
        <f>'blk, drift &amp; conc calc'!F128</f>
        <v>135.12738021940834</v>
      </c>
      <c r="F22" s="32">
        <f>'blk, drift &amp; conc calc'!G128</f>
        <v>45.69997307124335</v>
      </c>
      <c r="G22" s="32">
        <f>'blk, drift &amp; conc calc'!H128</f>
        <v>66.88335517422462</v>
      </c>
      <c r="H22" s="32">
        <f>'blk, drift &amp; conc calc'!I128</f>
        <v>110.91490127636739</v>
      </c>
      <c r="I22" s="32">
        <f>'blk, drift &amp; conc calc'!J128</f>
        <v>128.67160600613812</v>
      </c>
      <c r="J22" s="32">
        <f>'blk, drift &amp; conc calc'!K128</f>
        <v>321.3281640333561</v>
      </c>
      <c r="K22" s="32">
        <f>'blk, drift &amp; conc calc'!L128</f>
        <v>17.172477378597577</v>
      </c>
      <c r="L22" s="32">
        <f t="shared" si="0"/>
        <v>1237.8542891009604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18.571009104023602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1309D126R1(94-104)</v>
      </c>
      <c r="B23" s="93">
        <f>'blk, drift &amp; conc calc'!C129</f>
        <v>14.034253950096838</v>
      </c>
      <c r="C23" s="93">
        <f>'blk, drift &amp; conc calc'!D129</f>
        <v>7.189222433882781</v>
      </c>
      <c r="D23" s="93">
        <f>'blk, drift &amp; conc calc'!E129</f>
        <v>36.088850218274345</v>
      </c>
      <c r="E23" s="93">
        <f>'blk, drift &amp; conc calc'!F129</f>
        <v>42.721933466634205</v>
      </c>
      <c r="F23" s="93">
        <f>'blk, drift &amp; conc calc'!G129</f>
        <v>46.706699121145355</v>
      </c>
      <c r="G23" s="93">
        <f>'blk, drift &amp; conc calc'!H129</f>
        <v>60.896057243432786</v>
      </c>
      <c r="H23" s="93">
        <f>'blk, drift &amp; conc calc'!I129</f>
        <v>108.02283620705974</v>
      </c>
      <c r="I23" s="93">
        <f>'blk, drift &amp; conc calc'!J129</f>
        <v>7.636314413307466</v>
      </c>
      <c r="J23" s="93">
        <f>'blk, drift &amp; conc calc'!K129</f>
        <v>216.0631479630858</v>
      </c>
      <c r="K23" s="93">
        <f>'blk, drift &amp; conc calc'!L129</f>
        <v>8.847805644313674</v>
      </c>
      <c r="L23" s="93">
        <f t="shared" si="0"/>
        <v>548.2071206612329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16.138302821065807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1309D127R1(132-135)</v>
      </c>
      <c r="B24" s="93">
        <f>'blk, drift &amp; conc calc'!C130</f>
        <v>29.172460436776916</v>
      </c>
      <c r="C24" s="93">
        <f>'blk, drift &amp; conc calc'!D130</f>
        <v>7.072812711587957</v>
      </c>
      <c r="D24" s="93">
        <f>'blk, drift &amp; conc calc'!E130</f>
        <v>356.6018934763934</v>
      </c>
      <c r="E24" s="93">
        <f>'blk, drift &amp; conc calc'!F130</f>
        <v>93.36792561806217</v>
      </c>
      <c r="F24" s="93">
        <f>'blk, drift &amp; conc calc'!G130</f>
        <v>39.77541492168759</v>
      </c>
      <c r="G24" s="93">
        <f>'blk, drift &amp; conc calc'!H130</f>
        <v>60.26666881807639</v>
      </c>
      <c r="H24" s="93">
        <f>'blk, drift &amp; conc calc'!I130</f>
        <v>101.99675278525932</v>
      </c>
      <c r="I24" s="93">
        <f>'blk, drift &amp; conc calc'!J130</f>
        <v>27.647617104851538</v>
      </c>
      <c r="J24" s="93">
        <f>'blk, drift &amp; conc calc'!K130</f>
        <v>252.59835623297516</v>
      </c>
      <c r="K24" s="93">
        <f>'blk, drift &amp; conc calc'!L130</f>
        <v>73.38618751036441</v>
      </c>
      <c r="L24" s="93">
        <f t="shared" si="0"/>
        <v>1041.8860896160347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16.982702232768332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10.420381723848307</v>
      </c>
      <c r="C25" s="32">
        <f>'blk, drift &amp; conc calc'!D131</f>
        <v>66.2677720482806</v>
      </c>
      <c r="D25" s="32">
        <f>'blk, drift &amp; conc calc'!E131</f>
        <v>46.13425648608464</v>
      </c>
      <c r="E25" s="32">
        <f>'blk, drift &amp; conc calc'!F131</f>
        <v>39.444833290818174</v>
      </c>
      <c r="F25" s="32">
        <f>'blk, drift &amp; conc calc'!G131</f>
        <v>36.725085529765785</v>
      </c>
      <c r="G25" s="32">
        <f>'blk, drift &amp; conc calc'!H131</f>
        <v>63.05640847960725</v>
      </c>
      <c r="H25" s="32">
        <f>'blk, drift &amp; conc calc'!I131</f>
        <v>330.7656252651565</v>
      </c>
      <c r="I25" s="32">
        <f>'blk, drift &amp; conc calc'!J131</f>
        <v>81.8192273881611</v>
      </c>
      <c r="J25" s="32">
        <f>'blk, drift &amp; conc calc'!K131</f>
        <v>641.6089749948596</v>
      </c>
      <c r="K25" s="32">
        <f>'blk, drift &amp; conc calc'!L131</f>
        <v>29.562288008984577</v>
      </c>
      <c r="L25" s="32">
        <f t="shared" si="0"/>
        <v>1345.8048532155665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25.971940552934164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26.467470321197</v>
      </c>
      <c r="C26" s="32">
        <f>'blk, drift &amp; conc calc'!D132</f>
        <v>133.69353453192662</v>
      </c>
      <c r="D26" s="32">
        <f>'blk, drift &amp; conc calc'!E132</f>
        <v>1982.5175622197646</v>
      </c>
      <c r="E26" s="32">
        <f>'blk, drift &amp; conc calc'!F132</f>
        <v>631.6296105443728</v>
      </c>
      <c r="F26" s="32">
        <f>'blk, drift &amp; conc calc'!G132</f>
        <v>31.8818773436364</v>
      </c>
      <c r="G26" s="32">
        <f>'blk, drift &amp; conc calc'!H132</f>
        <v>58.0352457907852</v>
      </c>
      <c r="H26" s="32">
        <f>'blk, drift &amp; conc calc'!I132</f>
        <v>394.4259619533546</v>
      </c>
      <c r="I26" s="32">
        <f>'blk, drift &amp; conc calc'!J132</f>
        <v>126.53816406562959</v>
      </c>
      <c r="J26" s="32">
        <f>'blk, drift &amp; conc calc'!K132</f>
        <v>307.67277948852325</v>
      </c>
      <c r="K26" s="32">
        <f>'blk, drift &amp; conc calc'!L132</f>
        <v>172.15908190642324</v>
      </c>
      <c r="L26" s="32">
        <f t="shared" si="0"/>
        <v>3865.0212881656134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18.255414740051364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1309D127R2(80-92)</v>
      </c>
      <c r="B27" s="93">
        <f>'blk, drift &amp; conc calc'!C133</f>
        <v>132.2966254024545</v>
      </c>
      <c r="C27" s="93">
        <f>'blk, drift &amp; conc calc'!D133</f>
        <v>11.923231879795399</v>
      </c>
      <c r="D27" s="93">
        <f>'blk, drift &amp; conc calc'!E133</f>
        <v>9.745733392929592</v>
      </c>
      <c r="E27" s="93">
        <f>'blk, drift &amp; conc calc'!F133</f>
        <v>21.43802450075244</v>
      </c>
      <c r="F27" s="93">
        <f>'blk, drift &amp; conc calc'!G133</f>
        <v>58.34432275288712</v>
      </c>
      <c r="G27" s="93">
        <f>'blk, drift &amp; conc calc'!H133</f>
        <v>49.367211054776426</v>
      </c>
      <c r="H27" s="93">
        <f>'blk, drift &amp; conc calc'!I133</f>
        <v>103.16621562260313</v>
      </c>
      <c r="I27" s="93">
        <f>'blk, drift &amp; conc calc'!J133</f>
        <v>2.2240262530424166</v>
      </c>
      <c r="J27" s="93">
        <f>'blk, drift &amp; conc calc'!K133</f>
        <v>161.7210020859422</v>
      </c>
      <c r="K27" s="93">
        <f>'blk, drift &amp; conc calc'!L133</f>
        <v>251.07392884580682</v>
      </c>
      <c r="L27" s="93">
        <f t="shared" si="0"/>
        <v>801.3003217909901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14.88320244588043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1.034430864581421</v>
      </c>
      <c r="C28" s="32">
        <f>'blk, drift &amp; conc calc'!D134</f>
        <v>12.862951169386642</v>
      </c>
      <c r="D28" s="32">
        <f>'blk, drift &amp; conc calc'!E134</f>
        <v>2835.6584855828137</v>
      </c>
      <c r="E28" s="32">
        <f>'blk, drift &amp; conc calc'!F134</f>
        <v>2430.801350866721</v>
      </c>
      <c r="F28" s="32">
        <f>'blk, drift &amp; conc calc'!G134</f>
        <v>7.737345287535419</v>
      </c>
      <c r="G28" s="32">
        <f>'blk, drift &amp; conc calc'!H134</f>
        <v>117.79919835164404</v>
      </c>
      <c r="H28" s="32">
        <f>'blk, drift &amp; conc calc'!I134</f>
        <v>2.0792408694857314</v>
      </c>
      <c r="I28" s="32">
        <f>'blk, drift &amp; conc calc'!J134</f>
        <v>4.408722152078276</v>
      </c>
      <c r="J28" s="32">
        <f>'blk, drift &amp; conc calc'!K134</f>
        <v>26.58835350105767</v>
      </c>
      <c r="K28" s="32">
        <f>'blk, drift &amp; conc calc'!L134</f>
        <v>8.431571771122716</v>
      </c>
      <c r="L28" s="32">
        <f t="shared" si="0"/>
        <v>5447.401650416427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11.76142159167712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1309D128R3(38-48)</v>
      </c>
      <c r="B29" s="93">
        <f>'blk, drift &amp; conc calc'!C135</f>
        <v>301.3474757840746</v>
      </c>
      <c r="C29" s="93">
        <f>'blk, drift &amp; conc calc'!D135</f>
        <v>12.050482838496652</v>
      </c>
      <c r="D29" s="93">
        <f>'blk, drift &amp; conc calc'!E135</f>
        <v>4.845082469648278</v>
      </c>
      <c r="E29" s="93">
        <f>'blk, drift &amp; conc calc'!F135</f>
        <v>25.649626665889112</v>
      </c>
      <c r="F29" s="93">
        <f>'blk, drift &amp; conc calc'!G135</f>
        <v>29.38495132593752</v>
      </c>
      <c r="G29" s="93">
        <f>'blk, drift &amp; conc calc'!H135</f>
        <v>57.182530967299364</v>
      </c>
      <c r="H29" s="93">
        <f>'blk, drift &amp; conc calc'!I135</f>
        <v>227.09759712696098</v>
      </c>
      <c r="I29" s="93">
        <f>'blk, drift &amp; conc calc'!J135</f>
        <v>0.3874597280132428</v>
      </c>
      <c r="J29" s="93">
        <f>'blk, drift &amp; conc calc'!K135</f>
        <v>119.66111273005338</v>
      </c>
      <c r="K29" s="93">
        <f>'blk, drift &amp; conc calc'!L135</f>
        <v>190.80006244939565</v>
      </c>
      <c r="L29" s="93">
        <f t="shared" si="0"/>
        <v>968.4063820857688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13.912013789563774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1309D130R1(35-43)</v>
      </c>
      <c r="B30" s="93">
        <f>'blk, drift &amp; conc calc'!C136</f>
        <v>233.0384649754995</v>
      </c>
      <c r="C30" s="93">
        <f>'blk, drift &amp; conc calc'!D136</f>
        <v>12.70726840667934</v>
      </c>
      <c r="D30" s="93">
        <f>'blk, drift &amp; conc calc'!E136</f>
        <v>-17.694350509631928</v>
      </c>
      <c r="E30" s="93">
        <f>'blk, drift &amp; conc calc'!F136</f>
        <v>20.18495984309795</v>
      </c>
      <c r="F30" s="93">
        <f>'blk, drift &amp; conc calc'!G136</f>
        <v>30.085993350750854</v>
      </c>
      <c r="G30" s="93">
        <f>'blk, drift &amp; conc calc'!H136</f>
        <v>75.52978054596716</v>
      </c>
      <c r="H30" s="93">
        <f>'blk, drift &amp; conc calc'!I136</f>
        <v>133.27667978767658</v>
      </c>
      <c r="I30" s="93">
        <f>'blk, drift &amp; conc calc'!J136</f>
        <v>2.2520414703917684</v>
      </c>
      <c r="J30" s="93">
        <f>'blk, drift &amp; conc calc'!K136</f>
        <v>85.33675489407246</v>
      </c>
      <c r="K30" s="93">
        <f>'blk, drift &amp; conc calc'!L136</f>
        <v>144.34755843986292</v>
      </c>
      <c r="L30" s="93">
        <f t="shared" si="0"/>
        <v>719.0651512043665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13.119408063384387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26.467470321197</v>
      </c>
      <c r="C31" s="32">
        <f>'blk, drift &amp; conc calc'!D137</f>
        <v>133.69353453192667</v>
      </c>
      <c r="D31" s="32">
        <f>'blk, drift &amp; conc calc'!E137</f>
        <v>1982.5175622197646</v>
      </c>
      <c r="E31" s="32">
        <f>'blk, drift &amp; conc calc'!F137</f>
        <v>631.6296105443728</v>
      </c>
      <c r="F31" s="32">
        <f>'blk, drift &amp; conc calc'!G137</f>
        <v>31.881877343636397</v>
      </c>
      <c r="G31" s="32">
        <f>'blk, drift &amp; conc calc'!H137</f>
        <v>58.0352457907852</v>
      </c>
      <c r="H31" s="32">
        <f>'blk, drift &amp; conc calc'!I137</f>
        <v>394.4259619533547</v>
      </c>
      <c r="I31" s="32">
        <f>'blk, drift &amp; conc calc'!J137</f>
        <v>126.53816406562956</v>
      </c>
      <c r="J31" s="32">
        <f>'blk, drift &amp; conc calc'!K137</f>
        <v>307.67277948852325</v>
      </c>
      <c r="K31" s="32">
        <f>'blk, drift &amp; conc calc'!L137</f>
        <v>172.15908190642327</v>
      </c>
      <c r="L31" s="32">
        <f t="shared" si="0"/>
        <v>3865.0212881656134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18.255414740051364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19.92648254767957</v>
      </c>
      <c r="C32" s="32">
        <f>'blk, drift &amp; conc calc'!D138</f>
        <v>318.3788768629315</v>
      </c>
      <c r="D32" s="32">
        <f>'blk, drift &amp; conc calc'!E138</f>
        <v>58.94571389652159</v>
      </c>
      <c r="E32" s="32">
        <f>'blk, drift &amp; conc calc'!F138</f>
        <v>38.24670412626749</v>
      </c>
      <c r="F32" s="32">
        <f>'blk, drift &amp; conc calc'!G138</f>
        <v>20.698002825220417</v>
      </c>
      <c r="G32" s="32">
        <f>'blk, drift &amp; conc calc'!H138</f>
        <v>29.604792863831243</v>
      </c>
      <c r="H32" s="32">
        <f>'blk, drift &amp; conc calc'!I138</f>
        <v>284.866210748098</v>
      </c>
      <c r="I32" s="32">
        <f>'blk, drift &amp; conc calc'!J138</f>
        <v>41.693801904069495</v>
      </c>
      <c r="J32" s="32">
        <f>'blk, drift &amp; conc calc'!K138</f>
        <v>163.02125084023888</v>
      </c>
      <c r="K32" s="32">
        <f>'blk, drift &amp; conc calc'!L138</f>
        <v>119.12276108486434</v>
      </c>
      <c r="L32" s="32">
        <f t="shared" si="0"/>
        <v>1094.5045976997224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14.914154635921005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calc'!C139</f>
        <v>0.6269865077200986</v>
      </c>
      <c r="C33" s="32">
        <f>'blk, drift &amp; conc calc'!D139</f>
        <v>3.2360032899751556</v>
      </c>
      <c r="D33" s="32">
        <f>'blk, drift &amp; conc calc'!E139</f>
        <v>4.697698389619936</v>
      </c>
      <c r="E33" s="32">
        <f>'blk, drift &amp; conc calc'!F139</f>
        <v>38.44208716395028</v>
      </c>
      <c r="F33" s="32">
        <f>'blk, drift &amp; conc calc'!G139</f>
        <v>0.2045643627246561</v>
      </c>
      <c r="G33" s="32">
        <f>'blk, drift &amp; conc calc'!H139</f>
        <v>-32.47968120303258</v>
      </c>
      <c r="H33" s="32">
        <f>'blk, drift &amp; conc calc'!I139</f>
        <v>1.5096456124109512</v>
      </c>
      <c r="I33" s="32">
        <f>'blk, drift &amp; conc calc'!J139</f>
        <v>3.6407845610290033</v>
      </c>
      <c r="J33" s="32">
        <f>'blk, drift &amp; conc calc'!K139</f>
        <v>5.741790578087337</v>
      </c>
      <c r="K33" s="32">
        <f>'blk, drift &amp; conc calc'!L139</f>
        <v>1.2864585909686284</v>
      </c>
      <c r="L33" s="32">
        <f t="shared" si="0"/>
        <v>26.906337853453465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11.281200030524936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1.1910292568201206</v>
      </c>
      <c r="C34" s="32">
        <f>'blk, drift &amp; conc calc'!D140</f>
        <v>5.652902441255575</v>
      </c>
      <c r="D34" s="32">
        <f>'blk, drift &amp; conc calc'!E140</f>
        <v>3581.9402334128476</v>
      </c>
      <c r="E34" s="32">
        <f>'blk, drift &amp; conc calc'!F140</f>
        <v>2352.856473454186</v>
      </c>
      <c r="F34" s="32">
        <f>'blk, drift &amp; conc calc'!G140</f>
        <v>3.5604689275285946</v>
      </c>
      <c r="G34" s="32">
        <f>'blk, drift &amp; conc calc'!H140</f>
        <v>108.84143614638145</v>
      </c>
      <c r="H34" s="32">
        <f>'blk, drift &amp; conc calc'!I140</f>
        <v>3.960485971169069</v>
      </c>
      <c r="I34" s="32">
        <f>'blk, drift &amp; conc calc'!J140</f>
        <v>9.226817540698278</v>
      </c>
      <c r="J34" s="32">
        <f>'blk, drift &amp; conc calc'!K140</f>
        <v>10.175351608156305</v>
      </c>
      <c r="K34" s="32">
        <f>'blk, drift &amp; conc calc'!L140</f>
        <v>-0.8926217023300296</v>
      </c>
      <c r="L34" s="32">
        <f t="shared" si="0"/>
        <v>6076.512577056713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11.383603746066923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10.45221659859588</v>
      </c>
      <c r="C35" s="32">
        <f>'blk, drift &amp; conc calc'!D141</f>
        <v>67.93503978767497</v>
      </c>
      <c r="D35" s="32">
        <f>'blk, drift &amp; conc calc'!E141</f>
        <v>50.43462415466544</v>
      </c>
      <c r="E35" s="32">
        <f>'blk, drift &amp; conc calc'!F141</f>
        <v>27.68339585756398</v>
      </c>
      <c r="F35" s="32">
        <f>'blk, drift &amp; conc calc'!G141</f>
        <v>36.14889586485817</v>
      </c>
      <c r="G35" s="32">
        <f>'blk, drift &amp; conc calc'!H141</f>
        <v>51.1816859718198</v>
      </c>
      <c r="H35" s="32">
        <f>'blk, drift &amp; conc calc'!I141</f>
        <v>336.144088499948</v>
      </c>
      <c r="I35" s="32">
        <f>'blk, drift &amp; conc calc'!J141</f>
        <v>86.43448704948486</v>
      </c>
      <c r="J35" s="32">
        <f>'blk, drift &amp; conc calc'!K141</f>
        <v>643.1582677581458</v>
      </c>
      <c r="K35" s="32">
        <f>'blk, drift &amp; conc calc'!L141</f>
        <v>29.701543931488178</v>
      </c>
      <c r="L35" s="32">
        <f t="shared" si="0"/>
        <v>1339.2742454742452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26.004708001447348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26.467470321197</v>
      </c>
      <c r="C36" s="32">
        <f>'blk, drift &amp; conc calc'!D142</f>
        <v>133.69353453192667</v>
      </c>
      <c r="D36" s="32">
        <f>'blk, drift &amp; conc calc'!E142</f>
        <v>1982.5175622197644</v>
      </c>
      <c r="E36" s="32">
        <f>'blk, drift &amp; conc calc'!F142</f>
        <v>631.6296105443729</v>
      </c>
      <c r="F36" s="32">
        <f>'blk, drift &amp; conc calc'!G142</f>
        <v>31.8818773436364</v>
      </c>
      <c r="G36" s="32">
        <f>'blk, drift &amp; conc calc'!H142</f>
        <v>58.0352457907852</v>
      </c>
      <c r="H36" s="32">
        <f>'blk, drift &amp; conc calc'!I142</f>
        <v>394.4259619533546</v>
      </c>
      <c r="I36" s="32">
        <f>'blk, drift &amp; conc calc'!J142</f>
        <v>126.53816406562959</v>
      </c>
      <c r="J36" s="32">
        <f>'blk, drift &amp; conc calc'!K142</f>
        <v>307.67277948852325</v>
      </c>
      <c r="K36" s="32">
        <f>'blk, drift &amp; conc calc'!L142</f>
        <v>172.15908190642324</v>
      </c>
      <c r="L36" s="32">
        <f t="shared" si="0"/>
        <v>3865.0212881656134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18.255414740051364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601</v>
      </c>
      <c r="B41" s="176" t="s">
        <v>641</v>
      </c>
      <c r="C41" s="176" t="s">
        <v>623</v>
      </c>
      <c r="D41" s="176" t="s">
        <v>618</v>
      </c>
      <c r="E41" s="176" t="s">
        <v>620</v>
      </c>
      <c r="F41" s="176" t="s">
        <v>622</v>
      </c>
      <c r="G41" s="176" t="s">
        <v>619</v>
      </c>
      <c r="H41" s="176" t="s">
        <v>616</v>
      </c>
      <c r="I41" s="176" t="s">
        <v>621</v>
      </c>
      <c r="J41" s="176" t="s">
        <v>617</v>
      </c>
      <c r="K41" s="176" t="s">
        <v>640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512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1309D114R3(29-37)</v>
      </c>
      <c r="B42" s="173">
        <f t="shared" si="1"/>
        <v>6.220521978298569</v>
      </c>
      <c r="C42" s="173">
        <f t="shared" si="1"/>
        <v>4.441258792358937</v>
      </c>
      <c r="D42" s="173">
        <f t="shared" si="1"/>
        <v>869.1614807457663</v>
      </c>
      <c r="E42" s="173">
        <f t="shared" si="1"/>
        <v>174.43737042667442</v>
      </c>
      <c r="F42" s="173">
        <f t="shared" si="1"/>
        <v>21.352566898228186</v>
      </c>
      <c r="G42" s="173"/>
      <c r="H42" s="173">
        <f t="shared" si="1"/>
        <v>92.52781093626233</v>
      </c>
      <c r="I42" s="173">
        <f t="shared" si="1"/>
        <v>59.9245352379718</v>
      </c>
      <c r="J42" s="173">
        <f t="shared" si="1"/>
        <v>90.27798696999118</v>
      </c>
      <c r="K42" s="173">
        <f t="shared" si="1"/>
        <v>6.121209301739614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1309D116R3(64-77)</v>
      </c>
      <c r="B43" s="173">
        <f t="shared" si="2"/>
        <v>298.7544540209053</v>
      </c>
      <c r="C43" s="173">
        <f t="shared" si="2"/>
        <v>13.314683567738927</v>
      </c>
      <c r="D43" s="173">
        <f t="shared" si="2"/>
        <v>-11.127174915377411</v>
      </c>
      <c r="E43" s="173">
        <f t="shared" si="2"/>
        <v>38.221562922007294</v>
      </c>
      <c r="F43" s="173">
        <f t="shared" si="2"/>
        <v>46.37926741998005</v>
      </c>
      <c r="G43" s="173"/>
      <c r="H43" s="173">
        <f t="shared" si="2"/>
        <v>192.80723311015134</v>
      </c>
      <c r="I43" s="173">
        <f t="shared" si="2"/>
        <v>0.567085790707627</v>
      </c>
      <c r="J43" s="173">
        <f t="shared" si="2"/>
        <v>69.52031675767148</v>
      </c>
      <c r="K43" s="173">
        <f t="shared" si="2"/>
        <v>219.654244212472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1309D117R1(41-51)</v>
      </c>
      <c r="B44" s="173">
        <f t="shared" si="3"/>
        <v>4.706893789975831</v>
      </c>
      <c r="C44" s="173">
        <f t="shared" si="3"/>
        <v>3.9627075527570175</v>
      </c>
      <c r="D44" s="173">
        <f t="shared" si="3"/>
        <v>1335.1405005711918</v>
      </c>
      <c r="E44" s="173">
        <f t="shared" si="3"/>
        <v>395.14802208871555</v>
      </c>
      <c r="F44" s="173">
        <f t="shared" si="3"/>
        <v>28.07628318160934</v>
      </c>
      <c r="G44" s="173"/>
      <c r="H44" s="173">
        <f t="shared" si="3"/>
        <v>57.062975847727714</v>
      </c>
      <c r="I44" s="173">
        <f t="shared" si="3"/>
        <v>76.5221381530527</v>
      </c>
      <c r="J44" s="173">
        <f t="shared" si="3"/>
        <v>97.16123502986169</v>
      </c>
      <c r="K44" s="173">
        <f t="shared" si="3"/>
        <v>2.5708600747001897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1309D117R4(24-28)</v>
      </c>
      <c r="B45" s="173">
        <f t="shared" si="4"/>
        <v>7.822342904694365</v>
      </c>
      <c r="C45" s="173">
        <f t="shared" si="4"/>
        <v>4.543150160527018</v>
      </c>
      <c r="D45" s="173">
        <f t="shared" si="4"/>
        <v>839.361127587082</v>
      </c>
      <c r="E45" s="173">
        <f t="shared" si="4"/>
        <v>117.82875319463076</v>
      </c>
      <c r="F45" s="173">
        <f t="shared" si="4"/>
        <v>39.42024842655232</v>
      </c>
      <c r="G45" s="173"/>
      <c r="H45" s="173">
        <f t="shared" si="4"/>
        <v>85.61221493827554</v>
      </c>
      <c r="I45" s="173">
        <f t="shared" si="4"/>
        <v>56.982171247910365</v>
      </c>
      <c r="J45" s="173">
        <f t="shared" si="4"/>
        <v>144.12586734569354</v>
      </c>
      <c r="K45" s="173">
        <f t="shared" si="4"/>
        <v>2.6439139817223083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1309D120R2(35-45)</v>
      </c>
      <c r="B46" s="173">
        <f t="shared" si="5"/>
        <v>10.06943197724586</v>
      </c>
      <c r="C46" s="173">
        <f t="shared" si="5"/>
        <v>5.955736308287564</v>
      </c>
      <c r="D46" s="173">
        <f t="shared" si="5"/>
        <v>1206.2552962227705</v>
      </c>
      <c r="E46" s="173">
        <f t="shared" si="5"/>
        <v>181.89916730748834</v>
      </c>
      <c r="F46" s="173">
        <f t="shared" si="5"/>
        <v>33.196252377993616</v>
      </c>
      <c r="G46" s="173"/>
      <c r="H46" s="173">
        <f t="shared" si="5"/>
        <v>85.9434549286888</v>
      </c>
      <c r="I46" s="173">
        <f t="shared" si="5"/>
        <v>75.80731346411197</v>
      </c>
      <c r="J46" s="173">
        <f t="shared" si="5"/>
        <v>136.96891469032815</v>
      </c>
      <c r="K46" s="173">
        <f t="shared" si="5"/>
        <v>8.742754210706615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1309D121R2(26-35)</v>
      </c>
      <c r="B47" s="173">
        <f t="shared" si="6"/>
        <v>8.96824915623574</v>
      </c>
      <c r="C47" s="173">
        <f t="shared" si="6"/>
        <v>4.856240945675895</v>
      </c>
      <c r="D47" s="173">
        <f t="shared" si="6"/>
        <v>933.606610165826</v>
      </c>
      <c r="E47" s="173">
        <f t="shared" si="6"/>
        <v>144.0650221105011</v>
      </c>
      <c r="F47" s="173">
        <f t="shared" si="6"/>
        <v>34.32218260041787</v>
      </c>
      <c r="G47" s="173"/>
      <c r="H47" s="173">
        <f t="shared" si="6"/>
        <v>83.2731342507152</v>
      </c>
      <c r="I47" s="173">
        <f t="shared" si="6"/>
        <v>56.998515073656975</v>
      </c>
      <c r="J47" s="173">
        <f t="shared" si="6"/>
        <v>137.05208449941745</v>
      </c>
      <c r="K47" s="173">
        <f t="shared" si="6"/>
        <v>8.778740160877167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1309D124R4(49-59)</v>
      </c>
      <c r="B48" s="173">
        <f t="shared" si="7"/>
        <v>12.601123724879274</v>
      </c>
      <c r="C48" s="173">
        <f t="shared" si="7"/>
        <v>6.88282315790757</v>
      </c>
      <c r="D48" s="173">
        <f t="shared" si="7"/>
        <v>43.450061095908175</v>
      </c>
      <c r="E48" s="173">
        <f t="shared" si="7"/>
        <v>46.906357580306896</v>
      </c>
      <c r="F48" s="173">
        <f t="shared" si="7"/>
        <v>41.55185549333415</v>
      </c>
      <c r="G48" s="173"/>
      <c r="H48" s="173">
        <f t="shared" si="7"/>
        <v>100.46204278832673</v>
      </c>
      <c r="I48" s="173">
        <f t="shared" si="7"/>
        <v>8.019405824577703</v>
      </c>
      <c r="J48" s="173">
        <f t="shared" si="7"/>
        <v>186.63516581390286</v>
      </c>
      <c r="K48" s="173">
        <f t="shared" si="7"/>
        <v>7.0616867574356945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1309D126R1(94-104)</v>
      </c>
      <c r="B49" s="173">
        <f t="shared" si="8"/>
        <v>14.034253950096838</v>
      </c>
      <c r="C49" s="173">
        <f t="shared" si="8"/>
        <v>7.189222433882781</v>
      </c>
      <c r="D49" s="173">
        <f t="shared" si="8"/>
        <v>36.088850218274345</v>
      </c>
      <c r="E49" s="173">
        <f t="shared" si="8"/>
        <v>42.721933466634205</v>
      </c>
      <c r="F49" s="173">
        <f t="shared" si="8"/>
        <v>46.706699121145355</v>
      </c>
      <c r="G49" s="173"/>
      <c r="H49" s="173">
        <f t="shared" si="8"/>
        <v>108.02283620705974</v>
      </c>
      <c r="I49" s="173">
        <f t="shared" si="8"/>
        <v>7.636314413307466</v>
      </c>
      <c r="J49" s="173">
        <f t="shared" si="8"/>
        <v>216.0631479630858</v>
      </c>
      <c r="K49" s="173">
        <f t="shared" si="8"/>
        <v>8.847805644313674</v>
      </c>
    </row>
    <row r="50" spans="1:11" ht="11.25">
      <c r="A50" s="173" t="str">
        <f aca="true" t="shared" si="9" ref="A50:K50">A24</f>
        <v>1309D127R1(132-135)</v>
      </c>
      <c r="B50" s="173">
        <f t="shared" si="9"/>
        <v>29.172460436776916</v>
      </c>
      <c r="C50" s="173">
        <f t="shared" si="9"/>
        <v>7.072812711587957</v>
      </c>
      <c r="D50" s="173">
        <f t="shared" si="9"/>
        <v>356.6018934763934</v>
      </c>
      <c r="E50" s="173">
        <f t="shared" si="9"/>
        <v>93.36792561806217</v>
      </c>
      <c r="F50" s="173">
        <f t="shared" si="9"/>
        <v>39.77541492168759</v>
      </c>
      <c r="G50" s="173"/>
      <c r="H50" s="173">
        <f t="shared" si="9"/>
        <v>101.99675278525932</v>
      </c>
      <c r="I50" s="173">
        <f t="shared" si="9"/>
        <v>27.647617104851538</v>
      </c>
      <c r="J50" s="173">
        <f t="shared" si="9"/>
        <v>252.59835623297516</v>
      </c>
      <c r="K50" s="173">
        <f t="shared" si="9"/>
        <v>73.38618751036441</v>
      </c>
    </row>
    <row r="51" spans="1:11" ht="11.25">
      <c r="A51" s="173" t="str">
        <f aca="true" t="shared" si="10" ref="A51:K51">A27</f>
        <v>1309D127R2(80-92)</v>
      </c>
      <c r="B51" s="173">
        <f t="shared" si="10"/>
        <v>132.2966254024545</v>
      </c>
      <c r="C51" s="173">
        <f t="shared" si="10"/>
        <v>11.923231879795399</v>
      </c>
      <c r="D51" s="173">
        <f t="shared" si="10"/>
        <v>9.745733392929592</v>
      </c>
      <c r="E51" s="173">
        <f t="shared" si="10"/>
        <v>21.43802450075244</v>
      </c>
      <c r="F51" s="173">
        <f t="shared" si="10"/>
        <v>58.34432275288712</v>
      </c>
      <c r="G51" s="173"/>
      <c r="H51" s="173">
        <f t="shared" si="10"/>
        <v>103.16621562260313</v>
      </c>
      <c r="I51" s="173">
        <f t="shared" si="10"/>
        <v>2.2240262530424166</v>
      </c>
      <c r="J51" s="173">
        <f t="shared" si="10"/>
        <v>161.7210020859422</v>
      </c>
      <c r="K51" s="173">
        <f t="shared" si="10"/>
        <v>251.07392884580682</v>
      </c>
    </row>
    <row r="52" spans="1:11" ht="11.25">
      <c r="A52" s="173" t="str">
        <f aca="true" t="shared" si="11" ref="A52:K52">A29</f>
        <v>1309D128R3(38-48)</v>
      </c>
      <c r="B52" s="173">
        <f t="shared" si="11"/>
        <v>301.3474757840746</v>
      </c>
      <c r="C52" s="173">
        <f t="shared" si="11"/>
        <v>12.050482838496652</v>
      </c>
      <c r="D52" s="173">
        <f t="shared" si="11"/>
        <v>4.845082469648278</v>
      </c>
      <c r="E52" s="173">
        <f t="shared" si="11"/>
        <v>25.649626665889112</v>
      </c>
      <c r="F52" s="173">
        <f t="shared" si="11"/>
        <v>29.38495132593752</v>
      </c>
      <c r="G52" s="173"/>
      <c r="H52" s="173">
        <f t="shared" si="11"/>
        <v>227.09759712696098</v>
      </c>
      <c r="I52" s="173">
        <f t="shared" si="11"/>
        <v>0.3874597280132428</v>
      </c>
      <c r="J52" s="173">
        <f t="shared" si="11"/>
        <v>119.66111273005338</v>
      </c>
      <c r="K52" s="173">
        <f t="shared" si="11"/>
        <v>190.80006244939565</v>
      </c>
    </row>
    <row r="53" spans="1:11" ht="11.25">
      <c r="A53" s="173" t="str">
        <f aca="true" t="shared" si="12" ref="A53:K53">A30</f>
        <v>1309D130R1(35-43)</v>
      </c>
      <c r="B53" s="173">
        <f t="shared" si="12"/>
        <v>233.0384649754995</v>
      </c>
      <c r="C53" s="173">
        <f t="shared" si="12"/>
        <v>12.70726840667934</v>
      </c>
      <c r="D53" s="173">
        <f t="shared" si="12"/>
        <v>-17.694350509631928</v>
      </c>
      <c r="E53" s="173">
        <f t="shared" si="12"/>
        <v>20.18495984309795</v>
      </c>
      <c r="F53" s="173">
        <f t="shared" si="12"/>
        <v>30.085993350750854</v>
      </c>
      <c r="G53" s="173"/>
      <c r="H53" s="173">
        <f t="shared" si="12"/>
        <v>133.27667978767658</v>
      </c>
      <c r="I53" s="173">
        <f t="shared" si="12"/>
        <v>2.2520414703917684</v>
      </c>
      <c r="J53" s="173">
        <f t="shared" si="12"/>
        <v>85.33675489407246</v>
      </c>
      <c r="K53" s="173">
        <f t="shared" si="12"/>
        <v>144.34755843986292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46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603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21065.352661115754</v>
      </c>
      <c r="D4" s="1">
        <f>'blk, drift &amp; conc calc'!D40</f>
        <v>444675.545641976</v>
      </c>
      <c r="E4" s="1">
        <f>'blk, drift &amp; conc calc'!E40</f>
        <v>44563.17859251676</v>
      </c>
      <c r="F4" s="1">
        <f>'blk, drift &amp; conc calc'!F40</f>
        <v>25577.52107574074</v>
      </c>
      <c r="G4" s="1">
        <f>'blk, drift &amp; conc calc'!G40</f>
        <v>31379.1517913485</v>
      </c>
      <c r="H4" s="1">
        <f>'blk, drift &amp; conc calc'!H40</f>
        <v>4393.090672130789</v>
      </c>
      <c r="I4" s="1">
        <f>'blk, drift &amp; conc calc'!I40</f>
        <v>5137666.704218039</v>
      </c>
      <c r="J4" s="1">
        <f>'blk, drift &amp; conc calc'!J40</f>
        <v>21427.242377726958</v>
      </c>
      <c r="K4" s="1">
        <f>'blk, drift &amp; conc calc'!K40</f>
        <v>34436.875682637015</v>
      </c>
      <c r="L4" s="1">
        <f>'blk, drift &amp; conc calc'!L40</f>
        <v>28190.37529431885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34162.58996522581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21942.150170678942</v>
      </c>
      <c r="D5" s="1">
        <f>'blk, drift &amp; conc calc'!D43</f>
        <v>445443.42470682436</v>
      </c>
      <c r="E5" s="1">
        <f>'blk, drift &amp; conc calc'!E43</f>
        <v>45246.54127949465</v>
      </c>
      <c r="F5" s="1">
        <f>'blk, drift &amp; conc calc'!F43</f>
        <v>26841.48371449261</v>
      </c>
      <c r="G5" s="1">
        <f>'blk, drift &amp; conc calc'!G43</f>
        <v>31386.39065623145</v>
      </c>
      <c r="H5" s="1">
        <f>'blk, drift &amp; conc calc'!H43</f>
        <v>4389.162823213732</v>
      </c>
      <c r="I5" s="1">
        <f>'blk, drift &amp; conc calc'!I43</f>
        <v>5201377.9171066815</v>
      </c>
      <c r="J5" s="1">
        <f>'blk, drift &amp; conc calc'!J43</f>
        <v>20784.09631219203</v>
      </c>
      <c r="K5" s="1">
        <f>'blk, drift &amp; conc calc'!K43</f>
        <v>35225.07852690866</v>
      </c>
      <c r="L5" s="1">
        <f>'blk, drift &amp; conc calc'!L43</f>
        <v>29241.58476236585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34950.792809497456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21259.57236050391</v>
      </c>
      <c r="D6" s="1">
        <f>'blk, drift &amp; conc calc'!D46</f>
        <v>447698.39422174386</v>
      </c>
      <c r="E6" s="1">
        <f>'blk, drift &amp; conc calc'!E46</f>
        <v>44832.41422815183</v>
      </c>
      <c r="F6" s="1">
        <f>'blk, drift &amp; conc calc'!F46</f>
        <v>28286.50160399028</v>
      </c>
      <c r="G6" s="1">
        <f>'blk, drift &amp; conc calc'!G46</f>
        <v>31240.401662219727</v>
      </c>
      <c r="H6" s="1">
        <f>'blk, drift &amp; conc calc'!H46</f>
        <v>2667.7142932495913</v>
      </c>
      <c r="I6" s="1">
        <f>'blk, drift &amp; conc calc'!I46</f>
        <v>5054493.800878437</v>
      </c>
      <c r="J6" s="1">
        <f>'blk, drift &amp; conc calc'!J46</f>
        <v>20755.474444357802</v>
      </c>
      <c r="K6" s="1">
        <f>'blk, drift &amp; conc calc'!K46</f>
        <v>33622.25488431083</v>
      </c>
      <c r="L6" s="1">
        <f>'blk, drift &amp; conc calc'!L46</f>
        <v>28770.7930491624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33347.969166899624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20492.364928778537</v>
      </c>
      <c r="D7" s="1">
        <f>'blk, drift &amp; conc calc'!D51</f>
        <v>438875.09567534825</v>
      </c>
      <c r="E7" s="1">
        <f>'blk, drift &amp; conc calc'!E51</f>
        <v>45259.76386667826</v>
      </c>
      <c r="F7" s="1">
        <f>'blk, drift &amp; conc calc'!F51</f>
        <v>28018.600832860917</v>
      </c>
      <c r="G7" s="1">
        <f>'blk, drift &amp; conc calc'!G51</f>
        <v>30411.642541767607</v>
      </c>
      <c r="H7" s="1">
        <f>'blk, drift &amp; conc calc'!H51</f>
        <v>3858.4895905581957</v>
      </c>
      <c r="I7" s="1">
        <f>'blk, drift &amp; conc calc'!I51</f>
        <v>5150007.098926797</v>
      </c>
      <c r="J7" s="1">
        <f>'blk, drift &amp; conc calc'!J51</f>
        <v>21495.215486858586</v>
      </c>
      <c r="K7" s="1">
        <f>'blk, drift &amp; conc calc'!K51</f>
        <v>34924.320050952185</v>
      </c>
      <c r="L7" s="1">
        <f>'blk, drift &amp; conc calc'!L51</f>
        <v>29510.86794603747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34650.03433354098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21011.9575</v>
      </c>
      <c r="D8" s="1">
        <f>'blk, drift &amp; conc calc'!D56</f>
        <v>446517.7434856152</v>
      </c>
      <c r="E8" s="1">
        <f>'blk, drift &amp; conc calc'!E56</f>
        <v>46658.826121669736</v>
      </c>
      <c r="F8" s="1">
        <f>'blk, drift &amp; conc calc'!F56</f>
        <v>27039.24132738155</v>
      </c>
      <c r="G8" s="1">
        <f>'blk, drift &amp; conc calc'!G56</f>
        <v>31413.731244157254</v>
      </c>
      <c r="H8" s="1">
        <f>'blk, drift &amp; conc calc'!H56</f>
        <v>3068.576540311708</v>
      </c>
      <c r="I8" s="1">
        <f>'blk, drift &amp; conc calc'!I56</f>
        <v>5232725.607725903</v>
      </c>
      <c r="J8" s="1">
        <f>'blk, drift &amp; conc calc'!J56</f>
        <v>21098.49596671077</v>
      </c>
      <c r="K8" s="1">
        <f>'blk, drift &amp; conc calc'!K56</f>
        <v>34648.315838480594</v>
      </c>
      <c r="L8" s="1">
        <f>'blk, drift &amp; conc calc'!L56</f>
        <v>29988.840209173493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34374.03012106939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21771.475494038477</v>
      </c>
      <c r="D9" s="1">
        <f>'blk, drift &amp; conc calc'!D61</f>
        <v>460984.7545693475</v>
      </c>
      <c r="E9" s="1">
        <f>'blk, drift &amp; conc calc'!E61</f>
        <v>47843.61593666451</v>
      </c>
      <c r="F9" s="1">
        <f>'blk, drift &amp; conc calc'!F61</f>
        <v>29543.558382429732</v>
      </c>
      <c r="G9" s="1">
        <f>'blk, drift &amp; conc calc'!G61</f>
        <v>30931.004608675874</v>
      </c>
      <c r="H9" s="1">
        <f>'blk, drift &amp; conc calc'!H61</f>
        <v>4186.602430187126</v>
      </c>
      <c r="I9" s="1">
        <f>'blk, drift &amp; conc calc'!I61</f>
        <v>5256967.725129889</v>
      </c>
      <c r="J9" s="1">
        <f>'blk, drift &amp; conc calc'!J61</f>
        <v>21214.498915062133</v>
      </c>
      <c r="K9" s="1">
        <f>'blk, drift &amp; conc calc'!K61</f>
        <v>35802.07073982351</v>
      </c>
      <c r="L9" s="1">
        <f>'blk, drift &amp; conc calc'!L61</f>
        <v>30025.296653423204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35527.7850224123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22639.353012884265</v>
      </c>
      <c r="D10" s="1">
        <f>'blk, drift &amp; conc calc'!D66</f>
        <v>464150.4352101658</v>
      </c>
      <c r="E10" s="1">
        <f>'blk, drift &amp; conc calc'!E66</f>
        <v>48736.01292770204</v>
      </c>
      <c r="F10" s="1">
        <f>'blk, drift &amp; conc calc'!F66</f>
        <v>29501.49861997159</v>
      </c>
      <c r="G10" s="1">
        <f>'blk, drift &amp; conc calc'!G66</f>
        <v>32571.426066522974</v>
      </c>
      <c r="H10" s="1">
        <f>'blk, drift &amp; conc calc'!H66</f>
        <v>4807.886547189923</v>
      </c>
      <c r="I10" s="1">
        <f>'blk, drift &amp; conc calc'!I66</f>
        <v>5321575.768565712</v>
      </c>
      <c r="J10" s="1">
        <f>'blk, drift &amp; conc calc'!J66</f>
        <v>21726.696178476705</v>
      </c>
      <c r="K10" s="1">
        <f>'blk, drift &amp; conc calc'!K66</f>
        <v>37475.29461874411</v>
      </c>
      <c r="L10" s="1">
        <f>'blk, drift &amp; conc calc'!L66</f>
        <v>31289.56780039917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37201.008901332905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22814.478306502202</v>
      </c>
      <c r="D11" s="1">
        <f>'blk, drift &amp; conc calc'!D71</f>
        <v>468459.66610800265</v>
      </c>
      <c r="E11" s="1">
        <f>'blk, drift &amp; conc calc'!E71</f>
        <v>51282.940123320965</v>
      </c>
      <c r="F11" s="1">
        <f>'blk, drift &amp; conc calc'!F71</f>
        <v>30674.57976735011</v>
      </c>
      <c r="G11" s="1">
        <f>'blk, drift &amp; conc calc'!G71</f>
        <v>33082.350050453046</v>
      </c>
      <c r="H11" s="1">
        <f>'blk, drift &amp; conc calc'!H71</f>
        <v>5184.509492062314</v>
      </c>
      <c r="I11" s="1">
        <f>'blk, drift &amp; conc calc'!I71</f>
        <v>5449892.328422295</v>
      </c>
      <c r="J11" s="1">
        <f>'blk, drift &amp; conc calc'!J71</f>
        <v>21153.982202399282</v>
      </c>
      <c r="K11" s="1">
        <f>'blk, drift &amp; conc calc'!K71</f>
        <v>37453.854057900564</v>
      </c>
      <c r="L11" s="1">
        <f>'blk, drift &amp; conc calc'!L71</f>
        <v>31356.97640837376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37179.56834048936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9">
        <f t="shared" si="1"/>
        <v>104.16227311105813</v>
      </c>
      <c r="D15" s="159">
        <f t="shared" si="1"/>
        <v>100.17268299828356</v>
      </c>
      <c r="E15" s="159">
        <f t="shared" si="1"/>
        <v>101.5334693542095</v>
      </c>
      <c r="F15" s="159">
        <f t="shared" si="1"/>
        <v>104.94169327437555</v>
      </c>
      <c r="G15" s="159">
        <f t="shared" si="1"/>
        <v>100.02306902662981</v>
      </c>
      <c r="H15" s="159">
        <f t="shared" si="1"/>
        <v>99.91059030622847</v>
      </c>
      <c r="I15" s="159">
        <f t="shared" si="1"/>
        <v>101.24008069336874</v>
      </c>
      <c r="J15" s="159">
        <f aca="true" t="shared" si="6" ref="J15:U15">J5/J$4*100</f>
        <v>96.99846553188075</v>
      </c>
      <c r="K15" s="159">
        <f t="shared" si="3"/>
        <v>102.28883378252883</v>
      </c>
      <c r="L15" s="159">
        <f t="shared" si="6"/>
        <v>103.7289658511884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102.30721044591162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9">
        <f t="shared" si="1"/>
        <v>100.92198646048145</v>
      </c>
      <c r="D16" s="159">
        <f t="shared" si="1"/>
        <v>100.67978745613362</v>
      </c>
      <c r="E16" s="159">
        <f t="shared" si="1"/>
        <v>100.60416613926253</v>
      </c>
      <c r="F16" s="159">
        <f t="shared" si="1"/>
        <v>110.59125518938151</v>
      </c>
      <c r="G16" s="159">
        <f t="shared" si="1"/>
        <v>99.55782702460738</v>
      </c>
      <c r="H16" s="159">
        <f t="shared" si="1"/>
        <v>60.725227234057165</v>
      </c>
      <c r="I16" s="159">
        <f t="shared" si="1"/>
        <v>98.3811152391159</v>
      </c>
      <c r="J16" s="159">
        <f aca="true" t="shared" si="7" ref="J16:U16">J6/J$4*100</f>
        <v>96.86488853055846</v>
      </c>
      <c r="K16" s="159">
        <f t="shared" si="3"/>
        <v>97.63445207447516</v>
      </c>
      <c r="L16" s="159">
        <f t="shared" si="7"/>
        <v>102.0589217021191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97.61545948607704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9">
        <f t="shared" si="1"/>
        <v>97.27995186430044</v>
      </c>
      <c r="D17" s="159">
        <f t="shared" si="1"/>
        <v>98.69557702835813</v>
      </c>
      <c r="E17" s="159">
        <f t="shared" si="1"/>
        <v>101.56314090727467</v>
      </c>
      <c r="F17" s="159">
        <f t="shared" si="1"/>
        <v>109.5438480918131</v>
      </c>
      <c r="G17" s="159">
        <f t="shared" si="1"/>
        <v>96.91671318583046</v>
      </c>
      <c r="H17" s="159">
        <f t="shared" si="1"/>
        <v>87.83086620624438</v>
      </c>
      <c r="I17" s="159">
        <f t="shared" si="1"/>
        <v>100.24019453614275</v>
      </c>
      <c r="J17" s="159">
        <f aca="true" t="shared" si="8" ref="J17:U17">J7/J$4*100</f>
        <v>100.31722751781761</v>
      </c>
      <c r="K17" s="159">
        <f t="shared" si="3"/>
        <v>101.41547210265924</v>
      </c>
      <c r="L17" s="159">
        <f t="shared" si="8"/>
        <v>104.68419677968863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101.42683669127939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9">
        <f t="shared" si="1"/>
        <v>99.74652614663168</v>
      </c>
      <c r="D18" s="159">
        <f t="shared" si="1"/>
        <v>100.4142790989281</v>
      </c>
      <c r="E18" s="159">
        <f t="shared" si="1"/>
        <v>104.70264374163132</v>
      </c>
      <c r="F18" s="159">
        <f t="shared" si="1"/>
        <v>105.71486285677307</v>
      </c>
      <c r="G18" s="159">
        <f t="shared" si="1"/>
        <v>100.11019881301664</v>
      </c>
      <c r="H18" s="159">
        <f t="shared" si="1"/>
        <v>69.85006159281821</v>
      </c>
      <c r="I18" s="159">
        <f t="shared" si="1"/>
        <v>101.85023492142496</v>
      </c>
      <c r="J18" s="159">
        <f aca="true" t="shared" si="9" ref="J18:U19">J8/J$4*100</f>
        <v>98.4657549244045</v>
      </c>
      <c r="K18" s="159">
        <f t="shared" si="3"/>
        <v>100.61399343480566</v>
      </c>
      <c r="L18" s="159">
        <f t="shared" si="9"/>
        <v>106.37971256529204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100.61892308533633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9">
        <f t="shared" si="1"/>
        <v>103.35205797065123</v>
      </c>
      <c r="D19" s="159">
        <f t="shared" si="1"/>
        <v>103.66766490471744</v>
      </c>
      <c r="E19" s="159">
        <f t="shared" si="1"/>
        <v>107.36131812800853</v>
      </c>
      <c r="F19" s="159">
        <f t="shared" si="1"/>
        <v>115.50594873891286</v>
      </c>
      <c r="G19" s="159">
        <f t="shared" si="1"/>
        <v>98.57183143237101</v>
      </c>
      <c r="H19" s="159">
        <f t="shared" si="1"/>
        <v>95.29970452798531</v>
      </c>
      <c r="I19" s="159">
        <f t="shared" si="1"/>
        <v>102.32208564276665</v>
      </c>
      <c r="J19" s="159">
        <f t="shared" si="9"/>
        <v>99.00713559442458</v>
      </c>
      <c r="K19" s="159">
        <f t="shared" si="3"/>
        <v>103.96434063812248</v>
      </c>
      <c r="L19" s="159">
        <f t="shared" si="9"/>
        <v>106.50903487430388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103.99616966563757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9">
        <f aca="true" t="shared" si="10" ref="C20:J20">C10/C$4*100</f>
        <v>107.47198671244624</v>
      </c>
      <c r="D20" s="159">
        <f t="shared" si="10"/>
        <v>104.37957287263772</v>
      </c>
      <c r="E20" s="159">
        <f t="shared" si="10"/>
        <v>109.36386152644417</v>
      </c>
      <c r="F20" s="159">
        <f t="shared" si="10"/>
        <v>115.3415083995477</v>
      </c>
      <c r="G20" s="159">
        <f t="shared" si="10"/>
        <v>103.79957458092667</v>
      </c>
      <c r="H20" s="159">
        <f t="shared" si="10"/>
        <v>109.44200577717518</v>
      </c>
      <c r="I20" s="159">
        <f t="shared" si="10"/>
        <v>103.57962232537743</v>
      </c>
      <c r="J20" s="159">
        <f t="shared" si="10"/>
        <v>101.39753774877266</v>
      </c>
      <c r="K20" s="159">
        <f t="shared" si="3"/>
        <v>108.82315505073261</v>
      </c>
      <c r="L20" s="159">
        <f aca="true" t="shared" si="11" ref="L20:S21">L10/L$4*100</f>
        <v>110.99379654837335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108.89399468599983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9">
        <f aca="true" t="shared" si="12" ref="C21:J21">C11/C$4*100</f>
        <v>108.30332951707537</v>
      </c>
      <c r="D21" s="159">
        <f t="shared" si="12"/>
        <v>105.34864592827779</v>
      </c>
      <c r="E21" s="159">
        <f t="shared" si="12"/>
        <v>115.07917914080892</v>
      </c>
      <c r="F21" s="159">
        <f t="shared" si="12"/>
        <v>119.92788384971259</v>
      </c>
      <c r="G21" s="159">
        <f t="shared" si="12"/>
        <v>105.42780209748732</v>
      </c>
      <c r="H21" s="159">
        <f t="shared" si="12"/>
        <v>118.01508047516947</v>
      </c>
      <c r="I21" s="159">
        <f t="shared" si="12"/>
        <v>106.07718721706718</v>
      </c>
      <c r="J21" s="159">
        <f t="shared" si="12"/>
        <v>98.72470675175765</v>
      </c>
      <c r="K21" s="159">
        <f t="shared" si="3"/>
        <v>108.76089458018023</v>
      </c>
      <c r="L21" s="159">
        <f t="shared" si="11"/>
        <v>111.23291577708466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108.83123433654924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665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1.013874243703527</v>
      </c>
      <c r="D26" s="28">
        <f>D$25+(D$28-D$25)*($A26-$A$25)/($A$28-$A$25)</f>
        <v>1.0005756099942786</v>
      </c>
      <c r="E26" s="28">
        <f aca="true" t="shared" si="16" ref="E26:L27">E$25+(E$28-E$25)*($A26-$A$25)/($A$28-$A$25)</f>
        <v>1.0051115645140316</v>
      </c>
      <c r="F26" s="28">
        <f t="shared" si="16"/>
        <v>1.0164723109145852</v>
      </c>
      <c r="G26" s="28">
        <f t="shared" si="16"/>
        <v>1.0000768967554328</v>
      </c>
      <c r="H26" s="28">
        <f t="shared" si="16"/>
        <v>0.9997019676874283</v>
      </c>
      <c r="I26" s="28">
        <f t="shared" si="16"/>
        <v>1.004133602311229</v>
      </c>
      <c r="J26" s="28">
        <f t="shared" si="16"/>
        <v>0.9899948851062692</v>
      </c>
      <c r="K26" s="28">
        <f t="shared" si="16"/>
        <v>1.0076294459417627</v>
      </c>
      <c r="L26" s="28">
        <f t="shared" si="16"/>
        <v>1.012429886170628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1.007690701486372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1.0277484874070542</v>
      </c>
      <c r="D27" s="28">
        <f>D$25+(D$28-D$25)*($A27-$A$25)/($A$28-$A$25)</f>
        <v>1.001151219988557</v>
      </c>
      <c r="E27" s="28">
        <f t="shared" si="16"/>
        <v>1.0102231290280634</v>
      </c>
      <c r="F27" s="28">
        <f t="shared" si="16"/>
        <v>1.0329446218291702</v>
      </c>
      <c r="G27" s="28">
        <f t="shared" si="16"/>
        <v>1.0001537935108653</v>
      </c>
      <c r="H27" s="28">
        <f t="shared" si="16"/>
        <v>0.9994039353748565</v>
      </c>
      <c r="I27" s="28">
        <f t="shared" si="16"/>
        <v>1.0082672046224583</v>
      </c>
      <c r="J27" s="28">
        <f t="shared" si="16"/>
        <v>0.9799897702125383</v>
      </c>
      <c r="K27" s="28">
        <f t="shared" si="16"/>
        <v>1.0152588918835255</v>
      </c>
      <c r="L27" s="28">
        <f t="shared" si="16"/>
        <v>1.024859772341256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1.0153814029727442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1.0416227311105812</v>
      </c>
      <c r="D28" s="30">
        <f>D15/100</f>
        <v>1.0017268299828357</v>
      </c>
      <c r="E28" s="30">
        <f aca="true" t="shared" si="21" ref="E28:L28">E15/100</f>
        <v>1.015334693542095</v>
      </c>
      <c r="F28" s="30">
        <f t="shared" si="21"/>
        <v>1.0494169327437555</v>
      </c>
      <c r="G28" s="30">
        <f t="shared" si="21"/>
        <v>1.000230690266298</v>
      </c>
      <c r="H28" s="30">
        <f t="shared" si="21"/>
        <v>0.9991059030622848</v>
      </c>
      <c r="I28" s="30">
        <f t="shared" si="21"/>
        <v>1.0124008069336874</v>
      </c>
      <c r="J28" s="30">
        <f t="shared" si="21"/>
        <v>0.9699846553188075</v>
      </c>
      <c r="K28" s="30">
        <f t="shared" si="21"/>
        <v>1.0228883378252882</v>
      </c>
      <c r="L28" s="30">
        <f t="shared" si="21"/>
        <v>1.037289658511884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1.0230721044591162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1.030821775608659</v>
      </c>
      <c r="D29" s="33">
        <f>D$28+(D$31-D$28)*($A29-$A$28)/($A$31-$A$28)</f>
        <v>1.0034171781756691</v>
      </c>
      <c r="E29" s="33">
        <f aca="true" t="shared" si="23" ref="E29:L30">E$28+(E$31-E$28)*($A29-$A$28)/($A$31-$A$28)</f>
        <v>1.0122370161589385</v>
      </c>
      <c r="F29" s="33">
        <f t="shared" si="23"/>
        <v>1.0682488057937753</v>
      </c>
      <c r="G29" s="33">
        <f t="shared" si="23"/>
        <v>0.99867988359289</v>
      </c>
      <c r="H29" s="33">
        <f t="shared" si="23"/>
        <v>0.868488026155047</v>
      </c>
      <c r="I29" s="33">
        <f t="shared" si="23"/>
        <v>1.002870922086178</v>
      </c>
      <c r="J29" s="33">
        <f t="shared" si="23"/>
        <v>0.9695393986477332</v>
      </c>
      <c r="K29" s="33">
        <f t="shared" si="23"/>
        <v>1.007373732131776</v>
      </c>
      <c r="L29" s="33">
        <f t="shared" si="23"/>
        <v>1.031722844681653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1.0074329345930009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1309D114R3(29-37)</v>
      </c>
      <c r="C30" s="33">
        <f>C$28+(C$31-C$28)*($A30-$A$28)/($A$31-$A$28)</f>
        <v>1.0200208201067367</v>
      </c>
      <c r="D30" s="33">
        <f>D$28+(D$31-D$28)*($A30-$A$28)/($A$31-$A$28)</f>
        <v>1.0051075263685028</v>
      </c>
      <c r="E30" s="33">
        <f t="shared" si="23"/>
        <v>1.0091393387757819</v>
      </c>
      <c r="F30" s="33">
        <f t="shared" si="23"/>
        <v>1.0870806788437952</v>
      </c>
      <c r="G30" s="33">
        <f t="shared" si="23"/>
        <v>0.9971290769194819</v>
      </c>
      <c r="H30" s="33">
        <f t="shared" si="23"/>
        <v>0.7378701492478094</v>
      </c>
      <c r="I30" s="33">
        <f t="shared" si="23"/>
        <v>0.9933410372386685</v>
      </c>
      <c r="J30" s="33">
        <f t="shared" si="23"/>
        <v>0.9690941419766589</v>
      </c>
      <c r="K30" s="33">
        <f t="shared" si="23"/>
        <v>0.9918591264382638</v>
      </c>
      <c r="L30" s="33">
        <f t="shared" si="23"/>
        <v>1.026156030851422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0.9917937647268856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1.0092198646048145</v>
      </c>
      <c r="D31" s="30">
        <f>D16/100</f>
        <v>1.0067978745613362</v>
      </c>
      <c r="E31" s="30">
        <f aca="true" t="shared" si="27" ref="E31:L31">E16/100</f>
        <v>1.0060416613926253</v>
      </c>
      <c r="F31" s="30">
        <f t="shared" si="27"/>
        <v>1.105912551893815</v>
      </c>
      <c r="G31" s="30">
        <f t="shared" si="27"/>
        <v>0.9955782702460738</v>
      </c>
      <c r="H31" s="30">
        <f t="shared" si="27"/>
        <v>0.6072522723405717</v>
      </c>
      <c r="I31" s="30">
        <f t="shared" si="27"/>
        <v>0.983811152391159</v>
      </c>
      <c r="J31" s="30">
        <f t="shared" si="27"/>
        <v>0.9686488853055846</v>
      </c>
      <c r="K31" s="30">
        <f t="shared" si="27"/>
        <v>0.9763445207447516</v>
      </c>
      <c r="L31" s="30">
        <f t="shared" si="27"/>
        <v>1.020589217021191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0.9761545948607704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1309D116R3(64-77)</v>
      </c>
      <c r="C32" s="33">
        <f aca="true" t="shared" si="29" ref="C32:D35">C$31+(C$36-C$31)*($A32-$A$31)/($A$36-$A$31)</f>
        <v>1.0019357954124524</v>
      </c>
      <c r="D32" s="33">
        <f t="shared" si="29"/>
        <v>1.0028294537057851</v>
      </c>
      <c r="E32" s="33">
        <f aca="true" t="shared" si="30" ref="E32:L35">E$31+(E$36-E$31)*($A32-$A$31)/($A$36-$A$31)</f>
        <v>1.0079596109286495</v>
      </c>
      <c r="F32" s="33">
        <f t="shared" si="30"/>
        <v>1.1038177376986782</v>
      </c>
      <c r="G32" s="33">
        <f t="shared" si="30"/>
        <v>0.99029604256852</v>
      </c>
      <c r="H32" s="33">
        <f t="shared" si="30"/>
        <v>0.6614635502849461</v>
      </c>
      <c r="I32" s="33">
        <f t="shared" si="30"/>
        <v>0.9875293109852127</v>
      </c>
      <c r="J32" s="33">
        <f t="shared" si="30"/>
        <v>0.9755535632801029</v>
      </c>
      <c r="K32" s="33">
        <f t="shared" si="30"/>
        <v>0.9839065608011198</v>
      </c>
      <c r="L32" s="33">
        <f t="shared" si="30"/>
        <v>1.02583976717633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0.9837773492711751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1309D117R1(41-51)</v>
      </c>
      <c r="C33" s="33">
        <f t="shared" si="29"/>
        <v>0.9946517262200905</v>
      </c>
      <c r="D33" s="33">
        <f t="shared" si="29"/>
        <v>0.9988610328502342</v>
      </c>
      <c r="E33" s="33">
        <f t="shared" si="30"/>
        <v>1.009877560464674</v>
      </c>
      <c r="F33" s="33">
        <f t="shared" si="30"/>
        <v>1.1017229235035415</v>
      </c>
      <c r="G33" s="33">
        <f t="shared" si="30"/>
        <v>0.9850138148909662</v>
      </c>
      <c r="H33" s="33">
        <f t="shared" si="30"/>
        <v>0.7156748282293205</v>
      </c>
      <c r="I33" s="33">
        <f t="shared" si="30"/>
        <v>0.9912474695792663</v>
      </c>
      <c r="J33" s="33">
        <f t="shared" si="30"/>
        <v>0.9824582412546212</v>
      </c>
      <c r="K33" s="33">
        <f t="shared" si="30"/>
        <v>0.991468600857488</v>
      </c>
      <c r="L33" s="33">
        <f t="shared" si="30"/>
        <v>1.0310903173314692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0.9914001036815798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1309D117R4(24-28)</v>
      </c>
      <c r="C34" s="33">
        <f t="shared" si="29"/>
        <v>0.9873676570277284</v>
      </c>
      <c r="D34" s="33">
        <f t="shared" si="29"/>
        <v>0.9948926119946833</v>
      </c>
      <c r="E34" s="33">
        <f t="shared" si="30"/>
        <v>1.0117955100006981</v>
      </c>
      <c r="F34" s="33">
        <f t="shared" si="30"/>
        <v>1.0996281093084046</v>
      </c>
      <c r="G34" s="33">
        <f t="shared" si="30"/>
        <v>0.9797315872134122</v>
      </c>
      <c r="H34" s="33">
        <f t="shared" si="30"/>
        <v>0.769886106173695</v>
      </c>
      <c r="I34" s="33">
        <f t="shared" si="30"/>
        <v>0.9949656281733201</v>
      </c>
      <c r="J34" s="33">
        <f t="shared" si="30"/>
        <v>0.9893629192291395</v>
      </c>
      <c r="K34" s="33">
        <f t="shared" si="30"/>
        <v>0.9990306409138561</v>
      </c>
      <c r="L34" s="33">
        <f t="shared" si="30"/>
        <v>1.0363408674866081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0.9990228580919844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0.9800835878353664</v>
      </c>
      <c r="D35" s="33">
        <f t="shared" si="29"/>
        <v>0.9909241911391322</v>
      </c>
      <c r="E35" s="33">
        <f t="shared" si="30"/>
        <v>1.0137134595367225</v>
      </c>
      <c r="F35" s="33">
        <f t="shared" si="30"/>
        <v>1.097533295113268</v>
      </c>
      <c r="G35" s="33">
        <f t="shared" si="30"/>
        <v>0.9744493595358584</v>
      </c>
      <c r="H35" s="33">
        <f t="shared" si="30"/>
        <v>0.8240973841180694</v>
      </c>
      <c r="I35" s="33">
        <f t="shared" si="30"/>
        <v>0.9986837867673738</v>
      </c>
      <c r="J35" s="33">
        <f t="shared" si="30"/>
        <v>0.9962675972036579</v>
      </c>
      <c r="K35" s="33">
        <f t="shared" si="30"/>
        <v>1.0065926809702244</v>
      </c>
      <c r="L35" s="33">
        <f t="shared" si="30"/>
        <v>1.0415914176417473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1.0066456125023893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0.9727995186430044</v>
      </c>
      <c r="D36" s="30">
        <f>D17/100</f>
        <v>0.9869557702835813</v>
      </c>
      <c r="E36" s="30">
        <f aca="true" t="shared" si="34" ref="E36:L36">E17/100</f>
        <v>1.0156314090727467</v>
      </c>
      <c r="F36" s="30">
        <f t="shared" si="34"/>
        <v>1.095438480918131</v>
      </c>
      <c r="G36" s="30">
        <f t="shared" si="34"/>
        <v>0.9691671318583046</v>
      </c>
      <c r="H36" s="30">
        <f t="shared" si="34"/>
        <v>0.8783086620624438</v>
      </c>
      <c r="I36" s="30">
        <f t="shared" si="34"/>
        <v>1.0024019453614275</v>
      </c>
      <c r="J36" s="30">
        <f t="shared" si="34"/>
        <v>1.0031722751781762</v>
      </c>
      <c r="K36" s="30">
        <f t="shared" si="34"/>
        <v>1.0141547210265924</v>
      </c>
      <c r="L36" s="30">
        <f t="shared" si="34"/>
        <v>1.0468419677968863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1.0142683669127939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0.9777326672076668</v>
      </c>
      <c r="D37" s="33">
        <f>D$36+(D$41-D$36)*($A37-$A$36)/($A$41-$A$36)</f>
        <v>0.9903931744247212</v>
      </c>
      <c r="E37" s="33">
        <f aca="true" t="shared" si="36" ref="E37:L38">E$36+(E$41-E$36)*($A37-$A$36)/($A$41-$A$36)</f>
        <v>1.02191041474146</v>
      </c>
      <c r="F37" s="33">
        <f t="shared" si="36"/>
        <v>1.087780510448051</v>
      </c>
      <c r="G37" s="33">
        <f t="shared" si="36"/>
        <v>0.975554103112677</v>
      </c>
      <c r="H37" s="33">
        <f t="shared" si="36"/>
        <v>0.8423470528355915</v>
      </c>
      <c r="I37" s="33">
        <f t="shared" si="36"/>
        <v>1.005622026131992</v>
      </c>
      <c r="J37" s="33">
        <f t="shared" si="36"/>
        <v>0.99946932999135</v>
      </c>
      <c r="K37" s="33">
        <f t="shared" si="36"/>
        <v>1.0125517636908852</v>
      </c>
      <c r="L37" s="33">
        <f t="shared" si="36"/>
        <v>1.0502329993680932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1.0126525397009078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1309D120R2(35-45)</v>
      </c>
      <c r="C38" s="33">
        <f>C$36+(C$41-C$36)*($A38-$A$36)/($A$41-$A$36)</f>
        <v>0.9826658157723294</v>
      </c>
      <c r="D38" s="33">
        <f>D$36+(D$41-D$36)*($A38-$A$36)/($A$41-$A$36)</f>
        <v>0.9938305785658612</v>
      </c>
      <c r="E38" s="33">
        <f t="shared" si="36"/>
        <v>1.0281894204101734</v>
      </c>
      <c r="F38" s="33">
        <f t="shared" si="36"/>
        <v>1.0801225399779708</v>
      </c>
      <c r="G38" s="33">
        <f t="shared" si="36"/>
        <v>0.9819410743670494</v>
      </c>
      <c r="H38" s="33">
        <f t="shared" si="36"/>
        <v>0.8063854436087391</v>
      </c>
      <c r="I38" s="33">
        <f t="shared" si="36"/>
        <v>1.0088421069025564</v>
      </c>
      <c r="J38" s="33">
        <f t="shared" si="36"/>
        <v>0.9957663848045237</v>
      </c>
      <c r="K38" s="33">
        <f t="shared" si="36"/>
        <v>1.0109488063551781</v>
      </c>
      <c r="L38" s="33">
        <f t="shared" si="36"/>
        <v>1.0536240309393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1.0110367124890216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1309D121R2(26-35)</v>
      </c>
      <c r="C39" s="33">
        <f t="shared" si="38"/>
        <v>0.9875989643369918</v>
      </c>
      <c r="D39" s="33">
        <f t="shared" si="38"/>
        <v>0.9972679827070011</v>
      </c>
      <c r="E39" s="33">
        <f t="shared" si="38"/>
        <v>1.0344684260788866</v>
      </c>
      <c r="F39" s="33">
        <f t="shared" si="38"/>
        <v>1.072464569507891</v>
      </c>
      <c r="G39" s="33">
        <f t="shared" si="38"/>
        <v>0.9883280456214216</v>
      </c>
      <c r="H39" s="33">
        <f t="shared" si="38"/>
        <v>0.7704238343818868</v>
      </c>
      <c r="I39" s="33">
        <f t="shared" si="38"/>
        <v>1.0120621876731206</v>
      </c>
      <c r="J39" s="33">
        <f t="shared" si="38"/>
        <v>0.9920634396176974</v>
      </c>
      <c r="K39" s="33">
        <f t="shared" si="38"/>
        <v>1.0093458490194709</v>
      </c>
      <c r="L39" s="33">
        <f t="shared" si="38"/>
        <v>1.0570150625105068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1.0094208852771356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1309D124R4(49-59)</v>
      </c>
      <c r="C40" s="33">
        <f t="shared" si="38"/>
        <v>0.9925321129016543</v>
      </c>
      <c r="D40" s="33">
        <f t="shared" si="38"/>
        <v>1.000705386848141</v>
      </c>
      <c r="E40" s="33">
        <f t="shared" si="38"/>
        <v>1.0407474317476</v>
      </c>
      <c r="F40" s="33">
        <f t="shared" si="38"/>
        <v>1.0648065990378108</v>
      </c>
      <c r="G40" s="33">
        <f t="shared" si="38"/>
        <v>0.994715016875794</v>
      </c>
      <c r="H40" s="33">
        <f t="shared" si="38"/>
        <v>0.7344622251550343</v>
      </c>
      <c r="I40" s="33">
        <f t="shared" si="38"/>
        <v>1.015282268443685</v>
      </c>
      <c r="J40" s="33">
        <f t="shared" si="38"/>
        <v>0.9883604944308712</v>
      </c>
      <c r="K40" s="33">
        <f t="shared" si="38"/>
        <v>1.0077428916837639</v>
      </c>
      <c r="L40" s="33">
        <f t="shared" si="38"/>
        <v>1.0604060940817135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1.0078050580652493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0.9974652614663168</v>
      </c>
      <c r="D41" s="30">
        <f>D18/100</f>
        <v>1.004142790989281</v>
      </c>
      <c r="E41" s="30">
        <f aca="true" t="shared" si="40" ref="E41:L41">E18/100</f>
        <v>1.0470264374163132</v>
      </c>
      <c r="F41" s="30">
        <f t="shared" si="40"/>
        <v>1.0571486285677307</v>
      </c>
      <c r="G41" s="30">
        <f t="shared" si="40"/>
        <v>1.0011019881301664</v>
      </c>
      <c r="H41" s="30">
        <f t="shared" si="40"/>
        <v>0.698500615928182</v>
      </c>
      <c r="I41" s="30">
        <f t="shared" si="40"/>
        <v>1.0185023492142495</v>
      </c>
      <c r="J41" s="30">
        <f t="shared" si="40"/>
        <v>0.9846575492440449</v>
      </c>
      <c r="K41" s="30">
        <f t="shared" si="40"/>
        <v>1.0061399343480566</v>
      </c>
      <c r="L41" s="30">
        <f t="shared" si="40"/>
        <v>1.0637971256529204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1.0061892308533633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1.0046763251143558</v>
      </c>
      <c r="D42" s="33">
        <f t="shared" si="42"/>
        <v>1.0106495626008598</v>
      </c>
      <c r="E42" s="33">
        <f t="shared" si="42"/>
        <v>1.0523437861890677</v>
      </c>
      <c r="F42" s="33">
        <f t="shared" si="42"/>
        <v>1.0767308003320104</v>
      </c>
      <c r="G42" s="33">
        <f t="shared" si="42"/>
        <v>0.9980252533688752</v>
      </c>
      <c r="H42" s="33">
        <f t="shared" si="42"/>
        <v>0.7493999017985162</v>
      </c>
      <c r="I42" s="33">
        <f t="shared" si="42"/>
        <v>1.019446050656933</v>
      </c>
      <c r="J42" s="33">
        <f t="shared" si="42"/>
        <v>0.9857403105840851</v>
      </c>
      <c r="K42" s="33">
        <f t="shared" si="42"/>
        <v>1.0128406287546903</v>
      </c>
      <c r="L42" s="33">
        <f t="shared" si="42"/>
        <v>1.0640557702709441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1.0129437240139658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1309D126R1(94-104)</v>
      </c>
      <c r="C43" s="33">
        <f>C$41+(C$46-C$41)*($A43-$A$41)/($A$46-$A$41)</f>
        <v>1.011887388762395</v>
      </c>
      <c r="D43" s="33">
        <f>D$41+(D$46-D$41)*($A43-$A$41)/($A$46-$A$41)</f>
        <v>1.0171563342124383</v>
      </c>
      <c r="E43" s="33">
        <f t="shared" si="42"/>
        <v>1.0576611349618221</v>
      </c>
      <c r="F43" s="33">
        <f t="shared" si="42"/>
        <v>1.0963129720962899</v>
      </c>
      <c r="G43" s="33">
        <f t="shared" si="42"/>
        <v>0.9949485186075839</v>
      </c>
      <c r="H43" s="33">
        <f t="shared" si="42"/>
        <v>0.8002991876688504</v>
      </c>
      <c r="I43" s="33">
        <f t="shared" si="42"/>
        <v>1.0203897520996164</v>
      </c>
      <c r="J43" s="33">
        <f t="shared" si="42"/>
        <v>0.9868230719241252</v>
      </c>
      <c r="K43" s="33">
        <f t="shared" si="42"/>
        <v>1.019541323161324</v>
      </c>
      <c r="L43" s="33">
        <f t="shared" si="42"/>
        <v>1.0643144148889678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1.0196982171745683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1309D127R1(132-135)</v>
      </c>
      <c r="C44" s="33">
        <f t="shared" si="43"/>
        <v>1.019098452410434</v>
      </c>
      <c r="D44" s="33">
        <f t="shared" si="43"/>
        <v>1.023663105824017</v>
      </c>
      <c r="E44" s="33">
        <f t="shared" si="43"/>
        <v>1.0629784837345764</v>
      </c>
      <c r="F44" s="33">
        <f t="shared" si="43"/>
        <v>1.1158951438605695</v>
      </c>
      <c r="G44" s="33">
        <f t="shared" si="43"/>
        <v>0.9918717838462926</v>
      </c>
      <c r="H44" s="33">
        <f t="shared" si="43"/>
        <v>0.8511984735391847</v>
      </c>
      <c r="I44" s="33">
        <f t="shared" si="43"/>
        <v>1.0213334535422998</v>
      </c>
      <c r="J44" s="33">
        <f t="shared" si="43"/>
        <v>0.9879058332641655</v>
      </c>
      <c r="K44" s="33">
        <f t="shared" si="43"/>
        <v>1.0262420175679574</v>
      </c>
      <c r="L44" s="33">
        <f t="shared" si="43"/>
        <v>1.0645730595069913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1.0264527103351706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1.0263095160584732</v>
      </c>
      <c r="D45" s="33">
        <f t="shared" si="43"/>
        <v>1.0301698774355956</v>
      </c>
      <c r="E45" s="33">
        <f t="shared" si="43"/>
        <v>1.0682958325073308</v>
      </c>
      <c r="F45" s="33">
        <f t="shared" si="43"/>
        <v>1.135477315624849</v>
      </c>
      <c r="G45" s="33">
        <f t="shared" si="43"/>
        <v>0.9887950490850014</v>
      </c>
      <c r="H45" s="33">
        <f t="shared" si="43"/>
        <v>0.9020977594095189</v>
      </c>
      <c r="I45" s="33">
        <f t="shared" si="43"/>
        <v>1.0222771549849832</v>
      </c>
      <c r="J45" s="33">
        <f t="shared" si="43"/>
        <v>0.9889885946042056</v>
      </c>
      <c r="K45" s="33">
        <f t="shared" si="43"/>
        <v>1.032942711974591</v>
      </c>
      <c r="L45" s="33">
        <f t="shared" si="43"/>
        <v>1.064831704125015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1.033207203495773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1.0335205797065123</v>
      </c>
      <c r="D46" s="30">
        <f>D19/100</f>
        <v>1.0366766490471744</v>
      </c>
      <c r="E46" s="30">
        <f aca="true" t="shared" si="45" ref="E46:L46">E19/100</f>
        <v>1.0736131812800853</v>
      </c>
      <c r="F46" s="30">
        <f t="shared" si="45"/>
        <v>1.1550594873891287</v>
      </c>
      <c r="G46" s="30">
        <f t="shared" si="45"/>
        <v>0.9857183143237102</v>
      </c>
      <c r="H46" s="30">
        <f t="shared" si="45"/>
        <v>0.9529970452798531</v>
      </c>
      <c r="I46" s="30">
        <f t="shared" si="45"/>
        <v>1.0232208564276666</v>
      </c>
      <c r="J46" s="30">
        <f t="shared" si="45"/>
        <v>0.9900713559442458</v>
      </c>
      <c r="K46" s="30">
        <f t="shared" si="45"/>
        <v>1.0396434063812248</v>
      </c>
      <c r="L46" s="30">
        <f t="shared" si="45"/>
        <v>1.0650903487430388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1.0399616966563756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1309D127R2(80-92)</v>
      </c>
      <c r="C47" s="28">
        <f>C$46+(C$51-C$46)*($A47-$A$46)/($A$51-$A$46)</f>
        <v>1.0417604371901024</v>
      </c>
      <c r="D47" s="28">
        <f>D$46+(D$51-D$46)*($A47-$A$46)/($A$51-$A$46)</f>
        <v>1.038100464983015</v>
      </c>
      <c r="E47" s="28">
        <f aca="true" t="shared" si="47" ref="E47:L47">E$46+(E$51-E$46)*($A47-$A$46)/($A$51-$A$46)</f>
        <v>1.0776182680769566</v>
      </c>
      <c r="F47" s="28">
        <f t="shared" si="47"/>
        <v>1.1547306067103984</v>
      </c>
      <c r="G47" s="28">
        <f t="shared" si="47"/>
        <v>0.9961738006208215</v>
      </c>
      <c r="H47" s="28">
        <f t="shared" si="47"/>
        <v>0.9812816477782328</v>
      </c>
      <c r="I47" s="28">
        <f t="shared" si="47"/>
        <v>1.025735929792888</v>
      </c>
      <c r="J47" s="28">
        <f t="shared" si="47"/>
        <v>0.994852160252942</v>
      </c>
      <c r="K47" s="28">
        <f t="shared" si="47"/>
        <v>1.049361035206445</v>
      </c>
      <c r="L47" s="28">
        <f t="shared" si="47"/>
        <v>1.0740598720911778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1.0497573466971002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1.0500002946736924</v>
      </c>
      <c r="D48" s="28">
        <f t="shared" si="49"/>
        <v>1.0395242809188556</v>
      </c>
      <c r="E48" s="28">
        <f t="shared" si="49"/>
        <v>1.0816233548738279</v>
      </c>
      <c r="F48" s="28">
        <f t="shared" si="49"/>
        <v>1.1544017260316681</v>
      </c>
      <c r="G48" s="28">
        <f t="shared" si="49"/>
        <v>1.0066292869179327</v>
      </c>
      <c r="H48" s="28">
        <f t="shared" si="49"/>
        <v>1.0095662502766125</v>
      </c>
      <c r="I48" s="28">
        <f t="shared" si="49"/>
        <v>1.0282510031581096</v>
      </c>
      <c r="J48" s="28">
        <f t="shared" si="49"/>
        <v>0.9996329645616382</v>
      </c>
      <c r="K48" s="28">
        <f t="shared" si="49"/>
        <v>1.0590786640316654</v>
      </c>
      <c r="L48" s="28">
        <f t="shared" si="49"/>
        <v>1.0830293954393166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1.0595529967378248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1309D128R3(38-48)</v>
      </c>
      <c r="C49" s="28">
        <f>C$46+(C$51-C$46)*($A49-$A$46)/($A$51-$A$46)</f>
        <v>1.0582401521572824</v>
      </c>
      <c r="D49" s="28">
        <f>D$46+(D$51-D$46)*($A49-$A$46)/($A$51-$A$46)</f>
        <v>1.040948096854696</v>
      </c>
      <c r="E49" s="28">
        <f t="shared" si="49"/>
        <v>1.0856284416706992</v>
      </c>
      <c r="F49" s="28">
        <f t="shared" si="49"/>
        <v>1.1540728453529376</v>
      </c>
      <c r="G49" s="28">
        <f t="shared" si="49"/>
        <v>1.017084773215044</v>
      </c>
      <c r="H49" s="28">
        <f t="shared" si="49"/>
        <v>1.0378508527749923</v>
      </c>
      <c r="I49" s="28">
        <f t="shared" si="49"/>
        <v>1.0307660765233313</v>
      </c>
      <c r="J49" s="28">
        <f t="shared" si="49"/>
        <v>1.0044137688703343</v>
      </c>
      <c r="K49" s="28">
        <f t="shared" si="49"/>
        <v>1.0687962928568855</v>
      </c>
      <c r="L49" s="28">
        <f t="shared" si="49"/>
        <v>1.0919989187874557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1.0693486467785491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1309D130R1(35-43)</v>
      </c>
      <c r="C50" s="28">
        <f t="shared" si="49"/>
        <v>1.0664800096408724</v>
      </c>
      <c r="D50" s="28">
        <f t="shared" si="49"/>
        <v>1.0423719127905366</v>
      </c>
      <c r="E50" s="28">
        <f t="shared" si="49"/>
        <v>1.0896335284675704</v>
      </c>
      <c r="F50" s="28">
        <f t="shared" si="49"/>
        <v>1.1537439646742074</v>
      </c>
      <c r="G50" s="28">
        <f t="shared" si="49"/>
        <v>1.0275402595121554</v>
      </c>
      <c r="H50" s="28">
        <f t="shared" si="49"/>
        <v>1.066135455273372</v>
      </c>
      <c r="I50" s="28">
        <f t="shared" si="49"/>
        <v>1.0332811498885528</v>
      </c>
      <c r="J50" s="28">
        <f t="shared" si="49"/>
        <v>1.0091945731790306</v>
      </c>
      <c r="K50" s="28">
        <f t="shared" si="49"/>
        <v>1.0785139216821058</v>
      </c>
      <c r="L50" s="28">
        <f t="shared" si="49"/>
        <v>1.1009684421355945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1.0791442968192737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1.0747198671244624</v>
      </c>
      <c r="D51" s="30">
        <f>D20/100</f>
        <v>1.0437957287263773</v>
      </c>
      <c r="E51" s="30">
        <f aca="true" t="shared" si="52" ref="E51:L51">E20/100</f>
        <v>1.0936386152644417</v>
      </c>
      <c r="F51" s="30">
        <f t="shared" si="52"/>
        <v>1.153415083995477</v>
      </c>
      <c r="G51" s="30">
        <f t="shared" si="52"/>
        <v>1.0379957458092668</v>
      </c>
      <c r="H51" s="30">
        <f t="shared" si="52"/>
        <v>1.0944200577717518</v>
      </c>
      <c r="I51" s="30">
        <f t="shared" si="52"/>
        <v>1.0357962232537743</v>
      </c>
      <c r="J51" s="30">
        <f t="shared" si="52"/>
        <v>1.0139753774877267</v>
      </c>
      <c r="K51" s="30">
        <f t="shared" si="52"/>
        <v>1.0882315505073261</v>
      </c>
      <c r="L51" s="30">
        <f t="shared" si="52"/>
        <v>1.1099379654837336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1.0889399468599983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1.0763825527337207</v>
      </c>
      <c r="D52" s="28">
        <f t="shared" si="54"/>
        <v>1.0457338748376575</v>
      </c>
      <c r="E52" s="28">
        <f aca="true" t="shared" si="55" ref="E52:L52">E$51+(E$56-E$51)*($A52-$A$51)/($A$56-$A$51)</f>
        <v>1.1050692504931712</v>
      </c>
      <c r="F52" s="28">
        <f t="shared" si="55"/>
        <v>1.1625878348958067</v>
      </c>
      <c r="G52" s="28">
        <f t="shared" si="55"/>
        <v>1.0412522008423881</v>
      </c>
      <c r="H52" s="28">
        <f t="shared" si="55"/>
        <v>1.1115662071677403</v>
      </c>
      <c r="I52" s="28">
        <f t="shared" si="55"/>
        <v>1.0407913530371538</v>
      </c>
      <c r="J52" s="28">
        <f t="shared" si="55"/>
        <v>1.0086297154936967</v>
      </c>
      <c r="K52" s="28">
        <f t="shared" si="55"/>
        <v>1.0881070295662214</v>
      </c>
      <c r="L52" s="28">
        <f t="shared" si="55"/>
        <v>1.1104162039411563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1.088814426161097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1.078045238342979</v>
      </c>
      <c r="D53" s="28">
        <f t="shared" si="54"/>
        <v>1.0476720209489376</v>
      </c>
      <c r="E53" s="28">
        <f aca="true" t="shared" si="57" ref="E53:L55">E$51+(E$56-E$51)*($A53-$A$51)/($A$56-$A$51)</f>
        <v>1.1164998857219006</v>
      </c>
      <c r="F53" s="28">
        <f t="shared" si="57"/>
        <v>1.1717605857961366</v>
      </c>
      <c r="G53" s="28">
        <f t="shared" si="57"/>
        <v>1.0445086558755095</v>
      </c>
      <c r="H53" s="28">
        <f t="shared" si="57"/>
        <v>1.128712356563729</v>
      </c>
      <c r="I53" s="28">
        <f t="shared" si="57"/>
        <v>1.0457864828205332</v>
      </c>
      <c r="J53" s="28">
        <f t="shared" si="57"/>
        <v>1.0032840534996665</v>
      </c>
      <c r="K53" s="28">
        <f t="shared" si="57"/>
        <v>1.0879825086251167</v>
      </c>
      <c r="L53" s="28">
        <f t="shared" si="57"/>
        <v>1.1108944423985787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1.088688905462196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1.0797079239522371</v>
      </c>
      <c r="D54" s="28">
        <f t="shared" si="54"/>
        <v>1.0496101670602176</v>
      </c>
      <c r="E54" s="28">
        <f t="shared" si="57"/>
        <v>1.1279305209506303</v>
      </c>
      <c r="F54" s="28">
        <f t="shared" si="57"/>
        <v>1.1809333366964663</v>
      </c>
      <c r="G54" s="28">
        <f t="shared" si="57"/>
        <v>1.0477651109086306</v>
      </c>
      <c r="H54" s="28">
        <f t="shared" si="57"/>
        <v>1.1458585059597175</v>
      </c>
      <c r="I54" s="28">
        <f t="shared" si="57"/>
        <v>1.050781612603913</v>
      </c>
      <c r="J54" s="28">
        <f t="shared" si="57"/>
        <v>0.9979383915056366</v>
      </c>
      <c r="K54" s="28">
        <f t="shared" si="57"/>
        <v>1.0878579876840118</v>
      </c>
      <c r="L54" s="28">
        <f t="shared" si="57"/>
        <v>1.1113726808560014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1.0885633847632947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1.0813706095614954</v>
      </c>
      <c r="D55" s="28">
        <f t="shared" si="54"/>
        <v>1.0515483131714978</v>
      </c>
      <c r="E55" s="28">
        <f t="shared" si="57"/>
        <v>1.1393611561793597</v>
      </c>
      <c r="F55" s="28">
        <f t="shared" si="57"/>
        <v>1.1901060875967961</v>
      </c>
      <c r="G55" s="28">
        <f t="shared" si="57"/>
        <v>1.051021565941752</v>
      </c>
      <c r="H55" s="28">
        <f t="shared" si="57"/>
        <v>1.163004655355706</v>
      </c>
      <c r="I55" s="28">
        <f t="shared" si="57"/>
        <v>1.0557767423872924</v>
      </c>
      <c r="J55" s="28">
        <f t="shared" si="57"/>
        <v>0.9925927295116066</v>
      </c>
      <c r="K55" s="28">
        <f t="shared" si="57"/>
        <v>1.087733466742907</v>
      </c>
      <c r="L55" s="28">
        <f t="shared" si="57"/>
        <v>1.1118509193134238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1.0884378640643937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1.0830332951707538</v>
      </c>
      <c r="D56" s="30">
        <f>D21/100</f>
        <v>1.053486459282778</v>
      </c>
      <c r="E56" s="30">
        <f aca="true" t="shared" si="58" ref="E56:L56">E21/100</f>
        <v>1.1507917914080892</v>
      </c>
      <c r="F56" s="30">
        <f t="shared" si="58"/>
        <v>1.1992788384971258</v>
      </c>
      <c r="G56" s="30">
        <f t="shared" si="58"/>
        <v>1.0542780209748732</v>
      </c>
      <c r="H56" s="30">
        <f t="shared" si="58"/>
        <v>1.1801508047516946</v>
      </c>
      <c r="I56" s="30">
        <f t="shared" si="58"/>
        <v>1.0607718721706718</v>
      </c>
      <c r="J56" s="30">
        <f t="shared" si="58"/>
        <v>0.9872470675175765</v>
      </c>
      <c r="K56" s="30">
        <f t="shared" si="58"/>
        <v>1.0876089458018023</v>
      </c>
      <c r="L56" s="30">
        <f t="shared" si="58"/>
        <v>1.1123291577708465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1.0883123433654924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G10" sqref="G10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518</v>
      </c>
    </row>
    <row r="8" ht="12.75">
      <c r="F8" s="133" t="s">
        <v>725</v>
      </c>
    </row>
    <row r="13" spans="1:7" ht="12.75">
      <c r="A13" s="134" t="s">
        <v>519</v>
      </c>
      <c r="F13" s="135" t="s">
        <v>520</v>
      </c>
      <c r="G13" s="136" t="s">
        <v>521</v>
      </c>
    </row>
    <row r="14" spans="4:11" ht="12.75">
      <c r="D14" s="137" t="s">
        <v>522</v>
      </c>
      <c r="E14" s="136" t="s">
        <v>689</v>
      </c>
      <c r="G14" s="135" t="s">
        <v>523</v>
      </c>
      <c r="I14" s="136" t="s">
        <v>524</v>
      </c>
      <c r="J14" s="135" t="s">
        <v>525</v>
      </c>
      <c r="K14" s="138">
        <v>0.7205882668495178</v>
      </c>
    </row>
    <row r="15" spans="6:7" ht="12.75">
      <c r="F15" s="137" t="s">
        <v>526</v>
      </c>
      <c r="G15" s="136" t="s">
        <v>527</v>
      </c>
    </row>
    <row r="16" spans="1:11" ht="12.75">
      <c r="A16" s="139" t="s">
        <v>528</v>
      </c>
      <c r="B16" s="140">
        <v>38383.779502314814</v>
      </c>
      <c r="D16" s="135" t="s">
        <v>529</v>
      </c>
      <c r="E16" s="136" t="s">
        <v>530</v>
      </c>
      <c r="F16" s="135" t="s">
        <v>531</v>
      </c>
      <c r="G16" s="136" t="s">
        <v>532</v>
      </c>
      <c r="H16" s="135" t="s">
        <v>533</v>
      </c>
      <c r="I16" s="136" t="s">
        <v>534</v>
      </c>
      <c r="J16" s="135" t="s">
        <v>535</v>
      </c>
      <c r="K16" s="138">
        <v>3.1764707565307617</v>
      </c>
    </row>
    <row r="19" spans="1:16" ht="12.75">
      <c r="A19" s="141" t="s">
        <v>536</v>
      </c>
      <c r="B19" s="136" t="s">
        <v>690</v>
      </c>
      <c r="D19" s="141" t="s">
        <v>537</v>
      </c>
      <c r="E19" s="136" t="s">
        <v>538</v>
      </c>
      <c r="F19" s="137" t="s">
        <v>539</v>
      </c>
      <c r="G19" s="142" t="s">
        <v>540</v>
      </c>
      <c r="H19" s="143">
        <v>1</v>
      </c>
      <c r="I19" s="144" t="s">
        <v>541</v>
      </c>
      <c r="J19" s="143">
        <v>1</v>
      </c>
      <c r="K19" s="142" t="s">
        <v>542</v>
      </c>
      <c r="L19" s="145">
        <v>1</v>
      </c>
      <c r="M19" s="142" t="s">
        <v>543</v>
      </c>
      <c r="N19" s="146">
        <v>1</v>
      </c>
      <c r="O19" s="142" t="s">
        <v>544</v>
      </c>
      <c r="P19" s="146">
        <v>1</v>
      </c>
    </row>
    <row r="21" spans="1:10" ht="12.75">
      <c r="A21" s="147" t="s">
        <v>545</v>
      </c>
      <c r="C21" s="148" t="s">
        <v>546</v>
      </c>
      <c r="D21" s="148" t="s">
        <v>547</v>
      </c>
      <c r="F21" s="148" t="s">
        <v>548</v>
      </c>
      <c r="G21" s="148" t="s">
        <v>549</v>
      </c>
      <c r="H21" s="148" t="s">
        <v>550</v>
      </c>
      <c r="I21" s="149" t="s">
        <v>551</v>
      </c>
      <c r="J21" s="148" t="s">
        <v>552</v>
      </c>
    </row>
    <row r="22" spans="1:8" ht="12.75">
      <c r="A22" s="150" t="s">
        <v>619</v>
      </c>
      <c r="C22" s="151">
        <v>228.61599999992177</v>
      </c>
      <c r="D22" s="131">
        <v>31213.417400568724</v>
      </c>
      <c r="F22" s="131">
        <v>26374.000000029802</v>
      </c>
      <c r="G22" s="131">
        <v>23659</v>
      </c>
      <c r="H22" s="152" t="s">
        <v>726</v>
      </c>
    </row>
    <row r="24" spans="4:8" ht="12.75">
      <c r="D24" s="131">
        <v>31534.02569848299</v>
      </c>
      <c r="F24" s="131">
        <v>25929</v>
      </c>
      <c r="G24" s="131">
        <v>23598</v>
      </c>
      <c r="H24" s="152" t="s">
        <v>727</v>
      </c>
    </row>
    <row r="26" spans="4:8" ht="12.75">
      <c r="D26" s="131">
        <v>31351.35786652565</v>
      </c>
      <c r="F26" s="131">
        <v>26068.000000029802</v>
      </c>
      <c r="G26" s="131">
        <v>24147</v>
      </c>
      <c r="H26" s="152" t="s">
        <v>728</v>
      </c>
    </row>
    <row r="28" spans="1:8" ht="12.75">
      <c r="A28" s="147" t="s">
        <v>553</v>
      </c>
      <c r="C28" s="153" t="s">
        <v>554</v>
      </c>
      <c r="D28" s="131">
        <v>31366.266988525786</v>
      </c>
      <c r="F28" s="131">
        <v>26123.666666686535</v>
      </c>
      <c r="G28" s="131">
        <v>23801.333333333336</v>
      </c>
      <c r="H28" s="131">
        <v>6260.978512103186</v>
      </c>
    </row>
    <row r="29" spans="1:8" ht="12.75">
      <c r="A29" s="130">
        <v>38383.77462962963</v>
      </c>
      <c r="C29" s="153" t="s">
        <v>555</v>
      </c>
      <c r="D29" s="131">
        <v>160.8232931261466</v>
      </c>
      <c r="F29" s="131">
        <v>227.6627623025632</v>
      </c>
      <c r="G29" s="131">
        <v>300.9058546012911</v>
      </c>
      <c r="H29" s="131">
        <v>160.8232931261466</v>
      </c>
    </row>
    <row r="31" spans="3:8" ht="12.75">
      <c r="C31" s="153" t="s">
        <v>556</v>
      </c>
      <c r="D31" s="131">
        <v>0.5127269151441515</v>
      </c>
      <c r="F31" s="131">
        <v>0.8714808882203495</v>
      </c>
      <c r="G31" s="131">
        <v>1.2642394877091945</v>
      </c>
      <c r="H31" s="131">
        <v>2.5686606784427837</v>
      </c>
    </row>
    <row r="32" spans="1:10" ht="12.75">
      <c r="A32" s="147" t="s">
        <v>545</v>
      </c>
      <c r="C32" s="148" t="s">
        <v>546</v>
      </c>
      <c r="D32" s="148" t="s">
        <v>547</v>
      </c>
      <c r="F32" s="148" t="s">
        <v>548</v>
      </c>
      <c r="G32" s="148" t="s">
        <v>549</v>
      </c>
      <c r="H32" s="148" t="s">
        <v>550</v>
      </c>
      <c r="I32" s="149" t="s">
        <v>551</v>
      </c>
      <c r="J32" s="148" t="s">
        <v>552</v>
      </c>
    </row>
    <row r="33" spans="1:8" ht="12.75">
      <c r="A33" s="150" t="s">
        <v>620</v>
      </c>
      <c r="C33" s="151">
        <v>231.6040000000503</v>
      </c>
      <c r="D33" s="131">
        <v>57212.73507171869</v>
      </c>
      <c r="F33" s="131">
        <v>16877</v>
      </c>
      <c r="G33" s="131">
        <v>33395</v>
      </c>
      <c r="H33" s="152" t="s">
        <v>729</v>
      </c>
    </row>
    <row r="35" spans="4:8" ht="12.75">
      <c r="D35" s="131">
        <v>59367.77742147446</v>
      </c>
      <c r="F35" s="131">
        <v>15583.000000014901</v>
      </c>
      <c r="G35" s="131">
        <v>32875</v>
      </c>
      <c r="H35" s="152" t="s">
        <v>730</v>
      </c>
    </row>
    <row r="37" spans="4:8" ht="12.75">
      <c r="D37" s="131">
        <v>56602.000000059605</v>
      </c>
      <c r="F37" s="131">
        <v>15665.999999985099</v>
      </c>
      <c r="G37" s="131">
        <v>34995</v>
      </c>
      <c r="H37" s="152" t="s">
        <v>731</v>
      </c>
    </row>
    <row r="39" spans="1:8" ht="12.75">
      <c r="A39" s="147" t="s">
        <v>553</v>
      </c>
      <c r="C39" s="153" t="s">
        <v>554</v>
      </c>
      <c r="D39" s="131">
        <v>57727.50416441758</v>
      </c>
      <c r="F39" s="131">
        <v>16042</v>
      </c>
      <c r="G39" s="131">
        <v>33755</v>
      </c>
      <c r="H39" s="131">
        <v>30243.16474835919</v>
      </c>
    </row>
    <row r="40" spans="1:8" ht="12.75">
      <c r="A40" s="130">
        <v>38383.775092592594</v>
      </c>
      <c r="C40" s="153" t="s">
        <v>555</v>
      </c>
      <c r="D40" s="131">
        <v>1452.9699240869052</v>
      </c>
      <c r="F40" s="131">
        <v>724.3210614077014</v>
      </c>
      <c r="G40" s="131">
        <v>1104.8981853546509</v>
      </c>
      <c r="H40" s="131">
        <v>1452.9699240869052</v>
      </c>
    </row>
    <row r="42" spans="3:8" ht="12.75">
      <c r="C42" s="153" t="s">
        <v>556</v>
      </c>
      <c r="D42" s="131">
        <v>2.5169456832025925</v>
      </c>
      <c r="F42" s="131">
        <v>4.515154353619881</v>
      </c>
      <c r="G42" s="131">
        <v>3.273287469573843</v>
      </c>
      <c r="H42" s="131">
        <v>4.804291932330707</v>
      </c>
    </row>
    <row r="43" spans="1:10" ht="12.75">
      <c r="A43" s="147" t="s">
        <v>545</v>
      </c>
      <c r="C43" s="148" t="s">
        <v>546</v>
      </c>
      <c r="D43" s="148" t="s">
        <v>547</v>
      </c>
      <c r="F43" s="148" t="s">
        <v>548</v>
      </c>
      <c r="G43" s="148" t="s">
        <v>549</v>
      </c>
      <c r="H43" s="148" t="s">
        <v>550</v>
      </c>
      <c r="I43" s="149" t="s">
        <v>551</v>
      </c>
      <c r="J43" s="148" t="s">
        <v>552</v>
      </c>
    </row>
    <row r="44" spans="1:8" ht="12.75">
      <c r="A44" s="150" t="s">
        <v>618</v>
      </c>
      <c r="C44" s="151">
        <v>267.7160000000149</v>
      </c>
      <c r="D44" s="131">
        <v>49115.34330046177</v>
      </c>
      <c r="F44" s="131">
        <v>3536</v>
      </c>
      <c r="G44" s="131">
        <v>3783.7500000037253</v>
      </c>
      <c r="H44" s="152" t="s">
        <v>732</v>
      </c>
    </row>
    <row r="46" spans="4:8" ht="12.75">
      <c r="D46" s="131">
        <v>49965.96153861284</v>
      </c>
      <c r="F46" s="131">
        <v>3484.4999999962747</v>
      </c>
      <c r="G46" s="131">
        <v>3783.5000000037253</v>
      </c>
      <c r="H46" s="152" t="s">
        <v>733</v>
      </c>
    </row>
    <row r="48" spans="4:8" ht="12.75">
      <c r="D48" s="131">
        <v>48470.3127630353</v>
      </c>
      <c r="F48" s="131">
        <v>3508.5000000037253</v>
      </c>
      <c r="G48" s="131">
        <v>3758.5000000037253</v>
      </c>
      <c r="H48" s="152" t="s">
        <v>734</v>
      </c>
    </row>
    <row r="50" spans="1:8" ht="12.75">
      <c r="A50" s="147" t="s">
        <v>553</v>
      </c>
      <c r="C50" s="153" t="s">
        <v>554</v>
      </c>
      <c r="D50" s="131">
        <v>49183.872534036636</v>
      </c>
      <c r="F50" s="131">
        <v>3509.666666666667</v>
      </c>
      <c r="G50" s="131">
        <v>3775.2500000037253</v>
      </c>
      <c r="H50" s="131">
        <v>45500.88186058459</v>
      </c>
    </row>
    <row r="51" spans="1:8" ht="12.75">
      <c r="A51" s="130">
        <v>38383.77574074074</v>
      </c>
      <c r="C51" s="153" t="s">
        <v>555</v>
      </c>
      <c r="D51" s="131">
        <v>750.1756506725469</v>
      </c>
      <c r="F51" s="131">
        <v>25.76981438470877</v>
      </c>
      <c r="G51" s="131">
        <v>14.506464076513577</v>
      </c>
      <c r="H51" s="131">
        <v>750.1756506725469</v>
      </c>
    </row>
    <row r="53" spans="3:8" ht="12.75">
      <c r="C53" s="153" t="s">
        <v>556</v>
      </c>
      <c r="D53" s="131">
        <v>1.525247224389263</v>
      </c>
      <c r="F53" s="131">
        <v>0.7342524755829263</v>
      </c>
      <c r="G53" s="131">
        <v>0.3842517469438914</v>
      </c>
      <c r="H53" s="131">
        <v>1.6487057393109368</v>
      </c>
    </row>
    <row r="54" spans="1:10" ht="12.75">
      <c r="A54" s="147" t="s">
        <v>545</v>
      </c>
      <c r="C54" s="148" t="s">
        <v>546</v>
      </c>
      <c r="D54" s="148" t="s">
        <v>547</v>
      </c>
      <c r="F54" s="148" t="s">
        <v>548</v>
      </c>
      <c r="G54" s="148" t="s">
        <v>549</v>
      </c>
      <c r="H54" s="148" t="s">
        <v>550</v>
      </c>
      <c r="I54" s="149" t="s">
        <v>551</v>
      </c>
      <c r="J54" s="148" t="s">
        <v>552</v>
      </c>
    </row>
    <row r="55" spans="1:8" ht="12.75">
      <c r="A55" s="150" t="s">
        <v>617</v>
      </c>
      <c r="C55" s="151">
        <v>292.40199999976903</v>
      </c>
      <c r="D55" s="131">
        <v>47003.16339612007</v>
      </c>
      <c r="F55" s="131">
        <v>12496</v>
      </c>
      <c r="G55" s="131">
        <v>12140.5</v>
      </c>
      <c r="H55" s="152" t="s">
        <v>735</v>
      </c>
    </row>
    <row r="57" spans="4:8" ht="12.75">
      <c r="D57" s="131">
        <v>46727.74536687136</v>
      </c>
      <c r="F57" s="131">
        <v>12351.25</v>
      </c>
      <c r="G57" s="131">
        <v>11904</v>
      </c>
      <c r="H57" s="152" t="s">
        <v>736</v>
      </c>
    </row>
    <row r="59" spans="4:8" ht="12.75">
      <c r="D59" s="131">
        <v>47223.2667529583</v>
      </c>
      <c r="F59" s="131">
        <v>12460.5</v>
      </c>
      <c r="G59" s="131">
        <v>11810.5</v>
      </c>
      <c r="H59" s="152" t="s">
        <v>737</v>
      </c>
    </row>
    <row r="61" spans="1:8" ht="12.75">
      <c r="A61" s="147" t="s">
        <v>553</v>
      </c>
      <c r="C61" s="153" t="s">
        <v>554</v>
      </c>
      <c r="D61" s="131">
        <v>46984.72517198324</v>
      </c>
      <c r="F61" s="131">
        <v>12435.916666666668</v>
      </c>
      <c r="G61" s="131">
        <v>11951.666666666668</v>
      </c>
      <c r="H61" s="131">
        <v>34846.24496522581</v>
      </c>
    </row>
    <row r="62" spans="1:8" ht="12.75">
      <c r="A62" s="130">
        <v>38383.77642361111</v>
      </c>
      <c r="C62" s="153" t="s">
        <v>555</v>
      </c>
      <c r="D62" s="131">
        <v>248.27472102412958</v>
      </c>
      <c r="F62" s="131">
        <v>75.44134034687703</v>
      </c>
      <c r="G62" s="131">
        <v>170.08551770604495</v>
      </c>
      <c r="H62" s="131">
        <v>248.27472102412958</v>
      </c>
    </row>
    <row r="64" spans="3:8" ht="12.75">
      <c r="C64" s="153" t="s">
        <v>556</v>
      </c>
      <c r="D64" s="131">
        <v>0.5284158204934537</v>
      </c>
      <c r="F64" s="131">
        <v>0.6066407677778238</v>
      </c>
      <c r="G64" s="131">
        <v>1.4231112902472034</v>
      </c>
      <c r="H64" s="131">
        <v>0.712486298801753</v>
      </c>
    </row>
    <row r="65" spans="1:10" ht="12.75">
      <c r="A65" s="147" t="s">
        <v>545</v>
      </c>
      <c r="C65" s="148" t="s">
        <v>546</v>
      </c>
      <c r="D65" s="148" t="s">
        <v>547</v>
      </c>
      <c r="F65" s="148" t="s">
        <v>548</v>
      </c>
      <c r="G65" s="148" t="s">
        <v>549</v>
      </c>
      <c r="H65" s="148" t="s">
        <v>550</v>
      </c>
      <c r="I65" s="149" t="s">
        <v>551</v>
      </c>
      <c r="J65" s="148" t="s">
        <v>552</v>
      </c>
    </row>
    <row r="66" spans="1:8" ht="12.75">
      <c r="A66" s="150" t="s">
        <v>621</v>
      </c>
      <c r="C66" s="151">
        <v>324.75400000019</v>
      </c>
      <c r="D66" s="131">
        <v>46619.574017465115</v>
      </c>
      <c r="F66" s="131">
        <v>18631</v>
      </c>
      <c r="G66" s="131">
        <v>14663.999999985099</v>
      </c>
      <c r="H66" s="152" t="s">
        <v>738</v>
      </c>
    </row>
    <row r="68" spans="4:8" ht="12.75">
      <c r="D68" s="131">
        <v>47061.44015109539</v>
      </c>
      <c r="F68" s="131">
        <v>18758</v>
      </c>
      <c r="G68" s="131">
        <v>14772</v>
      </c>
      <c r="H68" s="152" t="s">
        <v>739</v>
      </c>
    </row>
    <row r="70" spans="4:8" ht="12.75">
      <c r="D70" s="131">
        <v>47505.789084136486</v>
      </c>
      <c r="F70" s="131">
        <v>18527</v>
      </c>
      <c r="G70" s="131">
        <v>14528</v>
      </c>
      <c r="H70" s="152" t="s">
        <v>740</v>
      </c>
    </row>
    <row r="72" spans="1:8" ht="12.75">
      <c r="A72" s="147" t="s">
        <v>553</v>
      </c>
      <c r="C72" s="153" t="s">
        <v>554</v>
      </c>
      <c r="D72" s="131">
        <v>47062.267750899</v>
      </c>
      <c r="F72" s="131">
        <v>18638.666666666668</v>
      </c>
      <c r="G72" s="131">
        <v>14654.666666661698</v>
      </c>
      <c r="H72" s="131">
        <v>29871.78207970925</v>
      </c>
    </row>
    <row r="73" spans="1:8" ht="12.75">
      <c r="A73" s="130">
        <v>38383.776921296296</v>
      </c>
      <c r="C73" s="153" t="s">
        <v>555</v>
      </c>
      <c r="D73" s="131">
        <v>443.1081129810558</v>
      </c>
      <c r="F73" s="131">
        <v>115.69067954391717</v>
      </c>
      <c r="G73" s="131">
        <v>122.26746637262403</v>
      </c>
      <c r="H73" s="131">
        <v>443.1081129810558</v>
      </c>
    </row>
    <row r="75" spans="3:8" ht="12.75">
      <c r="C75" s="153" t="s">
        <v>556</v>
      </c>
      <c r="D75" s="131">
        <v>0.9415358293536363</v>
      </c>
      <c r="F75" s="131">
        <v>0.620702551383775</v>
      </c>
      <c r="G75" s="131">
        <v>0.8343244452688482</v>
      </c>
      <c r="H75" s="131">
        <v>1.4833668503562165</v>
      </c>
    </row>
    <row r="76" spans="1:10" ht="12.75">
      <c r="A76" s="147" t="s">
        <v>545</v>
      </c>
      <c r="C76" s="148" t="s">
        <v>546</v>
      </c>
      <c r="D76" s="148" t="s">
        <v>547</v>
      </c>
      <c r="F76" s="148" t="s">
        <v>548</v>
      </c>
      <c r="G76" s="148" t="s">
        <v>549</v>
      </c>
      <c r="H76" s="148" t="s">
        <v>550</v>
      </c>
      <c r="I76" s="149" t="s">
        <v>551</v>
      </c>
      <c r="J76" s="148" t="s">
        <v>552</v>
      </c>
    </row>
    <row r="77" spans="1:8" ht="12.75">
      <c r="A77" s="150" t="s">
        <v>640</v>
      </c>
      <c r="C77" s="151">
        <v>343.82299999985844</v>
      </c>
      <c r="D77" s="131">
        <v>43681.99118554592</v>
      </c>
      <c r="F77" s="131">
        <v>13228</v>
      </c>
      <c r="G77" s="131">
        <v>12772</v>
      </c>
      <c r="H77" s="152" t="s">
        <v>741</v>
      </c>
    </row>
    <row r="79" spans="4:8" ht="12.75">
      <c r="D79" s="131">
        <v>42177.481239914894</v>
      </c>
      <c r="F79" s="131">
        <v>12776</v>
      </c>
      <c r="G79" s="131">
        <v>12786</v>
      </c>
      <c r="H79" s="152" t="s">
        <v>742</v>
      </c>
    </row>
    <row r="81" spans="4:8" ht="12.75">
      <c r="D81" s="131">
        <v>41910.454744160175</v>
      </c>
      <c r="F81" s="131">
        <v>13039.999999985099</v>
      </c>
      <c r="G81" s="131">
        <v>12498</v>
      </c>
      <c r="H81" s="152" t="s">
        <v>743</v>
      </c>
    </row>
    <row r="83" spans="1:8" ht="12.75">
      <c r="A83" s="147" t="s">
        <v>553</v>
      </c>
      <c r="C83" s="153" t="s">
        <v>554</v>
      </c>
      <c r="D83" s="131">
        <v>42589.975723207</v>
      </c>
      <c r="F83" s="131">
        <v>13014.666666661698</v>
      </c>
      <c r="G83" s="131">
        <v>12685.333333333332</v>
      </c>
      <c r="H83" s="131">
        <v>29716.220531953</v>
      </c>
    </row>
    <row r="84" spans="1:8" ht="12.75">
      <c r="A84" s="130">
        <v>38383.77736111111</v>
      </c>
      <c r="C84" s="153" t="s">
        <v>555</v>
      </c>
      <c r="D84" s="131">
        <v>955.0911552564182</v>
      </c>
      <c r="F84" s="131">
        <v>227.0623996459504</v>
      </c>
      <c r="G84" s="131">
        <v>162.38637052823532</v>
      </c>
      <c r="H84" s="131">
        <v>955.0911552564182</v>
      </c>
    </row>
    <row r="86" spans="3:8" ht="12.75">
      <c r="C86" s="153" t="s">
        <v>556</v>
      </c>
      <c r="D86" s="131">
        <v>2.242525709485191</v>
      </c>
      <c r="F86" s="131">
        <v>1.7446655028637212</v>
      </c>
      <c r="G86" s="131">
        <v>1.2801111824277545</v>
      </c>
      <c r="H86" s="131">
        <v>3.2140398010219244</v>
      </c>
    </row>
    <row r="87" spans="1:10" ht="12.75">
      <c r="A87" s="147" t="s">
        <v>545</v>
      </c>
      <c r="C87" s="148" t="s">
        <v>546</v>
      </c>
      <c r="D87" s="148" t="s">
        <v>547</v>
      </c>
      <c r="F87" s="148" t="s">
        <v>548</v>
      </c>
      <c r="G87" s="148" t="s">
        <v>549</v>
      </c>
      <c r="H87" s="148" t="s">
        <v>550</v>
      </c>
      <c r="I87" s="149" t="s">
        <v>551</v>
      </c>
      <c r="J87" s="148" t="s">
        <v>552</v>
      </c>
    </row>
    <row r="88" spans="1:8" ht="12.75">
      <c r="A88" s="150" t="s">
        <v>622</v>
      </c>
      <c r="C88" s="151">
        <v>361.38400000007823</v>
      </c>
      <c r="D88" s="131">
        <v>44833.147987663746</v>
      </c>
      <c r="F88" s="131">
        <v>13520</v>
      </c>
      <c r="G88" s="131">
        <v>13092</v>
      </c>
      <c r="H88" s="152" t="s">
        <v>744</v>
      </c>
    </row>
    <row r="90" spans="4:8" ht="12.75">
      <c r="D90" s="131">
        <v>44574.88700646162</v>
      </c>
      <c r="F90" s="131">
        <v>13132</v>
      </c>
      <c r="G90" s="131">
        <v>13174</v>
      </c>
      <c r="H90" s="152" t="s">
        <v>745</v>
      </c>
    </row>
    <row r="92" spans="4:8" ht="12.75">
      <c r="D92" s="131">
        <v>44892.56581425667</v>
      </c>
      <c r="F92" s="131">
        <v>13322</v>
      </c>
      <c r="G92" s="131">
        <v>12786</v>
      </c>
      <c r="H92" s="152" t="s">
        <v>746</v>
      </c>
    </row>
    <row r="94" spans="1:8" ht="12.75">
      <c r="A94" s="147" t="s">
        <v>553</v>
      </c>
      <c r="C94" s="153" t="s">
        <v>554</v>
      </c>
      <c r="D94" s="131">
        <v>44766.86693612735</v>
      </c>
      <c r="F94" s="131">
        <v>13324.666666666668</v>
      </c>
      <c r="G94" s="131">
        <v>13017.333333333332</v>
      </c>
      <c r="H94" s="131">
        <v>31583.4642913485</v>
      </c>
    </row>
    <row r="95" spans="1:8" ht="12.75">
      <c r="A95" s="130">
        <v>38383.77778935185</v>
      </c>
      <c r="C95" s="153" t="s">
        <v>555</v>
      </c>
      <c r="D95" s="131">
        <v>168.89298260966444</v>
      </c>
      <c r="F95" s="131">
        <v>194.01374521753175</v>
      </c>
      <c r="G95" s="131">
        <v>204.49286866131376</v>
      </c>
      <c r="H95" s="131">
        <v>168.89298260966444</v>
      </c>
    </row>
    <row r="97" spans="3:8" ht="12.75">
      <c r="C97" s="153" t="s">
        <v>556</v>
      </c>
      <c r="D97" s="131">
        <v>0.37727228677994873</v>
      </c>
      <c r="F97" s="131">
        <v>1.4560495213203466</v>
      </c>
      <c r="G97" s="131">
        <v>1.5709274966299847</v>
      </c>
      <c r="H97" s="131">
        <v>0.5347512896358506</v>
      </c>
    </row>
    <row r="98" spans="1:10" ht="12.75">
      <c r="A98" s="147" t="s">
        <v>545</v>
      </c>
      <c r="C98" s="148" t="s">
        <v>546</v>
      </c>
      <c r="D98" s="148" t="s">
        <v>547</v>
      </c>
      <c r="F98" s="148" t="s">
        <v>548</v>
      </c>
      <c r="G98" s="148" t="s">
        <v>549</v>
      </c>
      <c r="H98" s="148" t="s">
        <v>550</v>
      </c>
      <c r="I98" s="149" t="s">
        <v>551</v>
      </c>
      <c r="J98" s="148" t="s">
        <v>552</v>
      </c>
    </row>
    <row r="99" spans="1:8" ht="12.75">
      <c r="A99" s="150" t="s">
        <v>641</v>
      </c>
      <c r="C99" s="151">
        <v>371.029</v>
      </c>
      <c r="D99" s="131">
        <v>38965.36351287365</v>
      </c>
      <c r="F99" s="131">
        <v>17892</v>
      </c>
      <c r="G99" s="131">
        <v>17960</v>
      </c>
      <c r="H99" s="152" t="s">
        <v>747</v>
      </c>
    </row>
    <row r="101" spans="4:8" ht="12.75">
      <c r="D101" s="131">
        <v>39000.713950276375</v>
      </c>
      <c r="F101" s="131">
        <v>17632</v>
      </c>
      <c r="G101" s="131">
        <v>17624</v>
      </c>
      <c r="H101" s="152" t="s">
        <v>748</v>
      </c>
    </row>
    <row r="103" spans="4:8" ht="12.75">
      <c r="D103" s="131">
        <v>39491.43388700485</v>
      </c>
      <c r="F103" s="131">
        <v>18418</v>
      </c>
      <c r="G103" s="131">
        <v>17832</v>
      </c>
      <c r="H103" s="152" t="s">
        <v>749</v>
      </c>
    </row>
    <row r="105" spans="1:8" ht="12.75">
      <c r="A105" s="147" t="s">
        <v>553</v>
      </c>
      <c r="C105" s="153" t="s">
        <v>554</v>
      </c>
      <c r="D105" s="131">
        <v>39152.50378338496</v>
      </c>
      <c r="F105" s="131">
        <v>17980.666666666668</v>
      </c>
      <c r="G105" s="131">
        <v>17805.333333333332</v>
      </c>
      <c r="H105" s="131">
        <v>21238.560161115754</v>
      </c>
    </row>
    <row r="106" spans="1:8" ht="12.75">
      <c r="A106" s="130">
        <v>38383.77824074074</v>
      </c>
      <c r="C106" s="153" t="s">
        <v>555</v>
      </c>
      <c r="D106" s="131">
        <v>294.05377860367696</v>
      </c>
      <c r="F106" s="131">
        <v>400.4314339975489</v>
      </c>
      <c r="G106" s="131">
        <v>169.57987301956956</v>
      </c>
      <c r="H106" s="131">
        <v>294.05377860367696</v>
      </c>
    </row>
    <row r="108" spans="3:8" ht="12.75">
      <c r="C108" s="153" t="s">
        <v>556</v>
      </c>
      <c r="D108" s="131">
        <v>0.7510471877623922</v>
      </c>
      <c r="F108" s="131">
        <v>2.227011052598433</v>
      </c>
      <c r="G108" s="131">
        <v>0.9524105493835345</v>
      </c>
      <c r="H108" s="131">
        <v>1.3845278416850504</v>
      </c>
    </row>
    <row r="109" spans="1:10" ht="12.75">
      <c r="A109" s="147" t="s">
        <v>545</v>
      </c>
      <c r="C109" s="148" t="s">
        <v>546</v>
      </c>
      <c r="D109" s="148" t="s">
        <v>547</v>
      </c>
      <c r="F109" s="148" t="s">
        <v>548</v>
      </c>
      <c r="G109" s="148" t="s">
        <v>549</v>
      </c>
      <c r="H109" s="148" t="s">
        <v>550</v>
      </c>
      <c r="I109" s="149" t="s">
        <v>551</v>
      </c>
      <c r="J109" s="148" t="s">
        <v>552</v>
      </c>
    </row>
    <row r="110" spans="1:8" ht="12.75">
      <c r="A110" s="150" t="s">
        <v>616</v>
      </c>
      <c r="C110" s="151">
        <v>407.77100000018254</v>
      </c>
      <c r="D110" s="131">
        <v>5134402.803871155</v>
      </c>
      <c r="F110" s="131">
        <v>54800</v>
      </c>
      <c r="G110" s="131">
        <v>45900</v>
      </c>
      <c r="H110" s="152" t="s">
        <v>750</v>
      </c>
    </row>
    <row r="112" spans="4:8" ht="12.75">
      <c r="D112" s="131">
        <v>5194284.130935669</v>
      </c>
      <c r="F112" s="131">
        <v>53900</v>
      </c>
      <c r="G112" s="131">
        <v>47200</v>
      </c>
      <c r="H112" s="152" t="s">
        <v>751</v>
      </c>
    </row>
    <row r="114" spans="4:8" ht="12.75">
      <c r="D114" s="131">
        <v>5267082.293197632</v>
      </c>
      <c r="F114" s="131">
        <v>54300</v>
      </c>
      <c r="G114" s="131">
        <v>47100</v>
      </c>
      <c r="H114" s="152" t="s">
        <v>752</v>
      </c>
    </row>
    <row r="116" spans="1:8" ht="12.75">
      <c r="A116" s="147" t="s">
        <v>553</v>
      </c>
      <c r="C116" s="153" t="s">
        <v>554</v>
      </c>
      <c r="D116" s="131">
        <v>5198589.742668152</v>
      </c>
      <c r="F116" s="131">
        <v>54333.33333333333</v>
      </c>
      <c r="G116" s="131">
        <v>46733.33333333333</v>
      </c>
      <c r="H116" s="131">
        <v>5148118.547699599</v>
      </c>
    </row>
    <row r="117" spans="1:8" ht="12.75">
      <c r="A117" s="130">
        <v>38383.778703703705</v>
      </c>
      <c r="C117" s="153" t="s">
        <v>555</v>
      </c>
      <c r="D117" s="131">
        <v>66444.45380376001</v>
      </c>
      <c r="F117" s="131">
        <v>450.9249752822894</v>
      </c>
      <c r="G117" s="131">
        <v>723.4178138070234</v>
      </c>
      <c r="H117" s="131">
        <v>66444.45380376001</v>
      </c>
    </row>
    <row r="119" spans="3:8" ht="12.75">
      <c r="C119" s="153" t="s">
        <v>556</v>
      </c>
      <c r="D119" s="131">
        <v>1.278124589413315</v>
      </c>
      <c r="F119" s="131">
        <v>0.8299232673907169</v>
      </c>
      <c r="G119" s="131">
        <v>1.5479696443802213</v>
      </c>
      <c r="H119" s="131">
        <v>1.290655084728969</v>
      </c>
    </row>
    <row r="120" spans="1:10" ht="12.75">
      <c r="A120" s="147" t="s">
        <v>545</v>
      </c>
      <c r="C120" s="148" t="s">
        <v>546</v>
      </c>
      <c r="D120" s="148" t="s">
        <v>547</v>
      </c>
      <c r="F120" s="148" t="s">
        <v>548</v>
      </c>
      <c r="G120" s="148" t="s">
        <v>549</v>
      </c>
      <c r="H120" s="148" t="s">
        <v>550</v>
      </c>
      <c r="I120" s="149" t="s">
        <v>551</v>
      </c>
      <c r="J120" s="148" t="s">
        <v>552</v>
      </c>
    </row>
    <row r="121" spans="1:8" ht="12.75">
      <c r="A121" s="150" t="s">
        <v>623</v>
      </c>
      <c r="C121" s="151">
        <v>455.40299999993294</v>
      </c>
      <c r="D121" s="131">
        <v>479696.69911813736</v>
      </c>
      <c r="F121" s="131">
        <v>26682.500000029802</v>
      </c>
      <c r="G121" s="131">
        <v>27842.499999970198</v>
      </c>
      <c r="H121" s="152" t="s">
        <v>753</v>
      </c>
    </row>
    <row r="123" spans="4:8" ht="12.75">
      <c r="D123" s="131">
        <v>472295.2467212677</v>
      </c>
      <c r="F123" s="131">
        <v>26772.5</v>
      </c>
      <c r="G123" s="131">
        <v>27662.5</v>
      </c>
      <c r="H123" s="152" t="s">
        <v>754</v>
      </c>
    </row>
    <row r="125" spans="4:8" ht="12.75">
      <c r="D125" s="131">
        <v>473526.6481370926</v>
      </c>
      <c r="F125" s="131">
        <v>26652.5</v>
      </c>
      <c r="G125" s="131">
        <v>28054.999999970198</v>
      </c>
      <c r="H125" s="152" t="s">
        <v>755</v>
      </c>
    </row>
    <row r="127" spans="1:8" ht="12.75">
      <c r="A127" s="147" t="s">
        <v>553</v>
      </c>
      <c r="C127" s="153" t="s">
        <v>554</v>
      </c>
      <c r="D127" s="131">
        <v>475172.86465883255</v>
      </c>
      <c r="F127" s="131">
        <v>26702.50000000993</v>
      </c>
      <c r="G127" s="131">
        <v>27853.333333313465</v>
      </c>
      <c r="H127" s="131">
        <v>447898.2934379072</v>
      </c>
    </row>
    <row r="128" spans="1:8" ht="12.75">
      <c r="A128" s="130">
        <v>38383.77935185185</v>
      </c>
      <c r="C128" s="153" t="s">
        <v>555</v>
      </c>
      <c r="D128" s="131">
        <v>3965.8411495006853</v>
      </c>
      <c r="F128" s="131">
        <v>62.449979979097265</v>
      </c>
      <c r="G128" s="131">
        <v>196.4741289015852</v>
      </c>
      <c r="H128" s="131">
        <v>3965.8411495006853</v>
      </c>
    </row>
    <row r="130" spans="3:8" ht="12.75">
      <c r="C130" s="153" t="s">
        <v>556</v>
      </c>
      <c r="D130" s="131">
        <v>0.8346101901984878</v>
      </c>
      <c r="F130" s="131">
        <v>0.23387315786564566</v>
      </c>
      <c r="G130" s="131">
        <v>0.7053882081201246</v>
      </c>
      <c r="H130" s="131">
        <v>0.8854334137020946</v>
      </c>
    </row>
    <row r="131" spans="1:16" ht="12.75">
      <c r="A131" s="141" t="s">
        <v>536</v>
      </c>
      <c r="B131" s="136" t="s">
        <v>691</v>
      </c>
      <c r="D131" s="141" t="s">
        <v>537</v>
      </c>
      <c r="E131" s="136" t="s">
        <v>538</v>
      </c>
      <c r="F131" s="137" t="s">
        <v>557</v>
      </c>
      <c r="G131" s="142" t="s">
        <v>540</v>
      </c>
      <c r="H131" s="143">
        <v>1</v>
      </c>
      <c r="I131" s="144" t="s">
        <v>541</v>
      </c>
      <c r="J131" s="143">
        <v>2</v>
      </c>
      <c r="K131" s="142" t="s">
        <v>542</v>
      </c>
      <c r="L131" s="145">
        <v>1</v>
      </c>
      <c r="M131" s="142" t="s">
        <v>543</v>
      </c>
      <c r="N131" s="146">
        <v>1</v>
      </c>
      <c r="O131" s="142" t="s">
        <v>544</v>
      </c>
      <c r="P131" s="146">
        <v>1</v>
      </c>
    </row>
    <row r="133" spans="1:10" ht="12.75">
      <c r="A133" s="147" t="s">
        <v>545</v>
      </c>
      <c r="C133" s="148" t="s">
        <v>546</v>
      </c>
      <c r="D133" s="148" t="s">
        <v>547</v>
      </c>
      <c r="F133" s="148" t="s">
        <v>548</v>
      </c>
      <c r="G133" s="148" t="s">
        <v>549</v>
      </c>
      <c r="H133" s="148" t="s">
        <v>550</v>
      </c>
      <c r="I133" s="149" t="s">
        <v>551</v>
      </c>
      <c r="J133" s="148" t="s">
        <v>552</v>
      </c>
    </row>
    <row r="134" spans="1:8" ht="12.75">
      <c r="A134" s="150" t="s">
        <v>619</v>
      </c>
      <c r="C134" s="151">
        <v>228.61599999992177</v>
      </c>
      <c r="D134" s="131">
        <v>29522.3109100163</v>
      </c>
      <c r="F134" s="131">
        <v>25873</v>
      </c>
      <c r="G134" s="131">
        <v>22600</v>
      </c>
      <c r="H134" s="152" t="s">
        <v>756</v>
      </c>
    </row>
    <row r="136" spans="4:8" ht="12.75">
      <c r="D136" s="131">
        <v>29277.668913334608</v>
      </c>
      <c r="F136" s="131">
        <v>24560</v>
      </c>
      <c r="G136" s="131">
        <v>22674</v>
      </c>
      <c r="H136" s="152" t="s">
        <v>757</v>
      </c>
    </row>
    <row r="138" spans="4:8" ht="12.75">
      <c r="D138" s="131">
        <v>28738.081555247307</v>
      </c>
      <c r="F138" s="131">
        <v>24370</v>
      </c>
      <c r="G138" s="131">
        <v>22781</v>
      </c>
      <c r="H138" s="152" t="s">
        <v>758</v>
      </c>
    </row>
    <row r="140" spans="1:8" ht="12.75">
      <c r="A140" s="147" t="s">
        <v>553</v>
      </c>
      <c r="C140" s="153" t="s">
        <v>554</v>
      </c>
      <c r="D140" s="131">
        <v>29179.353792866073</v>
      </c>
      <c r="F140" s="131">
        <v>24934.333333333336</v>
      </c>
      <c r="G140" s="131">
        <v>22685</v>
      </c>
      <c r="H140" s="131">
        <v>5231.387048859884</v>
      </c>
    </row>
    <row r="141" spans="1:8" ht="12.75">
      <c r="A141" s="130">
        <v>38383.78158564815</v>
      </c>
      <c r="C141" s="153" t="s">
        <v>555</v>
      </c>
      <c r="D141" s="131">
        <v>401.2521867915346</v>
      </c>
      <c r="F141" s="131">
        <v>818.4414049480471</v>
      </c>
      <c r="G141" s="131">
        <v>91</v>
      </c>
      <c r="H141" s="131">
        <v>401.2521867915346</v>
      </c>
    </row>
    <row r="143" spans="3:8" ht="12.75">
      <c r="C143" s="153" t="s">
        <v>556</v>
      </c>
      <c r="D143" s="131">
        <v>1.3751236221332461</v>
      </c>
      <c r="F143" s="131">
        <v>3.282387357250567</v>
      </c>
      <c r="G143" s="131">
        <v>0.4011461318051576</v>
      </c>
      <c r="H143" s="131">
        <v>7.670091756620886</v>
      </c>
    </row>
    <row r="144" spans="1:10" ht="12.75">
      <c r="A144" s="147" t="s">
        <v>545</v>
      </c>
      <c r="C144" s="148" t="s">
        <v>546</v>
      </c>
      <c r="D144" s="148" t="s">
        <v>547</v>
      </c>
      <c r="F144" s="148" t="s">
        <v>548</v>
      </c>
      <c r="G144" s="148" t="s">
        <v>549</v>
      </c>
      <c r="H144" s="148" t="s">
        <v>550</v>
      </c>
      <c r="I144" s="149" t="s">
        <v>551</v>
      </c>
      <c r="J144" s="148" t="s">
        <v>552</v>
      </c>
    </row>
    <row r="145" spans="1:8" ht="12.75">
      <c r="A145" s="150" t="s">
        <v>620</v>
      </c>
      <c r="C145" s="151">
        <v>231.6040000000503</v>
      </c>
      <c r="D145" s="131">
        <v>30622.303777754307</v>
      </c>
      <c r="F145" s="131">
        <v>15218</v>
      </c>
      <c r="G145" s="131">
        <v>31979</v>
      </c>
      <c r="H145" s="152" t="s">
        <v>759</v>
      </c>
    </row>
    <row r="147" spans="4:8" ht="12.75">
      <c r="D147" s="131">
        <v>30177.81359964609</v>
      </c>
      <c r="F147" s="131">
        <v>15487.999999985099</v>
      </c>
      <c r="G147" s="131">
        <v>32975</v>
      </c>
      <c r="H147" s="152" t="s">
        <v>760</v>
      </c>
    </row>
    <row r="149" spans="4:8" ht="12.75">
      <c r="D149" s="131">
        <v>30529.50578969717</v>
      </c>
      <c r="F149" s="131">
        <v>14685.000000014901</v>
      </c>
      <c r="G149" s="131">
        <v>31392</v>
      </c>
      <c r="H149" s="152" t="s">
        <v>761</v>
      </c>
    </row>
    <row r="151" spans="1:8" ht="12.75">
      <c r="A151" s="147" t="s">
        <v>553</v>
      </c>
      <c r="C151" s="153" t="s">
        <v>554</v>
      </c>
      <c r="D151" s="131">
        <v>30443.207722365856</v>
      </c>
      <c r="F151" s="131">
        <v>15130.333333333332</v>
      </c>
      <c r="G151" s="131">
        <v>32115.333333333336</v>
      </c>
      <c r="H151" s="131">
        <v>4340.812345236903</v>
      </c>
    </row>
    <row r="152" spans="1:8" ht="12.75">
      <c r="A152" s="130">
        <v>38383.782060185185</v>
      </c>
      <c r="C152" s="153" t="s">
        <v>555</v>
      </c>
      <c r="D152" s="131">
        <v>234.47472556224525</v>
      </c>
      <c r="F152" s="131">
        <v>408.6151408372327</v>
      </c>
      <c r="G152" s="131">
        <v>800.2576668382087</v>
      </c>
      <c r="H152" s="131">
        <v>234.47472556224525</v>
      </c>
    </row>
    <row r="154" spans="3:8" ht="12.75">
      <c r="C154" s="153" t="s">
        <v>556</v>
      </c>
      <c r="D154" s="131">
        <v>0.7702037436415828</v>
      </c>
      <c r="F154" s="131">
        <v>2.700635417839876</v>
      </c>
      <c r="G154" s="131">
        <v>2.491824258936153</v>
      </c>
      <c r="H154" s="131">
        <v>5.401632388452136</v>
      </c>
    </row>
    <row r="155" spans="1:10" ht="12.75">
      <c r="A155" s="147" t="s">
        <v>545</v>
      </c>
      <c r="C155" s="148" t="s">
        <v>546</v>
      </c>
      <c r="D155" s="148" t="s">
        <v>547</v>
      </c>
      <c r="F155" s="148" t="s">
        <v>548</v>
      </c>
      <c r="G155" s="148" t="s">
        <v>549</v>
      </c>
      <c r="H155" s="148" t="s">
        <v>550</v>
      </c>
      <c r="I155" s="149" t="s">
        <v>551</v>
      </c>
      <c r="J155" s="148" t="s">
        <v>552</v>
      </c>
    </row>
    <row r="156" spans="1:8" ht="12.75">
      <c r="A156" s="150" t="s">
        <v>618</v>
      </c>
      <c r="C156" s="151">
        <v>267.7160000000149</v>
      </c>
      <c r="D156" s="131">
        <v>4106</v>
      </c>
      <c r="F156" s="131">
        <v>3300.25</v>
      </c>
      <c r="G156" s="131">
        <v>3527.2500000037253</v>
      </c>
      <c r="H156" s="152" t="s">
        <v>762</v>
      </c>
    </row>
    <row r="158" spans="4:8" ht="12.75">
      <c r="D158" s="131">
        <v>4469.388610675931</v>
      </c>
      <c r="F158" s="131">
        <v>3334.2500000037253</v>
      </c>
      <c r="G158" s="131">
        <v>3549</v>
      </c>
      <c r="H158" s="152" t="s">
        <v>763</v>
      </c>
    </row>
    <row r="160" spans="4:8" ht="12.75">
      <c r="D160" s="131">
        <v>3946.5</v>
      </c>
      <c r="F160" s="131">
        <v>3336</v>
      </c>
      <c r="G160" s="131">
        <v>3510.75</v>
      </c>
      <c r="H160" s="152" t="s">
        <v>764</v>
      </c>
    </row>
    <row r="162" spans="1:8" ht="12.75">
      <c r="A162" s="147" t="s">
        <v>553</v>
      </c>
      <c r="C162" s="153" t="s">
        <v>554</v>
      </c>
      <c r="D162" s="131">
        <v>4173.96287022531</v>
      </c>
      <c r="F162" s="131">
        <v>3323.5000000012415</v>
      </c>
      <c r="G162" s="131">
        <v>3529.0000000012415</v>
      </c>
      <c r="H162" s="131">
        <v>716.3502248752313</v>
      </c>
    </row>
    <row r="163" spans="1:8" ht="12.75">
      <c r="A163" s="130">
        <v>38383.78269675926</v>
      </c>
      <c r="C163" s="153" t="s">
        <v>555</v>
      </c>
      <c r="D163" s="131">
        <v>267.98757170921135</v>
      </c>
      <c r="F163" s="131">
        <v>20.154093877952587</v>
      </c>
      <c r="G163" s="131">
        <v>19.184955042783972</v>
      </c>
      <c r="H163" s="131">
        <v>267.98757170921135</v>
      </c>
    </row>
    <row r="165" spans="3:8" ht="12.75">
      <c r="C165" s="153" t="s">
        <v>556</v>
      </c>
      <c r="D165" s="131">
        <v>6.420458926956038</v>
      </c>
      <c r="F165" s="131">
        <v>0.6064117309446386</v>
      </c>
      <c r="G165" s="131">
        <v>0.5436371505462518</v>
      </c>
      <c r="H165" s="131">
        <v>37.41013297732788</v>
      </c>
    </row>
    <row r="166" spans="1:10" ht="12.75">
      <c r="A166" s="147" t="s">
        <v>545</v>
      </c>
      <c r="C166" s="148" t="s">
        <v>546</v>
      </c>
      <c r="D166" s="148" t="s">
        <v>547</v>
      </c>
      <c r="F166" s="148" t="s">
        <v>548</v>
      </c>
      <c r="G166" s="148" t="s">
        <v>549</v>
      </c>
      <c r="H166" s="148" t="s">
        <v>550</v>
      </c>
      <c r="I166" s="149" t="s">
        <v>551</v>
      </c>
      <c r="J166" s="148" t="s">
        <v>552</v>
      </c>
    </row>
    <row r="167" spans="1:8" ht="12.75">
      <c r="A167" s="150" t="s">
        <v>617</v>
      </c>
      <c r="C167" s="151">
        <v>292.40199999976903</v>
      </c>
      <c r="D167" s="131">
        <v>11563.125223532319</v>
      </c>
      <c r="F167" s="131">
        <v>10953</v>
      </c>
      <c r="G167" s="131">
        <v>11410.5</v>
      </c>
      <c r="H167" s="152" t="s">
        <v>765</v>
      </c>
    </row>
    <row r="169" spans="4:8" ht="12.75">
      <c r="D169" s="131">
        <v>11310.274685412645</v>
      </c>
      <c r="F169" s="131">
        <v>10932.25</v>
      </c>
      <c r="G169" s="131">
        <v>11086.75</v>
      </c>
      <c r="H169" s="152" t="s">
        <v>766</v>
      </c>
    </row>
    <row r="171" spans="4:8" ht="12.75">
      <c r="D171" s="131">
        <v>11169.17030517757</v>
      </c>
      <c r="F171" s="131">
        <v>10891.75</v>
      </c>
      <c r="G171" s="131">
        <v>11305</v>
      </c>
      <c r="H171" s="152" t="s">
        <v>767</v>
      </c>
    </row>
    <row r="173" spans="1:8" ht="12.75">
      <c r="A173" s="147" t="s">
        <v>553</v>
      </c>
      <c r="C173" s="153" t="s">
        <v>554</v>
      </c>
      <c r="D173" s="131">
        <v>11347.52340470751</v>
      </c>
      <c r="F173" s="131">
        <v>10925.666666666668</v>
      </c>
      <c r="G173" s="131">
        <v>11267.416666666668</v>
      </c>
      <c r="H173" s="131">
        <v>211.9467531694376</v>
      </c>
    </row>
    <row r="174" spans="1:8" ht="12.75">
      <c r="A174" s="130">
        <v>38383.78337962963</v>
      </c>
      <c r="C174" s="153" t="s">
        <v>555</v>
      </c>
      <c r="D174" s="131">
        <v>199.6014021514615</v>
      </c>
      <c r="F174" s="131">
        <v>31.151177077814147</v>
      </c>
      <c r="G174" s="131">
        <v>165.11479592493623</v>
      </c>
      <c r="H174" s="131">
        <v>199.6014021514615</v>
      </c>
    </row>
    <row r="176" spans="3:8" ht="12.75">
      <c r="C176" s="153" t="s">
        <v>556</v>
      </c>
      <c r="D176" s="131">
        <v>1.7589864768964218</v>
      </c>
      <c r="F176" s="131">
        <v>0.2851192337109633</v>
      </c>
      <c r="G176" s="131">
        <v>1.4654183901213929</v>
      </c>
      <c r="H176" s="131">
        <v>94.1752582507802</v>
      </c>
    </row>
    <row r="177" spans="1:10" ht="12.75">
      <c r="A177" s="147" t="s">
        <v>545</v>
      </c>
      <c r="C177" s="148" t="s">
        <v>546</v>
      </c>
      <c r="D177" s="148" t="s">
        <v>547</v>
      </c>
      <c r="F177" s="148" t="s">
        <v>548</v>
      </c>
      <c r="G177" s="148" t="s">
        <v>549</v>
      </c>
      <c r="H177" s="148" t="s">
        <v>550</v>
      </c>
      <c r="I177" s="149" t="s">
        <v>551</v>
      </c>
      <c r="J177" s="148" t="s">
        <v>552</v>
      </c>
    </row>
    <row r="178" spans="1:8" ht="12.75">
      <c r="A178" s="150" t="s">
        <v>621</v>
      </c>
      <c r="C178" s="151">
        <v>324.75400000019</v>
      </c>
      <c r="D178" s="131">
        <v>24372.783543229103</v>
      </c>
      <c r="F178" s="131">
        <v>17082</v>
      </c>
      <c r="G178" s="131">
        <v>13836.000000014901</v>
      </c>
      <c r="H178" s="152" t="s">
        <v>768</v>
      </c>
    </row>
    <row r="180" spans="4:8" ht="12.75">
      <c r="D180" s="131">
        <v>24503.838707864285</v>
      </c>
      <c r="F180" s="131">
        <v>17143</v>
      </c>
      <c r="G180" s="131">
        <v>14048</v>
      </c>
      <c r="H180" s="152" t="s">
        <v>769</v>
      </c>
    </row>
    <row r="182" spans="4:8" ht="12.75">
      <c r="D182" s="131">
        <v>24435.928447037935</v>
      </c>
      <c r="F182" s="131">
        <v>17246</v>
      </c>
      <c r="G182" s="131">
        <v>13962.000000014901</v>
      </c>
      <c r="H182" s="152" t="s">
        <v>770</v>
      </c>
    </row>
    <row r="184" spans="1:8" ht="12.75">
      <c r="A184" s="147" t="s">
        <v>553</v>
      </c>
      <c r="C184" s="153" t="s">
        <v>554</v>
      </c>
      <c r="D184" s="131">
        <v>24437.516899377108</v>
      </c>
      <c r="F184" s="131">
        <v>17157</v>
      </c>
      <c r="G184" s="131">
        <v>13948.6666666766</v>
      </c>
      <c r="H184" s="131">
        <v>8446.743646482595</v>
      </c>
    </row>
    <row r="185" spans="1:8" ht="12.75">
      <c r="A185" s="130">
        <v>38383.78387731482</v>
      </c>
      <c r="C185" s="153" t="s">
        <v>555</v>
      </c>
      <c r="D185" s="131">
        <v>65.54202033773437</v>
      </c>
      <c r="F185" s="131">
        <v>82.89149534180211</v>
      </c>
      <c r="G185" s="131">
        <v>106.62707597912603</v>
      </c>
      <c r="H185" s="131">
        <v>65.54202033773437</v>
      </c>
    </row>
    <row r="187" spans="3:8" ht="12.75">
      <c r="C187" s="153" t="s">
        <v>556</v>
      </c>
      <c r="D187" s="131">
        <v>0.2682024552969413</v>
      </c>
      <c r="F187" s="131">
        <v>0.4831351363396989</v>
      </c>
      <c r="G187" s="131">
        <v>0.7644248624412137</v>
      </c>
      <c r="H187" s="131">
        <v>0.7759442346167029</v>
      </c>
    </row>
    <row r="188" spans="1:10" ht="12.75">
      <c r="A188" s="147" t="s">
        <v>545</v>
      </c>
      <c r="C188" s="148" t="s">
        <v>546</v>
      </c>
      <c r="D188" s="148" t="s">
        <v>547</v>
      </c>
      <c r="F188" s="148" t="s">
        <v>548</v>
      </c>
      <c r="G188" s="148" t="s">
        <v>549</v>
      </c>
      <c r="H188" s="148" t="s">
        <v>550</v>
      </c>
      <c r="I188" s="149" t="s">
        <v>551</v>
      </c>
      <c r="J188" s="148" t="s">
        <v>552</v>
      </c>
    </row>
    <row r="189" spans="1:8" ht="12.75">
      <c r="A189" s="150" t="s">
        <v>640</v>
      </c>
      <c r="C189" s="151">
        <v>343.82299999985844</v>
      </c>
      <c r="D189" s="131">
        <v>13819.805492058396</v>
      </c>
      <c r="F189" s="131">
        <v>12308</v>
      </c>
      <c r="G189" s="131">
        <v>12500</v>
      </c>
      <c r="H189" s="152" t="s">
        <v>771</v>
      </c>
    </row>
    <row r="191" spans="4:8" ht="12.75">
      <c r="D191" s="131">
        <v>13868.233366280794</v>
      </c>
      <c r="F191" s="131">
        <v>12512</v>
      </c>
      <c r="G191" s="131">
        <v>12080</v>
      </c>
      <c r="H191" s="152" t="s">
        <v>772</v>
      </c>
    </row>
    <row r="193" spans="4:8" ht="12.75">
      <c r="D193" s="131">
        <v>13828</v>
      </c>
      <c r="F193" s="131">
        <v>12340</v>
      </c>
      <c r="G193" s="131">
        <v>12364</v>
      </c>
      <c r="H193" s="152" t="s">
        <v>773</v>
      </c>
    </row>
    <row r="195" spans="1:8" ht="12.75">
      <c r="A195" s="147" t="s">
        <v>553</v>
      </c>
      <c r="C195" s="153" t="s">
        <v>554</v>
      </c>
      <c r="D195" s="131">
        <v>13838.679619446397</v>
      </c>
      <c r="F195" s="131">
        <v>12386.666666666668</v>
      </c>
      <c r="G195" s="131">
        <v>12314.666666666668</v>
      </c>
      <c r="H195" s="131">
        <v>1482.8195101567792</v>
      </c>
    </row>
    <row r="196" spans="1:8" ht="12.75">
      <c r="A196" s="130">
        <v>38383.784317129626</v>
      </c>
      <c r="C196" s="153" t="s">
        <v>555</v>
      </c>
      <c r="D196" s="131">
        <v>25.92017465316736</v>
      </c>
      <c r="F196" s="131">
        <v>109.71478174491044</v>
      </c>
      <c r="G196" s="131">
        <v>214.30196763756823</v>
      </c>
      <c r="H196" s="131">
        <v>25.92017465316736</v>
      </c>
    </row>
    <row r="198" spans="3:8" ht="12.75">
      <c r="C198" s="153" t="s">
        <v>556</v>
      </c>
      <c r="D198" s="131">
        <v>0.18730236818795773</v>
      </c>
      <c r="F198" s="131">
        <v>0.8857490453033671</v>
      </c>
      <c r="G198" s="131">
        <v>1.7402173638823752</v>
      </c>
      <c r="H198" s="131">
        <v>1.748033019232854</v>
      </c>
    </row>
    <row r="199" spans="1:10" ht="12.75">
      <c r="A199" s="147" t="s">
        <v>545</v>
      </c>
      <c r="C199" s="148" t="s">
        <v>546</v>
      </c>
      <c r="D199" s="148" t="s">
        <v>547</v>
      </c>
      <c r="F199" s="148" t="s">
        <v>548</v>
      </c>
      <c r="G199" s="148" t="s">
        <v>549</v>
      </c>
      <c r="H199" s="148" t="s">
        <v>550</v>
      </c>
      <c r="I199" s="149" t="s">
        <v>551</v>
      </c>
      <c r="J199" s="148" t="s">
        <v>552</v>
      </c>
    </row>
    <row r="200" spans="1:8" ht="12.75">
      <c r="A200" s="150" t="s">
        <v>622</v>
      </c>
      <c r="C200" s="151">
        <v>361.38400000007823</v>
      </c>
      <c r="D200" s="131">
        <v>12949.820577144623</v>
      </c>
      <c r="F200" s="131">
        <v>12762</v>
      </c>
      <c r="G200" s="131">
        <v>12700</v>
      </c>
      <c r="H200" s="152" t="s">
        <v>774</v>
      </c>
    </row>
    <row r="202" spans="4:8" ht="12.75">
      <c r="D202" s="131">
        <v>12954.267897590995</v>
      </c>
      <c r="F202" s="131">
        <v>12386</v>
      </c>
      <c r="G202" s="131">
        <v>12854</v>
      </c>
      <c r="H202" s="152" t="s">
        <v>775</v>
      </c>
    </row>
    <row r="204" spans="4:8" ht="12.75">
      <c r="D204" s="131">
        <v>13097.745604798198</v>
      </c>
      <c r="F204" s="131">
        <v>12818</v>
      </c>
      <c r="G204" s="131">
        <v>12742</v>
      </c>
      <c r="H204" s="152" t="s">
        <v>776</v>
      </c>
    </row>
    <row r="206" spans="1:8" ht="12.75">
      <c r="A206" s="147" t="s">
        <v>553</v>
      </c>
      <c r="C206" s="153" t="s">
        <v>554</v>
      </c>
      <c r="D206" s="131">
        <v>13000.611359844606</v>
      </c>
      <c r="F206" s="131">
        <v>12655.333333333332</v>
      </c>
      <c r="G206" s="131">
        <v>12765.333333333332</v>
      </c>
      <c r="H206" s="131">
        <v>294.7171509982759</v>
      </c>
    </row>
    <row r="207" spans="1:8" ht="12.75">
      <c r="A207" s="130">
        <v>38383.78474537037</v>
      </c>
      <c r="C207" s="153" t="s">
        <v>555</v>
      </c>
      <c r="D207" s="131">
        <v>84.15010886409107</v>
      </c>
      <c r="F207" s="131">
        <v>234.9241012185283</v>
      </c>
      <c r="G207" s="131">
        <v>79.60736984308258</v>
      </c>
      <c r="H207" s="131">
        <v>84.15010886409107</v>
      </c>
    </row>
    <row r="209" spans="3:8" ht="12.75">
      <c r="C209" s="153" t="s">
        <v>556</v>
      </c>
      <c r="D209" s="131">
        <v>0.6472780897366729</v>
      </c>
      <c r="F209" s="131">
        <v>1.8563248792487628</v>
      </c>
      <c r="G209" s="131">
        <v>0.623621551935575</v>
      </c>
      <c r="H209" s="131">
        <v>28.55283738291273</v>
      </c>
    </row>
    <row r="210" spans="1:10" ht="12.75">
      <c r="A210" s="147" t="s">
        <v>545</v>
      </c>
      <c r="C210" s="148" t="s">
        <v>546</v>
      </c>
      <c r="D210" s="148" t="s">
        <v>547</v>
      </c>
      <c r="F210" s="148" t="s">
        <v>548</v>
      </c>
      <c r="G210" s="148" t="s">
        <v>549</v>
      </c>
      <c r="H210" s="148" t="s">
        <v>550</v>
      </c>
      <c r="I210" s="149" t="s">
        <v>551</v>
      </c>
      <c r="J210" s="148" t="s">
        <v>552</v>
      </c>
    </row>
    <row r="211" spans="1:8" ht="12.75">
      <c r="A211" s="150" t="s">
        <v>641</v>
      </c>
      <c r="C211" s="151">
        <v>371.029</v>
      </c>
      <c r="D211" s="131">
        <v>17036</v>
      </c>
      <c r="F211" s="131">
        <v>16996</v>
      </c>
      <c r="G211" s="131">
        <v>17708</v>
      </c>
      <c r="H211" s="152" t="s">
        <v>777</v>
      </c>
    </row>
    <row r="213" spans="4:8" ht="12.75">
      <c r="D213" s="131">
        <v>17296.208187639713</v>
      </c>
      <c r="F213" s="131">
        <v>17002</v>
      </c>
      <c r="G213" s="131">
        <v>17824</v>
      </c>
      <c r="H213" s="152" t="s">
        <v>778</v>
      </c>
    </row>
    <row r="215" spans="4:8" ht="12.75">
      <c r="D215" s="131">
        <v>17747.14686408639</v>
      </c>
      <c r="F215" s="131">
        <v>17314</v>
      </c>
      <c r="G215" s="131">
        <v>17742</v>
      </c>
      <c r="H215" s="152" t="s">
        <v>779</v>
      </c>
    </row>
    <row r="217" spans="1:8" ht="12.75">
      <c r="A217" s="147" t="s">
        <v>553</v>
      </c>
      <c r="C217" s="153" t="s">
        <v>554</v>
      </c>
      <c r="D217" s="131">
        <v>17359.785017242033</v>
      </c>
      <c r="F217" s="131">
        <v>17104</v>
      </c>
      <c r="G217" s="131">
        <v>17758</v>
      </c>
      <c r="H217" s="131">
        <v>6.905524641611459</v>
      </c>
    </row>
    <row r="218" spans="1:8" ht="12.75">
      <c r="A218" s="130">
        <v>38383.78519675926</v>
      </c>
      <c r="C218" s="153" t="s">
        <v>555</v>
      </c>
      <c r="D218" s="131">
        <v>359.81102751541397</v>
      </c>
      <c r="F218" s="131">
        <v>181.8900766946894</v>
      </c>
      <c r="G218" s="131">
        <v>59.63220606350229</v>
      </c>
      <c r="H218" s="131">
        <v>359.81102751541397</v>
      </c>
    </row>
    <row r="220" spans="3:8" ht="12.75">
      <c r="C220" s="153" t="s">
        <v>556</v>
      </c>
      <c r="D220" s="131">
        <v>2.0726698352430257</v>
      </c>
      <c r="F220" s="131">
        <v>1.0634359020971087</v>
      </c>
      <c r="G220" s="131">
        <v>0.3358047418825447</v>
      </c>
      <c r="H220" s="131">
        <v>5210.480683064352</v>
      </c>
    </row>
    <row r="221" spans="1:10" ht="12.75">
      <c r="A221" s="147" t="s">
        <v>545</v>
      </c>
      <c r="C221" s="148" t="s">
        <v>546</v>
      </c>
      <c r="D221" s="148" t="s">
        <v>547</v>
      </c>
      <c r="F221" s="148" t="s">
        <v>548</v>
      </c>
      <c r="G221" s="148" t="s">
        <v>549</v>
      </c>
      <c r="H221" s="148" t="s">
        <v>550</v>
      </c>
      <c r="I221" s="149" t="s">
        <v>551</v>
      </c>
      <c r="J221" s="148" t="s">
        <v>552</v>
      </c>
    </row>
    <row r="222" spans="1:8" ht="12.75">
      <c r="A222" s="150" t="s">
        <v>616</v>
      </c>
      <c r="C222" s="151">
        <v>407.77100000018254</v>
      </c>
      <c r="D222" s="131">
        <v>49362.66708230972</v>
      </c>
      <c r="F222" s="131">
        <v>39600</v>
      </c>
      <c r="G222" s="131">
        <v>38200</v>
      </c>
      <c r="H222" s="152" t="s">
        <v>780</v>
      </c>
    </row>
    <row r="224" spans="4:8" ht="12.75">
      <c r="D224" s="131">
        <v>49050.611968934536</v>
      </c>
      <c r="F224" s="131">
        <v>39500</v>
      </c>
      <c r="G224" s="131">
        <v>38100</v>
      </c>
      <c r="H224" s="152" t="s">
        <v>781</v>
      </c>
    </row>
    <row r="226" spans="4:8" ht="12.75">
      <c r="D226" s="131">
        <v>49741.247153282166</v>
      </c>
      <c r="F226" s="131">
        <v>40600</v>
      </c>
      <c r="G226" s="131">
        <v>38700</v>
      </c>
      <c r="H226" s="152" t="s">
        <v>782</v>
      </c>
    </row>
    <row r="228" spans="1:8" ht="12.75">
      <c r="A228" s="147" t="s">
        <v>553</v>
      </c>
      <c r="C228" s="153" t="s">
        <v>554</v>
      </c>
      <c r="D228" s="131">
        <v>49384.84206817548</v>
      </c>
      <c r="F228" s="131">
        <v>39900</v>
      </c>
      <c r="G228" s="131">
        <v>38333.333333333336</v>
      </c>
      <c r="H228" s="131">
        <v>10280.984625827465</v>
      </c>
    </row>
    <row r="229" spans="1:8" ht="12.75">
      <c r="A229" s="130">
        <v>38383.78565972222</v>
      </c>
      <c r="C229" s="153" t="s">
        <v>555</v>
      </c>
      <c r="D229" s="131">
        <v>345.85117747913546</v>
      </c>
      <c r="F229" s="131">
        <v>608.276253029822</v>
      </c>
      <c r="G229" s="131">
        <v>321.4550253664318</v>
      </c>
      <c r="H229" s="131">
        <v>345.85117747913546</v>
      </c>
    </row>
    <row r="231" spans="3:8" ht="12.75">
      <c r="C231" s="153" t="s">
        <v>556</v>
      </c>
      <c r="D231" s="131">
        <v>0.7003184843675109</v>
      </c>
      <c r="F231" s="131">
        <v>1.524501887292787</v>
      </c>
      <c r="G231" s="131">
        <v>0.8385783270428655</v>
      </c>
      <c r="H231" s="131">
        <v>3.363988859688618</v>
      </c>
    </row>
    <row r="232" spans="1:10" ht="12.75">
      <c r="A232" s="147" t="s">
        <v>545</v>
      </c>
      <c r="C232" s="148" t="s">
        <v>546</v>
      </c>
      <c r="D232" s="148" t="s">
        <v>547</v>
      </c>
      <c r="F232" s="148" t="s">
        <v>548</v>
      </c>
      <c r="G232" s="148" t="s">
        <v>549</v>
      </c>
      <c r="H232" s="148" t="s">
        <v>550</v>
      </c>
      <c r="I232" s="149" t="s">
        <v>551</v>
      </c>
      <c r="J232" s="148" t="s">
        <v>552</v>
      </c>
    </row>
    <row r="233" spans="1:8" ht="12.75">
      <c r="A233" s="150" t="s">
        <v>623</v>
      </c>
      <c r="C233" s="151">
        <v>455.40299999993294</v>
      </c>
      <c r="D233" s="131">
        <v>28886.047782719135</v>
      </c>
      <c r="F233" s="131">
        <v>24650</v>
      </c>
      <c r="G233" s="131">
        <v>26670.000000029802</v>
      </c>
      <c r="H233" s="152" t="s">
        <v>783</v>
      </c>
    </row>
    <row r="235" spans="4:8" ht="12.75">
      <c r="D235" s="131">
        <v>28699.351675987244</v>
      </c>
      <c r="F235" s="131">
        <v>24387.5</v>
      </c>
      <c r="G235" s="131">
        <v>26487.5</v>
      </c>
      <c r="H235" s="152" t="s">
        <v>784</v>
      </c>
    </row>
    <row r="237" spans="4:8" ht="12.75">
      <c r="D237" s="131">
        <v>28236.912081211805</v>
      </c>
      <c r="F237" s="131">
        <v>24235</v>
      </c>
      <c r="G237" s="131">
        <v>26897.5</v>
      </c>
      <c r="H237" s="152" t="s">
        <v>785</v>
      </c>
    </row>
    <row r="239" spans="1:8" ht="12.75">
      <c r="A239" s="147" t="s">
        <v>553</v>
      </c>
      <c r="C239" s="153" t="s">
        <v>554</v>
      </c>
      <c r="D239" s="131">
        <v>28607.43717997273</v>
      </c>
      <c r="F239" s="131">
        <v>24424.166666666664</v>
      </c>
      <c r="G239" s="131">
        <v>26685.00000000993</v>
      </c>
      <c r="H239" s="131">
        <v>3059.4260365569376</v>
      </c>
    </row>
    <row r="240" spans="1:8" ht="12.75">
      <c r="A240" s="130">
        <v>38383.7862962963</v>
      </c>
      <c r="C240" s="153" t="s">
        <v>555</v>
      </c>
      <c r="D240" s="131">
        <v>334.18631880474925</v>
      </c>
      <c r="F240" s="131">
        <v>209.91565766596196</v>
      </c>
      <c r="G240" s="131">
        <v>205.4111730159695</v>
      </c>
      <c r="H240" s="131">
        <v>334.18631880474925</v>
      </c>
    </row>
    <row r="242" spans="3:8" ht="12.75">
      <c r="C242" s="153" t="s">
        <v>556</v>
      </c>
      <c r="D242" s="131">
        <v>1.1681798572250426</v>
      </c>
      <c r="F242" s="131">
        <v>0.8594588324376621</v>
      </c>
      <c r="G242" s="131">
        <v>0.7697626869623124</v>
      </c>
      <c r="H242" s="131">
        <v>10.923170385934243</v>
      </c>
    </row>
    <row r="243" spans="1:16" ht="12.75">
      <c r="A243" s="141" t="s">
        <v>536</v>
      </c>
      <c r="B243" s="136" t="s">
        <v>707</v>
      </c>
      <c r="D243" s="141" t="s">
        <v>537</v>
      </c>
      <c r="E243" s="136" t="s">
        <v>538</v>
      </c>
      <c r="F243" s="137" t="s">
        <v>558</v>
      </c>
      <c r="G243" s="142" t="s">
        <v>540</v>
      </c>
      <c r="H243" s="143">
        <v>1</v>
      </c>
      <c r="I243" s="144" t="s">
        <v>541</v>
      </c>
      <c r="J243" s="143">
        <v>3</v>
      </c>
      <c r="K243" s="142" t="s">
        <v>542</v>
      </c>
      <c r="L243" s="145">
        <v>1</v>
      </c>
      <c r="M243" s="142" t="s">
        <v>543</v>
      </c>
      <c r="N243" s="146">
        <v>1</v>
      </c>
      <c r="O243" s="142" t="s">
        <v>544</v>
      </c>
      <c r="P243" s="146">
        <v>1</v>
      </c>
    </row>
    <row r="245" spans="1:10" ht="12.75">
      <c r="A245" s="147" t="s">
        <v>545</v>
      </c>
      <c r="C245" s="148" t="s">
        <v>546</v>
      </c>
      <c r="D245" s="148" t="s">
        <v>547</v>
      </c>
      <c r="F245" s="148" t="s">
        <v>548</v>
      </c>
      <c r="G245" s="148" t="s">
        <v>549</v>
      </c>
      <c r="H245" s="148" t="s">
        <v>550</v>
      </c>
      <c r="I245" s="149" t="s">
        <v>551</v>
      </c>
      <c r="J245" s="148" t="s">
        <v>552</v>
      </c>
    </row>
    <row r="246" spans="1:8" ht="12.75">
      <c r="A246" s="150" t="s">
        <v>619</v>
      </c>
      <c r="C246" s="151">
        <v>228.61599999992177</v>
      </c>
      <c r="D246" s="131">
        <v>30816.877724200487</v>
      </c>
      <c r="F246" s="131">
        <v>25686</v>
      </c>
      <c r="G246" s="131">
        <v>24536</v>
      </c>
      <c r="H246" s="152" t="s">
        <v>786</v>
      </c>
    </row>
    <row r="248" spans="4:8" ht="12.75">
      <c r="D248" s="131">
        <v>30542</v>
      </c>
      <c r="F248" s="131">
        <v>25852.999999970198</v>
      </c>
      <c r="G248" s="131">
        <v>23836</v>
      </c>
      <c r="H248" s="152" t="s">
        <v>787</v>
      </c>
    </row>
    <row r="250" spans="4:8" ht="12.75">
      <c r="D250" s="131">
        <v>30532.63926613331</v>
      </c>
      <c r="F250" s="131">
        <v>25831</v>
      </c>
      <c r="G250" s="131">
        <v>24155</v>
      </c>
      <c r="H250" s="152" t="s">
        <v>788</v>
      </c>
    </row>
    <row r="252" spans="1:8" ht="12.75">
      <c r="A252" s="147" t="s">
        <v>553</v>
      </c>
      <c r="C252" s="153" t="s">
        <v>554</v>
      </c>
      <c r="D252" s="131">
        <v>30630.5056634446</v>
      </c>
      <c r="F252" s="131">
        <v>25789.99999999007</v>
      </c>
      <c r="G252" s="131">
        <v>24175.666666666664</v>
      </c>
      <c r="H252" s="131">
        <v>5548.415176211199</v>
      </c>
    </row>
    <row r="253" spans="1:8" ht="12.75">
      <c r="A253" s="130">
        <v>38383.78853009259</v>
      </c>
      <c r="C253" s="153" t="s">
        <v>555</v>
      </c>
      <c r="D253" s="131">
        <v>161.4707856156664</v>
      </c>
      <c r="F253" s="131">
        <v>90.73588043307616</v>
      </c>
      <c r="G253" s="131">
        <v>350.4573202735724</v>
      </c>
      <c r="H253" s="131">
        <v>161.4707856156664</v>
      </c>
    </row>
    <row r="255" spans="3:8" ht="12.75">
      <c r="C255" s="153" t="s">
        <v>556</v>
      </c>
      <c r="D255" s="131">
        <v>0.5271567743276621</v>
      </c>
      <c r="F255" s="131">
        <v>0.35182582564215237</v>
      </c>
      <c r="G255" s="131">
        <v>1.4496283602254574</v>
      </c>
      <c r="H255" s="131">
        <v>2.910214547533709</v>
      </c>
    </row>
    <row r="256" spans="1:10" ht="12.75">
      <c r="A256" s="147" t="s">
        <v>545</v>
      </c>
      <c r="C256" s="148" t="s">
        <v>546</v>
      </c>
      <c r="D256" s="148" t="s">
        <v>547</v>
      </c>
      <c r="F256" s="148" t="s">
        <v>548</v>
      </c>
      <c r="G256" s="148" t="s">
        <v>549</v>
      </c>
      <c r="H256" s="148" t="s">
        <v>550</v>
      </c>
      <c r="I256" s="149" t="s">
        <v>551</v>
      </c>
      <c r="J256" s="148" t="s">
        <v>552</v>
      </c>
    </row>
    <row r="257" spans="1:8" ht="12.75">
      <c r="A257" s="150" t="s">
        <v>620</v>
      </c>
      <c r="C257" s="151">
        <v>231.6040000000503</v>
      </c>
      <c r="D257" s="131">
        <v>36228.09204208851</v>
      </c>
      <c r="F257" s="131">
        <v>17537</v>
      </c>
      <c r="G257" s="131">
        <v>33357</v>
      </c>
      <c r="H257" s="152" t="s">
        <v>789</v>
      </c>
    </row>
    <row r="259" spans="4:8" ht="12.75">
      <c r="D259" s="131">
        <v>35209.32907432318</v>
      </c>
      <c r="F259" s="131">
        <v>15714.999999985099</v>
      </c>
      <c r="G259" s="131">
        <v>33494</v>
      </c>
      <c r="H259" s="152" t="s">
        <v>790</v>
      </c>
    </row>
    <row r="261" spans="4:8" ht="12.75">
      <c r="D261" s="131">
        <v>35931.37498027086</v>
      </c>
      <c r="F261" s="131">
        <v>15331</v>
      </c>
      <c r="G261" s="131">
        <v>32431</v>
      </c>
      <c r="H261" s="152" t="s">
        <v>791</v>
      </c>
    </row>
    <row r="263" spans="1:8" ht="12.75">
      <c r="A263" s="147" t="s">
        <v>553</v>
      </c>
      <c r="C263" s="153" t="s">
        <v>554</v>
      </c>
      <c r="D263" s="131">
        <v>35789.59869889418</v>
      </c>
      <c r="F263" s="131">
        <v>16194.333333328366</v>
      </c>
      <c r="G263" s="131">
        <v>33094</v>
      </c>
      <c r="H263" s="131">
        <v>8678.327409358228</v>
      </c>
    </row>
    <row r="264" spans="1:8" ht="12.75">
      <c r="A264" s="130">
        <v>38383.78900462963</v>
      </c>
      <c r="C264" s="153" t="s">
        <v>555</v>
      </c>
      <c r="D264" s="131">
        <v>523.9703060229953</v>
      </c>
      <c r="F264" s="131">
        <v>1178.528460980262</v>
      </c>
      <c r="G264" s="131">
        <v>578.2464872353312</v>
      </c>
      <c r="H264" s="131">
        <v>523.9703060229953</v>
      </c>
    </row>
    <row r="266" spans="3:8" ht="12.75">
      <c r="C266" s="153" t="s">
        <v>556</v>
      </c>
      <c r="D266" s="131">
        <v>1.4640295646544503</v>
      </c>
      <c r="F266" s="131">
        <v>7.277412640104298</v>
      </c>
      <c r="G266" s="131">
        <v>1.7472849677746152</v>
      </c>
      <c r="H266" s="131">
        <v>6.037687693805774</v>
      </c>
    </row>
    <row r="267" spans="1:10" ht="12.75">
      <c r="A267" s="147" t="s">
        <v>545</v>
      </c>
      <c r="C267" s="148" t="s">
        <v>546</v>
      </c>
      <c r="D267" s="148" t="s">
        <v>547</v>
      </c>
      <c r="F267" s="148" t="s">
        <v>548</v>
      </c>
      <c r="G267" s="148" t="s">
        <v>549</v>
      </c>
      <c r="H267" s="148" t="s">
        <v>550</v>
      </c>
      <c r="I267" s="149" t="s">
        <v>551</v>
      </c>
      <c r="J267" s="148" t="s">
        <v>552</v>
      </c>
    </row>
    <row r="268" spans="1:8" ht="12.75">
      <c r="A268" s="150" t="s">
        <v>618</v>
      </c>
      <c r="C268" s="151">
        <v>267.7160000000149</v>
      </c>
      <c r="D268" s="131">
        <v>12995.684959426522</v>
      </c>
      <c r="F268" s="131">
        <v>3377.5000000037253</v>
      </c>
      <c r="G268" s="131">
        <v>3650.25</v>
      </c>
      <c r="H268" s="152" t="s">
        <v>792</v>
      </c>
    </row>
    <row r="270" spans="4:8" ht="12.75">
      <c r="D270" s="131">
        <v>13142.34623041749</v>
      </c>
      <c r="F270" s="131">
        <v>3475</v>
      </c>
      <c r="G270" s="131">
        <v>3700</v>
      </c>
      <c r="H270" s="152" t="s">
        <v>793</v>
      </c>
    </row>
    <row r="272" spans="4:8" ht="12.75">
      <c r="D272" s="131">
        <v>12838.82127763331</v>
      </c>
      <c r="F272" s="131">
        <v>3445.5</v>
      </c>
      <c r="G272" s="131">
        <v>3651.5</v>
      </c>
      <c r="H272" s="152" t="s">
        <v>794</v>
      </c>
    </row>
    <row r="274" spans="1:8" ht="12.75">
      <c r="A274" s="147" t="s">
        <v>553</v>
      </c>
      <c r="C274" s="153" t="s">
        <v>554</v>
      </c>
      <c r="D274" s="131">
        <v>12992.284155825775</v>
      </c>
      <c r="F274" s="131">
        <v>3432.6666666679084</v>
      </c>
      <c r="G274" s="131">
        <v>3667.25</v>
      </c>
      <c r="H274" s="131">
        <v>9406.524587026892</v>
      </c>
    </row>
    <row r="275" spans="1:8" ht="12.75">
      <c r="A275" s="130">
        <v>38383.7896412037</v>
      </c>
      <c r="C275" s="153" t="s">
        <v>555</v>
      </c>
      <c r="D275" s="131">
        <v>151.79105157892823</v>
      </c>
      <c r="F275" s="131">
        <v>50.00083332435454</v>
      </c>
      <c r="G275" s="131">
        <v>28.369217472464765</v>
      </c>
      <c r="H275" s="131">
        <v>151.79105157892823</v>
      </c>
    </row>
    <row r="277" spans="3:8" ht="12.75">
      <c r="C277" s="153" t="s">
        <v>556</v>
      </c>
      <c r="D277" s="131">
        <v>1.1683169006957466</v>
      </c>
      <c r="F277" s="131">
        <v>1.4566177896000132</v>
      </c>
      <c r="G277" s="131">
        <v>0.7735828610665968</v>
      </c>
      <c r="H277" s="131">
        <v>1.6136783588305557</v>
      </c>
    </row>
    <row r="278" spans="1:10" ht="12.75">
      <c r="A278" s="147" t="s">
        <v>545</v>
      </c>
      <c r="C278" s="148" t="s">
        <v>546</v>
      </c>
      <c r="D278" s="148" t="s">
        <v>547</v>
      </c>
      <c r="F278" s="148" t="s">
        <v>548</v>
      </c>
      <c r="G278" s="148" t="s">
        <v>549</v>
      </c>
      <c r="H278" s="148" t="s">
        <v>550</v>
      </c>
      <c r="I278" s="149" t="s">
        <v>551</v>
      </c>
      <c r="J278" s="148" t="s">
        <v>552</v>
      </c>
    </row>
    <row r="279" spans="1:8" ht="12.75">
      <c r="A279" s="150" t="s">
        <v>617</v>
      </c>
      <c r="C279" s="151">
        <v>292.40199999976903</v>
      </c>
      <c r="D279" s="131">
        <v>47658.8125860095</v>
      </c>
      <c r="F279" s="131">
        <v>11971</v>
      </c>
      <c r="G279" s="131">
        <v>12223.75</v>
      </c>
      <c r="H279" s="152" t="s">
        <v>795</v>
      </c>
    </row>
    <row r="281" spans="4:8" ht="12.75">
      <c r="D281" s="131">
        <v>47847.40217268467</v>
      </c>
      <c r="F281" s="131">
        <v>11924.75</v>
      </c>
      <c r="G281" s="131">
        <v>11984.25</v>
      </c>
      <c r="H281" s="152" t="s">
        <v>796</v>
      </c>
    </row>
    <row r="283" spans="4:8" ht="12.75">
      <c r="D283" s="131">
        <v>46345.228622078896</v>
      </c>
      <c r="F283" s="131">
        <v>11922.75</v>
      </c>
      <c r="G283" s="131">
        <v>12079.75</v>
      </c>
      <c r="H283" s="152" t="s">
        <v>797</v>
      </c>
    </row>
    <row r="285" spans="1:8" ht="12.75">
      <c r="A285" s="147" t="s">
        <v>553</v>
      </c>
      <c r="C285" s="153" t="s">
        <v>554</v>
      </c>
      <c r="D285" s="131">
        <v>47283.814460257694</v>
      </c>
      <c r="F285" s="131">
        <v>11939.5</v>
      </c>
      <c r="G285" s="131">
        <v>12095.916666666668</v>
      </c>
      <c r="H285" s="131">
        <v>35248.24007800857</v>
      </c>
    </row>
    <row r="286" spans="1:8" ht="12.75">
      <c r="A286" s="130">
        <v>38383.79032407407</v>
      </c>
      <c r="C286" s="153" t="s">
        <v>555</v>
      </c>
      <c r="D286" s="131">
        <v>818.2903150917462</v>
      </c>
      <c r="F286" s="131">
        <v>27.298122646072205</v>
      </c>
      <c r="G286" s="131">
        <v>120.5656805784023</v>
      </c>
      <c r="H286" s="131">
        <v>818.2903150917462</v>
      </c>
    </row>
    <row r="288" spans="3:8" ht="12.75">
      <c r="C288" s="153" t="s">
        <v>556</v>
      </c>
      <c r="D288" s="131">
        <v>1.7305928559962598</v>
      </c>
      <c r="F288" s="131">
        <v>0.22863706726472807</v>
      </c>
      <c r="G288" s="131">
        <v>0.9967469510653233</v>
      </c>
      <c r="H288" s="131">
        <v>2.3215068703594053</v>
      </c>
    </row>
    <row r="289" spans="1:10" ht="12.75">
      <c r="A289" s="147" t="s">
        <v>545</v>
      </c>
      <c r="C289" s="148" t="s">
        <v>546</v>
      </c>
      <c r="D289" s="148" t="s">
        <v>547</v>
      </c>
      <c r="F289" s="148" t="s">
        <v>548</v>
      </c>
      <c r="G289" s="148" t="s">
        <v>549</v>
      </c>
      <c r="H289" s="148" t="s">
        <v>550</v>
      </c>
      <c r="I289" s="149" t="s">
        <v>551</v>
      </c>
      <c r="J289" s="148" t="s">
        <v>552</v>
      </c>
    </row>
    <row r="290" spans="1:8" ht="12.75">
      <c r="A290" s="150" t="s">
        <v>621</v>
      </c>
      <c r="C290" s="151">
        <v>324.75400000019</v>
      </c>
      <c r="D290" s="131">
        <v>45904.66902142763</v>
      </c>
      <c r="F290" s="131">
        <v>18224</v>
      </c>
      <c r="G290" s="131">
        <v>14274</v>
      </c>
      <c r="H290" s="152" t="s">
        <v>798</v>
      </c>
    </row>
    <row r="292" spans="4:8" ht="12.75">
      <c r="D292" s="131">
        <v>44970.18748176098</v>
      </c>
      <c r="F292" s="131">
        <v>18020</v>
      </c>
      <c r="G292" s="131">
        <v>14501</v>
      </c>
      <c r="H292" s="152" t="s">
        <v>799</v>
      </c>
    </row>
    <row r="294" spans="4:8" ht="12.75">
      <c r="D294" s="131">
        <v>45341.867835223675</v>
      </c>
      <c r="F294" s="131">
        <v>17781</v>
      </c>
      <c r="G294" s="131">
        <v>14237.000000014901</v>
      </c>
      <c r="H294" s="152" t="s">
        <v>800</v>
      </c>
    </row>
    <row r="296" spans="1:8" ht="12.75">
      <c r="A296" s="147" t="s">
        <v>553</v>
      </c>
      <c r="C296" s="153" t="s">
        <v>554</v>
      </c>
      <c r="D296" s="131">
        <v>45405.57477947076</v>
      </c>
      <c r="F296" s="131">
        <v>18008.333333333332</v>
      </c>
      <c r="G296" s="131">
        <v>14337.333333338302</v>
      </c>
      <c r="H296" s="131">
        <v>28731.647177658997</v>
      </c>
    </row>
    <row r="297" spans="1:8" ht="12.75">
      <c r="A297" s="130">
        <v>38383.79083333333</v>
      </c>
      <c r="C297" s="153" t="s">
        <v>555</v>
      </c>
      <c r="D297" s="131">
        <v>470.48684153054205</v>
      </c>
      <c r="F297" s="131">
        <v>221.73031667621217</v>
      </c>
      <c r="G297" s="131">
        <v>142.94171305765968</v>
      </c>
      <c r="H297" s="131">
        <v>470.48684153054205</v>
      </c>
    </row>
    <row r="299" spans="3:8" ht="12.75">
      <c r="C299" s="153" t="s">
        <v>556</v>
      </c>
      <c r="D299" s="131">
        <v>1.0361873928821257</v>
      </c>
      <c r="F299" s="131">
        <v>1.2312650625240849</v>
      </c>
      <c r="G299" s="131">
        <v>0.9969895358802906</v>
      </c>
      <c r="H299" s="131">
        <v>1.6375212970608268</v>
      </c>
    </row>
    <row r="300" spans="1:10" ht="12.75">
      <c r="A300" s="147" t="s">
        <v>545</v>
      </c>
      <c r="C300" s="148" t="s">
        <v>546</v>
      </c>
      <c r="D300" s="148" t="s">
        <v>547</v>
      </c>
      <c r="F300" s="148" t="s">
        <v>548</v>
      </c>
      <c r="G300" s="148" t="s">
        <v>549</v>
      </c>
      <c r="H300" s="148" t="s">
        <v>550</v>
      </c>
      <c r="I300" s="149" t="s">
        <v>551</v>
      </c>
      <c r="J300" s="148" t="s">
        <v>552</v>
      </c>
    </row>
    <row r="301" spans="1:8" ht="12.75">
      <c r="A301" s="150" t="s">
        <v>640</v>
      </c>
      <c r="C301" s="151">
        <v>343.82299999985844</v>
      </c>
      <c r="D301" s="131">
        <v>16497.278939664364</v>
      </c>
      <c r="F301" s="131">
        <v>12880</v>
      </c>
      <c r="G301" s="131">
        <v>12390</v>
      </c>
      <c r="H301" s="152" t="s">
        <v>801</v>
      </c>
    </row>
    <row r="303" spans="4:8" ht="12.75">
      <c r="D303" s="131">
        <v>16442.97363087535</v>
      </c>
      <c r="F303" s="131">
        <v>12782</v>
      </c>
      <c r="G303" s="131">
        <v>12676</v>
      </c>
      <c r="H303" s="152" t="s">
        <v>802</v>
      </c>
    </row>
    <row r="305" spans="4:8" ht="12.75">
      <c r="D305" s="131">
        <v>16458.423957139254</v>
      </c>
      <c r="F305" s="131">
        <v>13072</v>
      </c>
      <c r="G305" s="131">
        <v>12640</v>
      </c>
      <c r="H305" s="152" t="s">
        <v>803</v>
      </c>
    </row>
    <row r="307" spans="1:8" ht="12.75">
      <c r="A307" s="147" t="s">
        <v>553</v>
      </c>
      <c r="C307" s="153" t="s">
        <v>554</v>
      </c>
      <c r="D307" s="131">
        <v>16466.225509226322</v>
      </c>
      <c r="F307" s="131">
        <v>12911.333333333332</v>
      </c>
      <c r="G307" s="131">
        <v>12568.666666666668</v>
      </c>
      <c r="H307" s="131">
        <v>3701.5085693356114</v>
      </c>
    </row>
    <row r="308" spans="1:8" ht="12.75">
      <c r="A308" s="130">
        <v>38383.79126157407</v>
      </c>
      <c r="C308" s="153" t="s">
        <v>555</v>
      </c>
      <c r="D308" s="131">
        <v>27.980614752734045</v>
      </c>
      <c r="F308" s="131">
        <v>147.51723063199543</v>
      </c>
      <c r="G308" s="131">
        <v>155.7733396102598</v>
      </c>
      <c r="H308" s="131">
        <v>27.980614752734045</v>
      </c>
    </row>
    <row r="310" spans="3:8" ht="12.75">
      <c r="C310" s="153" t="s">
        <v>556</v>
      </c>
      <c r="D310" s="131">
        <v>0.16992731416836243</v>
      </c>
      <c r="F310" s="131">
        <v>1.1425406410285188</v>
      </c>
      <c r="G310" s="131">
        <v>1.2393783982145528</v>
      </c>
      <c r="H310" s="131">
        <v>0.755924624476996</v>
      </c>
    </row>
    <row r="311" spans="1:10" ht="12.75">
      <c r="A311" s="147" t="s">
        <v>545</v>
      </c>
      <c r="C311" s="148" t="s">
        <v>546</v>
      </c>
      <c r="D311" s="148" t="s">
        <v>547</v>
      </c>
      <c r="F311" s="148" t="s">
        <v>548</v>
      </c>
      <c r="G311" s="148" t="s">
        <v>549</v>
      </c>
      <c r="H311" s="148" t="s">
        <v>550</v>
      </c>
      <c r="I311" s="149" t="s">
        <v>551</v>
      </c>
      <c r="J311" s="148" t="s">
        <v>552</v>
      </c>
    </row>
    <row r="312" spans="1:8" ht="12.75">
      <c r="A312" s="150" t="s">
        <v>622</v>
      </c>
      <c r="C312" s="151">
        <v>361.38400000007823</v>
      </c>
      <c r="D312" s="131">
        <v>56927.593418478966</v>
      </c>
      <c r="F312" s="131">
        <v>13358.000000014901</v>
      </c>
      <c r="G312" s="131">
        <v>12922</v>
      </c>
      <c r="H312" s="152" t="s">
        <v>804</v>
      </c>
    </row>
    <row r="314" spans="4:8" ht="12.75">
      <c r="D314" s="131">
        <v>56016.52284830809</v>
      </c>
      <c r="F314" s="131">
        <v>12728</v>
      </c>
      <c r="G314" s="131">
        <v>13239.999999985099</v>
      </c>
      <c r="H314" s="152" t="s">
        <v>805</v>
      </c>
    </row>
    <row r="316" spans="4:8" ht="12.75">
      <c r="D316" s="131">
        <v>54441.500000059605</v>
      </c>
      <c r="F316" s="131">
        <v>13215.999999985099</v>
      </c>
      <c r="G316" s="131">
        <v>12654</v>
      </c>
      <c r="H316" s="152" t="s">
        <v>806</v>
      </c>
    </row>
    <row r="318" spans="1:8" ht="12.75">
      <c r="A318" s="147" t="s">
        <v>553</v>
      </c>
      <c r="C318" s="153" t="s">
        <v>554</v>
      </c>
      <c r="D318" s="131">
        <v>55795.20542228222</v>
      </c>
      <c r="F318" s="131">
        <v>13100.666666666668</v>
      </c>
      <c r="G318" s="131">
        <v>12938.666666661698</v>
      </c>
      <c r="H318" s="131">
        <v>42769.0011359188</v>
      </c>
    </row>
    <row r="319" spans="1:8" ht="12.75">
      <c r="A319" s="130">
        <v>38383.79170138889</v>
      </c>
      <c r="C319" s="153" t="s">
        <v>555</v>
      </c>
      <c r="D319" s="131">
        <v>1257.7365278842062</v>
      </c>
      <c r="F319" s="131">
        <v>330.4562502592721</v>
      </c>
      <c r="G319" s="131">
        <v>293.35530220009366</v>
      </c>
      <c r="H319" s="131">
        <v>1257.7365278842062</v>
      </c>
    </row>
    <row r="321" spans="3:8" ht="12.75">
      <c r="C321" s="153" t="s">
        <v>556</v>
      </c>
      <c r="D321" s="131">
        <v>2.2542018052718205</v>
      </c>
      <c r="F321" s="131">
        <v>2.5224384275044938</v>
      </c>
      <c r="G321" s="131">
        <v>2.2672761402530375</v>
      </c>
      <c r="H321" s="131">
        <v>2.940766663890867</v>
      </c>
    </row>
    <row r="322" spans="1:10" ht="12.75">
      <c r="A322" s="147" t="s">
        <v>545</v>
      </c>
      <c r="C322" s="148" t="s">
        <v>546</v>
      </c>
      <c r="D322" s="148" t="s">
        <v>547</v>
      </c>
      <c r="F322" s="148" t="s">
        <v>548</v>
      </c>
      <c r="G322" s="148" t="s">
        <v>549</v>
      </c>
      <c r="H322" s="148" t="s">
        <v>550</v>
      </c>
      <c r="I322" s="149" t="s">
        <v>551</v>
      </c>
      <c r="J322" s="148" t="s">
        <v>552</v>
      </c>
    </row>
    <row r="323" spans="1:8" ht="12.75">
      <c r="A323" s="150" t="s">
        <v>641</v>
      </c>
      <c r="C323" s="151">
        <v>371.029</v>
      </c>
      <c r="D323" s="131">
        <v>30554.135781526566</v>
      </c>
      <c r="F323" s="131">
        <v>17876</v>
      </c>
      <c r="G323" s="131">
        <v>17906</v>
      </c>
      <c r="H323" s="152" t="s">
        <v>807</v>
      </c>
    </row>
    <row r="325" spans="4:8" ht="12.75">
      <c r="D325" s="131">
        <v>30787.340421915054</v>
      </c>
      <c r="F325" s="131">
        <v>18512</v>
      </c>
      <c r="G325" s="131">
        <v>17816</v>
      </c>
      <c r="H325" s="152" t="s">
        <v>808</v>
      </c>
    </row>
    <row r="327" spans="4:8" ht="12.75">
      <c r="D327" s="131">
        <v>30559.560691416264</v>
      </c>
      <c r="F327" s="131">
        <v>19830</v>
      </c>
      <c r="G327" s="131">
        <v>17414</v>
      </c>
      <c r="H327" s="152" t="s">
        <v>809</v>
      </c>
    </row>
    <row r="329" spans="1:8" ht="12.75">
      <c r="A329" s="147" t="s">
        <v>553</v>
      </c>
      <c r="C329" s="153" t="s">
        <v>554</v>
      </c>
      <c r="D329" s="131">
        <v>30633.678964952625</v>
      </c>
      <c r="F329" s="131">
        <v>18739.333333333332</v>
      </c>
      <c r="G329" s="131">
        <v>17712</v>
      </c>
      <c r="H329" s="131">
        <v>12285.297005826484</v>
      </c>
    </row>
    <row r="330" spans="1:8" ht="12.75">
      <c r="A330" s="130">
        <v>38383.7921412037</v>
      </c>
      <c r="C330" s="153" t="s">
        <v>555</v>
      </c>
      <c r="D330" s="131">
        <v>133.1023663530905</v>
      </c>
      <c r="F330" s="131">
        <v>996.6390185685755</v>
      </c>
      <c r="G330" s="131">
        <v>261.96946386936014</v>
      </c>
      <c r="H330" s="131">
        <v>133.1023663530905</v>
      </c>
    </row>
    <row r="332" spans="3:8" ht="12.75">
      <c r="C332" s="153" t="s">
        <v>556</v>
      </c>
      <c r="D332" s="131">
        <v>0.43449683763210495</v>
      </c>
      <c r="F332" s="131">
        <v>5.318433696868843</v>
      </c>
      <c r="G332" s="131">
        <v>1.4790507219363151</v>
      </c>
      <c r="H332" s="131">
        <v>1.083428152286141</v>
      </c>
    </row>
    <row r="333" spans="1:10" ht="12.75">
      <c r="A333" s="147" t="s">
        <v>545</v>
      </c>
      <c r="C333" s="148" t="s">
        <v>546</v>
      </c>
      <c r="D333" s="148" t="s">
        <v>547</v>
      </c>
      <c r="F333" s="148" t="s">
        <v>548</v>
      </c>
      <c r="G333" s="148" t="s">
        <v>549</v>
      </c>
      <c r="H333" s="148" t="s">
        <v>550</v>
      </c>
      <c r="I333" s="149" t="s">
        <v>551</v>
      </c>
      <c r="J333" s="148" t="s">
        <v>552</v>
      </c>
    </row>
    <row r="334" spans="1:8" ht="12.75">
      <c r="A334" s="150" t="s">
        <v>616</v>
      </c>
      <c r="C334" s="151">
        <v>407.77100000018254</v>
      </c>
      <c r="D334" s="131">
        <v>1447633.5084075928</v>
      </c>
      <c r="F334" s="131">
        <v>43300</v>
      </c>
      <c r="G334" s="131">
        <v>41300</v>
      </c>
      <c r="H334" s="152" t="s">
        <v>810</v>
      </c>
    </row>
    <row r="336" spans="4:8" ht="12.75">
      <c r="D336" s="131">
        <v>1478087.5961837769</v>
      </c>
      <c r="F336" s="131">
        <v>43700</v>
      </c>
      <c r="G336" s="131">
        <v>40300</v>
      </c>
      <c r="H336" s="152" t="s">
        <v>811</v>
      </c>
    </row>
    <row r="338" spans="4:8" ht="12.75">
      <c r="D338" s="131">
        <v>1461554.7775745392</v>
      </c>
      <c r="F338" s="131">
        <v>43800</v>
      </c>
      <c r="G338" s="131">
        <v>40400</v>
      </c>
      <c r="H338" s="152" t="s">
        <v>812</v>
      </c>
    </row>
    <row r="340" spans="1:8" ht="12.75">
      <c r="A340" s="147" t="s">
        <v>553</v>
      </c>
      <c r="C340" s="153" t="s">
        <v>554</v>
      </c>
      <c r="D340" s="131">
        <v>1462425.294055303</v>
      </c>
      <c r="F340" s="131">
        <v>43600</v>
      </c>
      <c r="G340" s="131">
        <v>40666.666666666664</v>
      </c>
      <c r="H340" s="131">
        <v>1420315.943950481</v>
      </c>
    </row>
    <row r="341" spans="1:8" ht="12.75">
      <c r="A341" s="130">
        <v>38383.792604166665</v>
      </c>
      <c r="C341" s="153" t="s">
        <v>555</v>
      </c>
      <c r="D341" s="131">
        <v>15245.694958823622</v>
      </c>
      <c r="F341" s="131">
        <v>264.575131106459</v>
      </c>
      <c r="G341" s="131">
        <v>550.7570547286101</v>
      </c>
      <c r="H341" s="131">
        <v>15245.694958823622</v>
      </c>
    </row>
    <row r="343" spans="3:8" ht="12.75">
      <c r="C343" s="153" t="s">
        <v>556</v>
      </c>
      <c r="D343" s="131">
        <v>1.042493932565084</v>
      </c>
      <c r="F343" s="131">
        <v>0.6068236951983005</v>
      </c>
      <c r="G343" s="131">
        <v>1.3543206263818284</v>
      </c>
      <c r="H343" s="131">
        <v>1.0734016627609693</v>
      </c>
    </row>
    <row r="344" spans="1:10" ht="12.75">
      <c r="A344" s="147" t="s">
        <v>545</v>
      </c>
      <c r="C344" s="148" t="s">
        <v>546</v>
      </c>
      <c r="D344" s="148" t="s">
        <v>547</v>
      </c>
      <c r="F344" s="148" t="s">
        <v>548</v>
      </c>
      <c r="G344" s="148" t="s">
        <v>549</v>
      </c>
      <c r="H344" s="148" t="s">
        <v>550</v>
      </c>
      <c r="I344" s="149" t="s">
        <v>551</v>
      </c>
      <c r="J344" s="148" t="s">
        <v>552</v>
      </c>
    </row>
    <row r="345" spans="1:8" ht="12.75">
      <c r="A345" s="150" t="s">
        <v>623</v>
      </c>
      <c r="C345" s="151">
        <v>455.40299999993294</v>
      </c>
      <c r="D345" s="131">
        <v>51258.224899470806</v>
      </c>
      <c r="F345" s="131">
        <v>24542.5</v>
      </c>
      <c r="G345" s="131">
        <v>27040</v>
      </c>
      <c r="H345" s="152" t="s">
        <v>813</v>
      </c>
    </row>
    <row r="347" spans="4:8" ht="12.75">
      <c r="D347" s="131">
        <v>50422.48219931126</v>
      </c>
      <c r="F347" s="131">
        <v>24495</v>
      </c>
      <c r="G347" s="131">
        <v>26677.5</v>
      </c>
      <c r="H347" s="152" t="s">
        <v>814</v>
      </c>
    </row>
    <row r="349" spans="4:8" ht="12.75">
      <c r="D349" s="131">
        <v>49651.810649454594</v>
      </c>
      <c r="F349" s="131">
        <v>24640</v>
      </c>
      <c r="G349" s="131">
        <v>26875</v>
      </c>
      <c r="H349" s="152" t="s">
        <v>815</v>
      </c>
    </row>
    <row r="351" spans="1:8" ht="12.75">
      <c r="A351" s="147" t="s">
        <v>553</v>
      </c>
      <c r="C351" s="153" t="s">
        <v>554</v>
      </c>
      <c r="D351" s="131">
        <v>50444.17258274555</v>
      </c>
      <c r="F351" s="131">
        <v>24559.166666666664</v>
      </c>
      <c r="G351" s="131">
        <v>26864.166666666664</v>
      </c>
      <c r="H351" s="131">
        <v>24739.206497474235</v>
      </c>
    </row>
    <row r="352" spans="1:8" ht="12.75">
      <c r="A352" s="130">
        <v>38383.79325231481</v>
      </c>
      <c r="C352" s="153" t="s">
        <v>555</v>
      </c>
      <c r="D352" s="131">
        <v>803.4267485054439</v>
      </c>
      <c r="F352" s="131">
        <v>73.9228201121503</v>
      </c>
      <c r="G352" s="131">
        <v>181.49265366216162</v>
      </c>
      <c r="H352" s="131">
        <v>803.4267485054439</v>
      </c>
    </row>
    <row r="354" spans="3:8" ht="12.75">
      <c r="C354" s="153" t="s">
        <v>556</v>
      </c>
      <c r="D354" s="131">
        <v>1.5927047810875512</v>
      </c>
      <c r="F354" s="131">
        <v>0.3009988942844843</v>
      </c>
      <c r="G354" s="131">
        <v>0.6755938343971027</v>
      </c>
      <c r="H354" s="131">
        <v>3.247584956241302</v>
      </c>
    </row>
    <row r="355" spans="1:16" ht="12.75">
      <c r="A355" s="141" t="s">
        <v>536</v>
      </c>
      <c r="B355" s="136" t="s">
        <v>692</v>
      </c>
      <c r="D355" s="141" t="s">
        <v>537</v>
      </c>
      <c r="E355" s="136" t="s">
        <v>538</v>
      </c>
      <c r="F355" s="137" t="s">
        <v>559</v>
      </c>
      <c r="G355" s="142" t="s">
        <v>540</v>
      </c>
      <c r="H355" s="143">
        <v>1</v>
      </c>
      <c r="I355" s="144" t="s">
        <v>541</v>
      </c>
      <c r="J355" s="143">
        <v>4</v>
      </c>
      <c r="K355" s="142" t="s">
        <v>542</v>
      </c>
      <c r="L355" s="145">
        <v>1</v>
      </c>
      <c r="M355" s="142" t="s">
        <v>543</v>
      </c>
      <c r="N355" s="146">
        <v>1</v>
      </c>
      <c r="O355" s="142" t="s">
        <v>544</v>
      </c>
      <c r="P355" s="146">
        <v>1</v>
      </c>
    </row>
    <row r="357" spans="1:10" ht="12.75">
      <c r="A357" s="147" t="s">
        <v>545</v>
      </c>
      <c r="C357" s="148" t="s">
        <v>546</v>
      </c>
      <c r="D357" s="148" t="s">
        <v>547</v>
      </c>
      <c r="F357" s="148" t="s">
        <v>548</v>
      </c>
      <c r="G357" s="148" t="s">
        <v>549</v>
      </c>
      <c r="H357" s="148" t="s">
        <v>550</v>
      </c>
      <c r="I357" s="149" t="s">
        <v>551</v>
      </c>
      <c r="J357" s="148" t="s">
        <v>552</v>
      </c>
    </row>
    <row r="358" spans="1:8" ht="12.75">
      <c r="A358" s="150" t="s">
        <v>619</v>
      </c>
      <c r="C358" s="151">
        <v>228.61599999992177</v>
      </c>
      <c r="D358" s="131">
        <v>31161.5114556849</v>
      </c>
      <c r="F358" s="131">
        <v>26541.000000029802</v>
      </c>
      <c r="G358" s="131">
        <v>23952</v>
      </c>
      <c r="H358" s="152" t="s">
        <v>816</v>
      </c>
    </row>
    <row r="360" spans="4:8" ht="12.75">
      <c r="D360" s="131">
        <v>31865.5</v>
      </c>
      <c r="F360" s="131">
        <v>26329</v>
      </c>
      <c r="G360" s="131">
        <v>23653</v>
      </c>
      <c r="H360" s="152" t="s">
        <v>817</v>
      </c>
    </row>
    <row r="362" spans="4:8" ht="12.75">
      <c r="D362" s="131">
        <v>31694.282065212727</v>
      </c>
      <c r="F362" s="131">
        <v>26583</v>
      </c>
      <c r="G362" s="131">
        <v>23860</v>
      </c>
      <c r="H362" s="152" t="s">
        <v>818</v>
      </c>
    </row>
    <row r="364" spans="1:8" ht="12.75">
      <c r="A364" s="147" t="s">
        <v>553</v>
      </c>
      <c r="C364" s="153" t="s">
        <v>554</v>
      </c>
      <c r="D364" s="131">
        <v>31573.764506965876</v>
      </c>
      <c r="F364" s="131">
        <v>26484.333333343267</v>
      </c>
      <c r="G364" s="131">
        <v>23821.666666666664</v>
      </c>
      <c r="H364" s="131">
        <v>6257.050663186129</v>
      </c>
    </row>
    <row r="365" spans="1:8" ht="12.75">
      <c r="A365" s="130">
        <v>38383.795486111114</v>
      </c>
      <c r="C365" s="153" t="s">
        <v>555</v>
      </c>
      <c r="D365" s="131">
        <v>367.14211010984536</v>
      </c>
      <c r="F365" s="131">
        <v>136.15187598766659</v>
      </c>
      <c r="G365" s="131">
        <v>153.14154672502605</v>
      </c>
      <c r="H365" s="131">
        <v>367.14211010984536</v>
      </c>
    </row>
    <row r="367" spans="3:8" ht="12.75">
      <c r="C367" s="153" t="s">
        <v>556</v>
      </c>
      <c r="D367" s="131">
        <v>1.1628075265743043</v>
      </c>
      <c r="F367" s="131">
        <v>0.5140845883262388</v>
      </c>
      <c r="G367" s="131">
        <v>0.6428666342616361</v>
      </c>
      <c r="H367" s="131">
        <v>5.8676544249506595</v>
      </c>
    </row>
    <row r="368" spans="1:10" ht="12.75">
      <c r="A368" s="147" t="s">
        <v>545</v>
      </c>
      <c r="C368" s="148" t="s">
        <v>546</v>
      </c>
      <c r="D368" s="148" t="s">
        <v>547</v>
      </c>
      <c r="F368" s="148" t="s">
        <v>548</v>
      </c>
      <c r="G368" s="148" t="s">
        <v>549</v>
      </c>
      <c r="H368" s="148" t="s">
        <v>550</v>
      </c>
      <c r="I368" s="149" t="s">
        <v>551</v>
      </c>
      <c r="J368" s="148" t="s">
        <v>552</v>
      </c>
    </row>
    <row r="369" spans="1:8" ht="12.75">
      <c r="A369" s="150" t="s">
        <v>620</v>
      </c>
      <c r="C369" s="151">
        <v>231.6040000000503</v>
      </c>
      <c r="D369" s="131">
        <v>60031.54226785898</v>
      </c>
      <c r="F369" s="131">
        <v>16167</v>
      </c>
      <c r="G369" s="131">
        <v>33807</v>
      </c>
      <c r="H369" s="152" t="s">
        <v>819</v>
      </c>
    </row>
    <row r="371" spans="4:8" ht="12.75">
      <c r="D371" s="131">
        <v>57776.000000059605</v>
      </c>
      <c r="F371" s="131">
        <v>17158</v>
      </c>
      <c r="G371" s="131">
        <v>34548</v>
      </c>
      <c r="H371" s="152" t="s">
        <v>820</v>
      </c>
    </row>
    <row r="373" spans="4:8" ht="12.75">
      <c r="D373" s="131">
        <v>59092.022375166416</v>
      </c>
      <c r="F373" s="131">
        <v>15356</v>
      </c>
      <c r="G373" s="131">
        <v>32490</v>
      </c>
      <c r="H373" s="152" t="s">
        <v>821</v>
      </c>
    </row>
    <row r="375" spans="1:8" ht="12.75">
      <c r="A375" s="147" t="s">
        <v>553</v>
      </c>
      <c r="C375" s="153" t="s">
        <v>554</v>
      </c>
      <c r="D375" s="131">
        <v>58966.521547694996</v>
      </c>
      <c r="F375" s="131">
        <v>16227</v>
      </c>
      <c r="G375" s="131">
        <v>33615</v>
      </c>
      <c r="H375" s="131">
        <v>31507.12738711106</v>
      </c>
    </row>
    <row r="376" spans="1:8" ht="12.75">
      <c r="A376" s="130">
        <v>38383.795960648145</v>
      </c>
      <c r="C376" s="153" t="s">
        <v>555</v>
      </c>
      <c r="D376" s="131">
        <v>1132.9962814276316</v>
      </c>
      <c r="F376" s="131">
        <v>902.4970914080556</v>
      </c>
      <c r="G376" s="131">
        <v>1042.3478306208535</v>
      </c>
      <c r="H376" s="131">
        <v>1132.9962814276316</v>
      </c>
    </row>
    <row r="378" spans="3:8" ht="12.75">
      <c r="C378" s="153" t="s">
        <v>556</v>
      </c>
      <c r="D378" s="131">
        <v>1.9214229560941782</v>
      </c>
      <c r="F378" s="131">
        <v>5.5617001997168645</v>
      </c>
      <c r="G378" s="131">
        <v>3.100841382183114</v>
      </c>
      <c r="H378" s="131">
        <v>3.5959999383857446</v>
      </c>
    </row>
    <row r="379" spans="1:10" ht="12.75">
      <c r="A379" s="147" t="s">
        <v>545</v>
      </c>
      <c r="C379" s="148" t="s">
        <v>546</v>
      </c>
      <c r="D379" s="148" t="s">
        <v>547</v>
      </c>
      <c r="F379" s="148" t="s">
        <v>548</v>
      </c>
      <c r="G379" s="148" t="s">
        <v>549</v>
      </c>
      <c r="H379" s="148" t="s">
        <v>550</v>
      </c>
      <c r="I379" s="149" t="s">
        <v>551</v>
      </c>
      <c r="J379" s="148" t="s">
        <v>552</v>
      </c>
    </row>
    <row r="380" spans="1:8" ht="12.75">
      <c r="A380" s="150" t="s">
        <v>618</v>
      </c>
      <c r="C380" s="151">
        <v>267.7160000000149</v>
      </c>
      <c r="D380" s="131">
        <v>50067.90711468458</v>
      </c>
      <c r="F380" s="131">
        <v>3522.2499999962747</v>
      </c>
      <c r="G380" s="131">
        <v>3768.25</v>
      </c>
      <c r="H380" s="152" t="s">
        <v>822</v>
      </c>
    </row>
    <row r="382" spans="4:8" ht="12.75">
      <c r="D382" s="131">
        <v>49911.885616123676</v>
      </c>
      <c r="F382" s="131">
        <v>3503.2499999962747</v>
      </c>
      <c r="G382" s="131">
        <v>3810.75</v>
      </c>
      <c r="H382" s="152" t="s">
        <v>823</v>
      </c>
    </row>
    <row r="384" spans="4:8" ht="12.75">
      <c r="D384" s="131">
        <v>49655.6178740859</v>
      </c>
      <c r="F384" s="131">
        <v>3523.5</v>
      </c>
      <c r="G384" s="131">
        <v>3787.75</v>
      </c>
      <c r="H384" s="152" t="s">
        <v>824</v>
      </c>
    </row>
    <row r="386" spans="1:8" ht="12.75">
      <c r="A386" s="147" t="s">
        <v>553</v>
      </c>
      <c r="C386" s="153" t="s">
        <v>554</v>
      </c>
      <c r="D386" s="131">
        <v>49878.47020163138</v>
      </c>
      <c r="F386" s="131">
        <v>3516.33333333085</v>
      </c>
      <c r="G386" s="131">
        <v>3788.916666666667</v>
      </c>
      <c r="H386" s="131">
        <v>46184.244547562485</v>
      </c>
    </row>
    <row r="387" spans="1:8" ht="12.75">
      <c r="A387" s="130">
        <v>38383.7966087963</v>
      </c>
      <c r="C387" s="153" t="s">
        <v>555</v>
      </c>
      <c r="D387" s="131">
        <v>208.16591200818763</v>
      </c>
      <c r="F387" s="131">
        <v>11.347723708389431</v>
      </c>
      <c r="G387" s="131">
        <v>21.27400604807034</v>
      </c>
      <c r="H387" s="131">
        <v>208.16591200818763</v>
      </c>
    </row>
    <row r="389" spans="3:8" ht="12.75">
      <c r="C389" s="153" t="s">
        <v>556</v>
      </c>
      <c r="D389" s="131">
        <v>0.41734622406558713</v>
      </c>
      <c r="F389" s="131">
        <v>0.3227146755634879</v>
      </c>
      <c r="G389" s="131">
        <v>0.5614799141725738</v>
      </c>
      <c r="H389" s="131">
        <v>0.4507292780199307</v>
      </c>
    </row>
    <row r="390" spans="1:10" ht="12.75">
      <c r="A390" s="147" t="s">
        <v>545</v>
      </c>
      <c r="C390" s="148" t="s">
        <v>546</v>
      </c>
      <c r="D390" s="148" t="s">
        <v>547</v>
      </c>
      <c r="F390" s="148" t="s">
        <v>548</v>
      </c>
      <c r="G390" s="148" t="s">
        <v>549</v>
      </c>
      <c r="H390" s="148" t="s">
        <v>550</v>
      </c>
      <c r="I390" s="149" t="s">
        <v>551</v>
      </c>
      <c r="J390" s="148" t="s">
        <v>552</v>
      </c>
    </row>
    <row r="391" spans="1:8" ht="12.75">
      <c r="A391" s="150" t="s">
        <v>617</v>
      </c>
      <c r="C391" s="151">
        <v>292.40199999976903</v>
      </c>
      <c r="D391" s="131">
        <v>48357.18376517296</v>
      </c>
      <c r="F391" s="131">
        <v>12250.5</v>
      </c>
      <c r="G391" s="131">
        <v>11893.25</v>
      </c>
      <c r="H391" s="152" t="s">
        <v>825</v>
      </c>
    </row>
    <row r="393" spans="4:8" ht="12.75">
      <c r="D393" s="131">
        <v>47431.544133901596</v>
      </c>
      <c r="F393" s="131">
        <v>12385.75</v>
      </c>
      <c r="G393" s="131">
        <v>11930.25</v>
      </c>
      <c r="H393" s="152" t="s">
        <v>826</v>
      </c>
    </row>
    <row r="395" spans="4:8" ht="12.75">
      <c r="D395" s="131">
        <v>47513.68020415306</v>
      </c>
      <c r="F395" s="131">
        <v>12477</v>
      </c>
      <c r="G395" s="131">
        <v>12127</v>
      </c>
      <c r="H395" s="152" t="s">
        <v>827</v>
      </c>
    </row>
    <row r="397" spans="1:8" ht="12.75">
      <c r="A397" s="147" t="s">
        <v>553</v>
      </c>
      <c r="C397" s="153" t="s">
        <v>554</v>
      </c>
      <c r="D397" s="131">
        <v>47767.46936774254</v>
      </c>
      <c r="F397" s="131">
        <v>12371.083333333332</v>
      </c>
      <c r="G397" s="131">
        <v>11983.5</v>
      </c>
      <c r="H397" s="131">
        <v>35634.447809497455</v>
      </c>
    </row>
    <row r="398" spans="1:8" ht="12.75">
      <c r="A398" s="130">
        <v>38383.79728009259</v>
      </c>
      <c r="C398" s="153" t="s">
        <v>555</v>
      </c>
      <c r="D398" s="131">
        <v>512.3562104742556</v>
      </c>
      <c r="F398" s="131">
        <v>113.96006244879534</v>
      </c>
      <c r="G398" s="131">
        <v>125.64409058925135</v>
      </c>
      <c r="H398" s="131">
        <v>512.3562104742556</v>
      </c>
    </row>
    <row r="400" spans="3:8" ht="12.75">
      <c r="C400" s="153" t="s">
        <v>556</v>
      </c>
      <c r="D400" s="131">
        <v>1.0726048862455562</v>
      </c>
      <c r="F400" s="131">
        <v>0.9211809457441376</v>
      </c>
      <c r="G400" s="131">
        <v>1.0484757423895468</v>
      </c>
      <c r="H400" s="131">
        <v>1.4378115614792832</v>
      </c>
    </row>
    <row r="401" spans="1:10" ht="12.75">
      <c r="A401" s="147" t="s">
        <v>545</v>
      </c>
      <c r="C401" s="148" t="s">
        <v>546</v>
      </c>
      <c r="D401" s="148" t="s">
        <v>547</v>
      </c>
      <c r="F401" s="148" t="s">
        <v>548</v>
      </c>
      <c r="G401" s="148" t="s">
        <v>549</v>
      </c>
      <c r="H401" s="148" t="s">
        <v>550</v>
      </c>
      <c r="I401" s="149" t="s">
        <v>551</v>
      </c>
      <c r="J401" s="148" t="s">
        <v>552</v>
      </c>
    </row>
    <row r="402" spans="1:8" ht="12.75">
      <c r="A402" s="150" t="s">
        <v>621</v>
      </c>
      <c r="C402" s="151">
        <v>324.75400000019</v>
      </c>
      <c r="D402" s="131">
        <v>47220.933720231056</v>
      </c>
      <c r="F402" s="131">
        <v>19031</v>
      </c>
      <c r="G402" s="131">
        <v>14975</v>
      </c>
      <c r="H402" s="152" t="s">
        <v>828</v>
      </c>
    </row>
    <row r="404" spans="4:8" ht="12.75">
      <c r="D404" s="131">
        <v>45719.906326174736</v>
      </c>
      <c r="F404" s="131">
        <v>19131</v>
      </c>
      <c r="G404" s="131">
        <v>14565.999999985099</v>
      </c>
      <c r="H404" s="152" t="s">
        <v>829</v>
      </c>
    </row>
    <row r="406" spans="4:8" ht="12.75">
      <c r="D406" s="131">
        <v>47104.61399912834</v>
      </c>
      <c r="F406" s="131">
        <v>18778</v>
      </c>
      <c r="G406" s="131">
        <v>14798</v>
      </c>
      <c r="H406" s="152" t="s">
        <v>830</v>
      </c>
    </row>
    <row r="408" spans="1:8" ht="12.75">
      <c r="A408" s="147" t="s">
        <v>553</v>
      </c>
      <c r="C408" s="153" t="s">
        <v>554</v>
      </c>
      <c r="D408" s="131">
        <v>46681.81801517804</v>
      </c>
      <c r="F408" s="131">
        <v>18980</v>
      </c>
      <c r="G408" s="131">
        <v>14779.666666661698</v>
      </c>
      <c r="H408" s="131">
        <v>29228.636014174317</v>
      </c>
    </row>
    <row r="409" spans="1:8" ht="12.75">
      <c r="A409" s="130">
        <v>38383.797789351855</v>
      </c>
      <c r="C409" s="153" t="s">
        <v>555</v>
      </c>
      <c r="D409" s="131">
        <v>835.0677472280499</v>
      </c>
      <c r="F409" s="131">
        <v>181.94229854544545</v>
      </c>
      <c r="G409" s="131">
        <v>205.11541467302453</v>
      </c>
      <c r="H409" s="131">
        <v>835.0677472280499</v>
      </c>
    </row>
    <row r="411" spans="3:8" ht="12.75">
      <c r="C411" s="153" t="s">
        <v>556</v>
      </c>
      <c r="D411" s="131">
        <v>1.788850097818679</v>
      </c>
      <c r="F411" s="131">
        <v>0.958600097710461</v>
      </c>
      <c r="G411" s="131">
        <v>1.3878216559220562</v>
      </c>
      <c r="H411" s="131">
        <v>2.8570192150707516</v>
      </c>
    </row>
    <row r="412" spans="1:10" ht="12.75">
      <c r="A412" s="147" t="s">
        <v>545</v>
      </c>
      <c r="C412" s="148" t="s">
        <v>546</v>
      </c>
      <c r="D412" s="148" t="s">
        <v>547</v>
      </c>
      <c r="F412" s="148" t="s">
        <v>548</v>
      </c>
      <c r="G412" s="148" t="s">
        <v>549</v>
      </c>
      <c r="H412" s="148" t="s">
        <v>550</v>
      </c>
      <c r="I412" s="149" t="s">
        <v>551</v>
      </c>
      <c r="J412" s="148" t="s">
        <v>552</v>
      </c>
    </row>
    <row r="413" spans="1:8" ht="12.75">
      <c r="A413" s="150" t="s">
        <v>640</v>
      </c>
      <c r="C413" s="151">
        <v>343.82299999985844</v>
      </c>
      <c r="D413" s="131">
        <v>43374.77233219147</v>
      </c>
      <c r="F413" s="131">
        <v>13182</v>
      </c>
      <c r="G413" s="131">
        <v>12506</v>
      </c>
      <c r="H413" s="152" t="s">
        <v>831</v>
      </c>
    </row>
    <row r="415" spans="4:8" ht="12.75">
      <c r="D415" s="131">
        <v>43771.52315837145</v>
      </c>
      <c r="F415" s="131">
        <v>12782</v>
      </c>
      <c r="G415" s="131">
        <v>12634</v>
      </c>
      <c r="H415" s="152" t="s">
        <v>832</v>
      </c>
    </row>
    <row r="417" spans="4:8" ht="12.75">
      <c r="D417" s="131">
        <v>38537.5</v>
      </c>
      <c r="F417" s="131">
        <v>13206</v>
      </c>
      <c r="G417" s="131">
        <v>12832</v>
      </c>
      <c r="H417" s="152" t="s">
        <v>833</v>
      </c>
    </row>
    <row r="419" spans="1:8" ht="12.75">
      <c r="A419" s="147" t="s">
        <v>553</v>
      </c>
      <c r="C419" s="153" t="s">
        <v>554</v>
      </c>
      <c r="D419" s="131">
        <v>41894.598496854305</v>
      </c>
      <c r="F419" s="131">
        <v>13056.666666666668</v>
      </c>
      <c r="G419" s="131">
        <v>12657.333333333332</v>
      </c>
      <c r="H419" s="131">
        <v>29008.79412526961</v>
      </c>
    </row>
    <row r="420" spans="1:8" ht="12.75">
      <c r="A420" s="130">
        <v>38383.79821759259</v>
      </c>
      <c r="C420" s="153" t="s">
        <v>555</v>
      </c>
      <c r="D420" s="131">
        <v>2914.0925762069865</v>
      </c>
      <c r="F420" s="131">
        <v>238.17080705521687</v>
      </c>
      <c r="G420" s="131">
        <v>164.24778029956244</v>
      </c>
      <c r="H420" s="131">
        <v>2914.0925762069865</v>
      </c>
    </row>
    <row r="422" spans="3:8" ht="12.75">
      <c r="C422" s="153" t="s">
        <v>556</v>
      </c>
      <c r="D422" s="131">
        <v>6.955771580973128</v>
      </c>
      <c r="F422" s="131">
        <v>1.824131787504852</v>
      </c>
      <c r="G422" s="131">
        <v>1.2976491649075306</v>
      </c>
      <c r="H422" s="131">
        <v>10.045548820895371</v>
      </c>
    </row>
    <row r="423" spans="1:10" ht="12.75">
      <c r="A423" s="147" t="s">
        <v>545</v>
      </c>
      <c r="C423" s="148" t="s">
        <v>546</v>
      </c>
      <c r="D423" s="148" t="s">
        <v>547</v>
      </c>
      <c r="F423" s="148" t="s">
        <v>548</v>
      </c>
      <c r="G423" s="148" t="s">
        <v>549</v>
      </c>
      <c r="H423" s="148" t="s">
        <v>550</v>
      </c>
      <c r="I423" s="149" t="s">
        <v>551</v>
      </c>
      <c r="J423" s="148" t="s">
        <v>552</v>
      </c>
    </row>
    <row r="424" spans="1:8" ht="12.75">
      <c r="A424" s="150" t="s">
        <v>622</v>
      </c>
      <c r="C424" s="151">
        <v>361.38400000007823</v>
      </c>
      <c r="D424" s="131">
        <v>44549.72069209814</v>
      </c>
      <c r="F424" s="131">
        <v>13406</v>
      </c>
      <c r="G424" s="131">
        <v>13262.000000014901</v>
      </c>
      <c r="H424" s="152" t="s">
        <v>834</v>
      </c>
    </row>
    <row r="426" spans="4:8" ht="12.75">
      <c r="D426" s="131">
        <v>45113.0271936059</v>
      </c>
      <c r="F426" s="131">
        <v>13339.999999985099</v>
      </c>
      <c r="G426" s="131">
        <v>12906</v>
      </c>
      <c r="H426" s="152" t="s">
        <v>835</v>
      </c>
    </row>
    <row r="428" spans="4:8" ht="12.75">
      <c r="D428" s="131">
        <v>44784.874578893185</v>
      </c>
      <c r="F428" s="131">
        <v>13334.000000014901</v>
      </c>
      <c r="G428" s="131">
        <v>13032</v>
      </c>
      <c r="H428" s="152" t="s">
        <v>836</v>
      </c>
    </row>
    <row r="430" spans="1:8" ht="12.75">
      <c r="A430" s="147" t="s">
        <v>553</v>
      </c>
      <c r="C430" s="153" t="s">
        <v>554</v>
      </c>
      <c r="D430" s="131">
        <v>44815.87415486574</v>
      </c>
      <c r="F430" s="131">
        <v>13360</v>
      </c>
      <c r="G430" s="131">
        <v>13066.666666671634</v>
      </c>
      <c r="H430" s="131">
        <v>31590.70315623145</v>
      </c>
    </row>
    <row r="431" spans="1:8" ht="12.75">
      <c r="A431" s="130">
        <v>38383.79865740741</v>
      </c>
      <c r="C431" s="153" t="s">
        <v>555</v>
      </c>
      <c r="D431" s="131">
        <v>282.9298215863275</v>
      </c>
      <c r="F431" s="131">
        <v>39.9499687096032</v>
      </c>
      <c r="G431" s="131">
        <v>180.5140807145872</v>
      </c>
      <c r="H431" s="131">
        <v>282.9298215863275</v>
      </c>
    </row>
    <row r="433" spans="3:8" ht="12.75">
      <c r="C433" s="153" t="s">
        <v>556</v>
      </c>
      <c r="D433" s="131">
        <v>0.6313160836908706</v>
      </c>
      <c r="F433" s="131">
        <v>0.2990267118982275</v>
      </c>
      <c r="G433" s="131">
        <v>1.3814853115907033</v>
      </c>
      <c r="H433" s="131">
        <v>0.8956110289381701</v>
      </c>
    </row>
    <row r="434" spans="1:10" ht="12.75">
      <c r="A434" s="147" t="s">
        <v>545</v>
      </c>
      <c r="C434" s="148" t="s">
        <v>546</v>
      </c>
      <c r="D434" s="148" t="s">
        <v>547</v>
      </c>
      <c r="F434" s="148" t="s">
        <v>548</v>
      </c>
      <c r="G434" s="148" t="s">
        <v>549</v>
      </c>
      <c r="H434" s="148" t="s">
        <v>550</v>
      </c>
      <c r="I434" s="149" t="s">
        <v>551</v>
      </c>
      <c r="J434" s="148" t="s">
        <v>552</v>
      </c>
    </row>
    <row r="435" spans="1:8" ht="12.75">
      <c r="A435" s="150" t="s">
        <v>641</v>
      </c>
      <c r="C435" s="151">
        <v>371.029</v>
      </c>
      <c r="D435" s="131">
        <v>40063.46805810928</v>
      </c>
      <c r="F435" s="131">
        <v>17834</v>
      </c>
      <c r="G435" s="131">
        <v>17754</v>
      </c>
      <c r="H435" s="152" t="s">
        <v>837</v>
      </c>
    </row>
    <row r="437" spans="4:8" ht="12.75">
      <c r="D437" s="131">
        <v>40789.46950429678</v>
      </c>
      <c r="F437" s="131">
        <v>18390</v>
      </c>
      <c r="G437" s="131">
        <v>18432</v>
      </c>
      <c r="H437" s="152" t="s">
        <v>838</v>
      </c>
    </row>
    <row r="439" spans="4:8" ht="12.75">
      <c r="D439" s="131">
        <v>40360.2813270092</v>
      </c>
      <c r="F439" s="131">
        <v>19096</v>
      </c>
      <c r="G439" s="131">
        <v>17944</v>
      </c>
      <c r="H439" s="152" t="s">
        <v>839</v>
      </c>
    </row>
    <row r="441" spans="1:8" ht="12.75">
      <c r="A441" s="147" t="s">
        <v>553</v>
      </c>
      <c r="C441" s="153" t="s">
        <v>554</v>
      </c>
      <c r="D441" s="131">
        <v>40404.40629647175</v>
      </c>
      <c r="F441" s="131">
        <v>18440</v>
      </c>
      <c r="G441" s="131">
        <v>18043.333333333332</v>
      </c>
      <c r="H441" s="131">
        <v>22115.357670678943</v>
      </c>
    </row>
    <row r="442" spans="1:8" ht="12.75">
      <c r="A442" s="130">
        <v>38383.799097222225</v>
      </c>
      <c r="C442" s="153" t="s">
        <v>555</v>
      </c>
      <c r="D442" s="131">
        <v>365.0065542758194</v>
      </c>
      <c r="F442" s="131">
        <v>632.483991892285</v>
      </c>
      <c r="G442" s="131">
        <v>349.7446687704237</v>
      </c>
      <c r="H442" s="131">
        <v>365.0065542758194</v>
      </c>
    </row>
    <row r="444" spans="3:8" ht="12.75">
      <c r="C444" s="153" t="s">
        <v>556</v>
      </c>
      <c r="D444" s="131">
        <v>0.9033830409424752</v>
      </c>
      <c r="F444" s="131">
        <v>3.429956572083975</v>
      </c>
      <c r="G444" s="131">
        <v>1.9383595165550915</v>
      </c>
      <c r="H444" s="131">
        <v>1.6504664302117689</v>
      </c>
    </row>
    <row r="445" spans="1:10" ht="12.75">
      <c r="A445" s="147" t="s">
        <v>545</v>
      </c>
      <c r="C445" s="148" t="s">
        <v>546</v>
      </c>
      <c r="D445" s="148" t="s">
        <v>547</v>
      </c>
      <c r="F445" s="148" t="s">
        <v>548</v>
      </c>
      <c r="G445" s="148" t="s">
        <v>549</v>
      </c>
      <c r="H445" s="148" t="s">
        <v>550</v>
      </c>
      <c r="I445" s="149" t="s">
        <v>551</v>
      </c>
      <c r="J445" s="148" t="s">
        <v>552</v>
      </c>
    </row>
    <row r="446" spans="1:8" ht="12.75">
      <c r="A446" s="150" t="s">
        <v>616</v>
      </c>
      <c r="C446" s="151">
        <v>407.77100000018254</v>
      </c>
      <c r="D446" s="131">
        <v>5291011.502784729</v>
      </c>
      <c r="F446" s="131">
        <v>55700</v>
      </c>
      <c r="G446" s="131">
        <v>47300</v>
      </c>
      <c r="H446" s="152" t="s">
        <v>840</v>
      </c>
    </row>
    <row r="448" spans="4:8" ht="12.75">
      <c r="D448" s="131">
        <v>5275092.250846863</v>
      </c>
      <c r="F448" s="131">
        <v>55600</v>
      </c>
      <c r="G448" s="131">
        <v>47300</v>
      </c>
      <c r="H448" s="152" t="s">
        <v>841</v>
      </c>
    </row>
    <row r="450" spans="4:8" ht="12.75">
      <c r="D450" s="131">
        <v>5223138.484107971</v>
      </c>
      <c r="F450" s="131">
        <v>54700</v>
      </c>
      <c r="G450" s="131">
        <v>47300</v>
      </c>
      <c r="H450" s="152" t="s">
        <v>842</v>
      </c>
    </row>
    <row r="452" spans="1:8" ht="12.75">
      <c r="A452" s="147" t="s">
        <v>553</v>
      </c>
      <c r="C452" s="153" t="s">
        <v>554</v>
      </c>
      <c r="D452" s="131">
        <v>5263080.745913188</v>
      </c>
      <c r="F452" s="131">
        <v>55333.33333333333</v>
      </c>
      <c r="G452" s="131">
        <v>47300</v>
      </c>
      <c r="H452" s="131">
        <v>5211829.760588241</v>
      </c>
    </row>
    <row r="453" spans="1:8" ht="12.75">
      <c r="A453" s="130">
        <v>38383.79956018519</v>
      </c>
      <c r="C453" s="153" t="s">
        <v>555</v>
      </c>
      <c r="D453" s="131">
        <v>35494.98350687507</v>
      </c>
      <c r="F453" s="131">
        <v>550.7570547286101</v>
      </c>
      <c r="H453" s="131">
        <v>35494.98350687507</v>
      </c>
    </row>
    <row r="455" spans="3:8" ht="12.75">
      <c r="C455" s="153" t="s">
        <v>556</v>
      </c>
      <c r="D455" s="131">
        <v>0.6744145723859001</v>
      </c>
      <c r="F455" s="131">
        <v>0.9953440748107413</v>
      </c>
      <c r="G455" s="131">
        <v>0</v>
      </c>
      <c r="H455" s="131">
        <v>0.6810464872680123</v>
      </c>
    </row>
    <row r="456" spans="1:10" ht="12.75">
      <c r="A456" s="147" t="s">
        <v>545</v>
      </c>
      <c r="C456" s="148" t="s">
        <v>546</v>
      </c>
      <c r="D456" s="148" t="s">
        <v>547</v>
      </c>
      <c r="F456" s="148" t="s">
        <v>548</v>
      </c>
      <c r="G456" s="148" t="s">
        <v>549</v>
      </c>
      <c r="H456" s="148" t="s">
        <v>550</v>
      </c>
      <c r="I456" s="149" t="s">
        <v>551</v>
      </c>
      <c r="J456" s="148" t="s">
        <v>552</v>
      </c>
    </row>
    <row r="457" spans="1:8" ht="12.75">
      <c r="A457" s="150" t="s">
        <v>623</v>
      </c>
      <c r="C457" s="151">
        <v>455.40299999993294</v>
      </c>
      <c r="D457" s="131">
        <v>459341.8510246277</v>
      </c>
      <c r="F457" s="131">
        <v>27347.5</v>
      </c>
      <c r="G457" s="131">
        <v>28129.999999970198</v>
      </c>
      <c r="H457" s="152" t="s">
        <v>843</v>
      </c>
    </row>
    <row r="459" spans="4:8" ht="12.75">
      <c r="D459" s="131">
        <v>485993.18757867813</v>
      </c>
      <c r="F459" s="131">
        <v>26720.000000029802</v>
      </c>
      <c r="G459" s="131">
        <v>28372.5</v>
      </c>
      <c r="H459" s="152" t="s">
        <v>844</v>
      </c>
    </row>
    <row r="461" spans="4:8" ht="12.75">
      <c r="D461" s="131">
        <v>483463.631521225</v>
      </c>
      <c r="F461" s="131">
        <v>26835</v>
      </c>
      <c r="G461" s="131">
        <v>28217.499999970198</v>
      </c>
      <c r="H461" s="152" t="s">
        <v>845</v>
      </c>
    </row>
    <row r="463" spans="1:8" ht="12.75">
      <c r="A463" s="147" t="s">
        <v>553</v>
      </c>
      <c r="C463" s="153" t="s">
        <v>554</v>
      </c>
      <c r="D463" s="131">
        <v>476266.2233748436</v>
      </c>
      <c r="F463" s="131">
        <v>26967.50000000993</v>
      </c>
      <c r="G463" s="131">
        <v>28239.99999998013</v>
      </c>
      <c r="H463" s="131">
        <v>448666.17250275554</v>
      </c>
    </row>
    <row r="464" spans="1:8" ht="12.75">
      <c r="A464" s="130">
        <v>38383.800208333334</v>
      </c>
      <c r="C464" s="153" t="s">
        <v>555</v>
      </c>
      <c r="D464" s="131">
        <v>14711.405372995257</v>
      </c>
      <c r="F464" s="131">
        <v>334.07521607068634</v>
      </c>
      <c r="G464" s="131">
        <v>122.80574092471824</v>
      </c>
      <c r="H464" s="131">
        <v>14711.405372995257</v>
      </c>
    </row>
    <row r="466" spans="3:8" ht="12.75">
      <c r="C466" s="153" t="s">
        <v>556</v>
      </c>
      <c r="D466" s="131">
        <v>3.088903779224482</v>
      </c>
      <c r="F466" s="131">
        <v>1.2388067713750377</v>
      </c>
      <c r="G466" s="131">
        <v>0.4348645216884019</v>
      </c>
      <c r="H466" s="131">
        <v>3.2789201135739523</v>
      </c>
    </row>
    <row r="467" spans="1:16" ht="12.75">
      <c r="A467" s="141" t="s">
        <v>536</v>
      </c>
      <c r="B467" s="136" t="s">
        <v>708</v>
      </c>
      <c r="D467" s="141" t="s">
        <v>537</v>
      </c>
      <c r="E467" s="136" t="s">
        <v>538</v>
      </c>
      <c r="F467" s="137" t="s">
        <v>560</v>
      </c>
      <c r="G467" s="142" t="s">
        <v>540</v>
      </c>
      <c r="H467" s="143">
        <v>1</v>
      </c>
      <c r="I467" s="144" t="s">
        <v>541</v>
      </c>
      <c r="J467" s="143">
        <v>5</v>
      </c>
      <c r="K467" s="142" t="s">
        <v>542</v>
      </c>
      <c r="L467" s="145">
        <v>1</v>
      </c>
      <c r="M467" s="142" t="s">
        <v>543</v>
      </c>
      <c r="N467" s="146">
        <v>1</v>
      </c>
      <c r="O467" s="142" t="s">
        <v>544</v>
      </c>
      <c r="P467" s="146">
        <v>1</v>
      </c>
    </row>
    <row r="469" spans="1:10" ht="12.75">
      <c r="A469" s="147" t="s">
        <v>545</v>
      </c>
      <c r="C469" s="148" t="s">
        <v>546</v>
      </c>
      <c r="D469" s="148" t="s">
        <v>547</v>
      </c>
      <c r="F469" s="148" t="s">
        <v>548</v>
      </c>
      <c r="G469" s="148" t="s">
        <v>549</v>
      </c>
      <c r="H469" s="148" t="s">
        <v>550</v>
      </c>
      <c r="I469" s="149" t="s">
        <v>551</v>
      </c>
      <c r="J469" s="148" t="s">
        <v>552</v>
      </c>
    </row>
    <row r="470" spans="1:8" ht="12.75">
      <c r="A470" s="150" t="s">
        <v>619</v>
      </c>
      <c r="C470" s="151">
        <v>228.61599999992177</v>
      </c>
      <c r="D470" s="131">
        <v>33669.5</v>
      </c>
      <c r="F470" s="131">
        <v>28462</v>
      </c>
      <c r="G470" s="131">
        <v>23850</v>
      </c>
      <c r="H470" s="152" t="s">
        <v>846</v>
      </c>
    </row>
    <row r="472" spans="4:8" ht="12.75">
      <c r="D472" s="131">
        <v>35680.580103755</v>
      </c>
      <c r="F472" s="131">
        <v>27360</v>
      </c>
      <c r="G472" s="131">
        <v>24032</v>
      </c>
      <c r="H472" s="152" t="s">
        <v>847</v>
      </c>
    </row>
    <row r="474" spans="4:8" ht="12.75">
      <c r="D474" s="131">
        <v>36790.53277248144</v>
      </c>
      <c r="F474" s="131">
        <v>27179</v>
      </c>
      <c r="G474" s="131">
        <v>24099</v>
      </c>
      <c r="H474" s="152" t="s">
        <v>848</v>
      </c>
    </row>
    <row r="476" spans="1:8" ht="12.75">
      <c r="A476" s="147" t="s">
        <v>553</v>
      </c>
      <c r="C476" s="153" t="s">
        <v>554</v>
      </c>
      <c r="D476" s="131">
        <v>35380.204292078815</v>
      </c>
      <c r="F476" s="131">
        <v>27667</v>
      </c>
      <c r="G476" s="131">
        <v>23993.666666666664</v>
      </c>
      <c r="H476" s="131">
        <v>9324.016357044009</v>
      </c>
    </row>
    <row r="477" spans="1:8" ht="12.75">
      <c r="A477" s="130">
        <v>38383.80244212963</v>
      </c>
      <c r="C477" s="153" t="s">
        <v>555</v>
      </c>
      <c r="D477" s="131">
        <v>1582.049497615571</v>
      </c>
      <c r="F477" s="131">
        <v>694.4127014967396</v>
      </c>
      <c r="G477" s="131">
        <v>128.85004203853924</v>
      </c>
      <c r="H477" s="131">
        <v>1582.049497615571</v>
      </c>
    </row>
    <row r="479" spans="3:8" ht="12.75">
      <c r="C479" s="153" t="s">
        <v>556</v>
      </c>
      <c r="D479" s="131">
        <v>4.471566881171945</v>
      </c>
      <c r="F479" s="131">
        <v>2.509895187395596</v>
      </c>
      <c r="G479" s="131">
        <v>0.5370168879504561</v>
      </c>
      <c r="H479" s="131">
        <v>16.96746806348512</v>
      </c>
    </row>
    <row r="480" spans="1:10" ht="12.75">
      <c r="A480" s="147" t="s">
        <v>545</v>
      </c>
      <c r="C480" s="148" t="s">
        <v>546</v>
      </c>
      <c r="D480" s="148" t="s">
        <v>547</v>
      </c>
      <c r="F480" s="148" t="s">
        <v>548</v>
      </c>
      <c r="G480" s="148" t="s">
        <v>549</v>
      </c>
      <c r="H480" s="148" t="s">
        <v>550</v>
      </c>
      <c r="I480" s="149" t="s">
        <v>551</v>
      </c>
      <c r="J480" s="148" t="s">
        <v>552</v>
      </c>
    </row>
    <row r="481" spans="1:8" ht="12.75">
      <c r="A481" s="150" t="s">
        <v>620</v>
      </c>
      <c r="C481" s="151">
        <v>231.6040000000503</v>
      </c>
      <c r="D481" s="131">
        <v>143400.4969675541</v>
      </c>
      <c r="F481" s="131">
        <v>17135</v>
      </c>
      <c r="G481" s="131">
        <v>33474</v>
      </c>
      <c r="H481" s="152" t="s">
        <v>849</v>
      </c>
    </row>
    <row r="483" spans="4:8" ht="12.75">
      <c r="D483" s="131">
        <v>145166.6772158146</v>
      </c>
      <c r="F483" s="131">
        <v>16052</v>
      </c>
      <c r="G483" s="131">
        <v>33701</v>
      </c>
      <c r="H483" s="152" t="s">
        <v>850</v>
      </c>
    </row>
    <row r="485" spans="4:8" ht="12.75">
      <c r="D485" s="131">
        <v>144445.1681509018</v>
      </c>
      <c r="F485" s="131">
        <v>16268</v>
      </c>
      <c r="G485" s="131">
        <v>33743</v>
      </c>
      <c r="H485" s="152" t="s">
        <v>851</v>
      </c>
    </row>
    <row r="487" spans="1:8" ht="12.75">
      <c r="A487" s="147" t="s">
        <v>553</v>
      </c>
      <c r="C487" s="153" t="s">
        <v>554</v>
      </c>
      <c r="D487" s="131">
        <v>144337.44744475684</v>
      </c>
      <c r="F487" s="131">
        <v>16485</v>
      </c>
      <c r="G487" s="131">
        <v>33639.333333333336</v>
      </c>
      <c r="H487" s="131">
        <v>116770.99853964733</v>
      </c>
    </row>
    <row r="488" spans="1:8" ht="12.75">
      <c r="A488" s="130">
        <v>38383.80291666667</v>
      </c>
      <c r="C488" s="153" t="s">
        <v>555</v>
      </c>
      <c r="D488" s="131">
        <v>888.0039303034501</v>
      </c>
      <c r="F488" s="131">
        <v>573.1832167815104</v>
      </c>
      <c r="G488" s="131">
        <v>144.71466177735184</v>
      </c>
      <c r="H488" s="131">
        <v>888.0039303034501</v>
      </c>
    </row>
    <row r="490" spans="3:8" ht="12.75">
      <c r="C490" s="153" t="s">
        <v>556</v>
      </c>
      <c r="D490" s="131">
        <v>0.6152276807051901</v>
      </c>
      <c r="F490" s="131">
        <v>3.4769985852684897</v>
      </c>
      <c r="G490" s="131">
        <v>0.4301947970947259</v>
      </c>
      <c r="H490" s="131">
        <v>0.7604661614689762</v>
      </c>
    </row>
    <row r="491" spans="1:10" ht="12.75">
      <c r="A491" s="147" t="s">
        <v>545</v>
      </c>
      <c r="C491" s="148" t="s">
        <v>546</v>
      </c>
      <c r="D491" s="148" t="s">
        <v>547</v>
      </c>
      <c r="F491" s="148" t="s">
        <v>548</v>
      </c>
      <c r="G491" s="148" t="s">
        <v>549</v>
      </c>
      <c r="H491" s="148" t="s">
        <v>550</v>
      </c>
      <c r="I491" s="149" t="s">
        <v>551</v>
      </c>
      <c r="J491" s="148" t="s">
        <v>552</v>
      </c>
    </row>
    <row r="492" spans="1:8" ht="12.75">
      <c r="A492" s="150" t="s">
        <v>618</v>
      </c>
      <c r="C492" s="151">
        <v>267.7160000000149</v>
      </c>
      <c r="D492" s="131">
        <v>68063.55575215816</v>
      </c>
      <c r="F492" s="131">
        <v>3565.0000000037253</v>
      </c>
      <c r="G492" s="131">
        <v>3875</v>
      </c>
      <c r="H492" s="152" t="s">
        <v>852</v>
      </c>
    </row>
    <row r="494" spans="4:8" ht="12.75">
      <c r="D494" s="131">
        <v>68248.81433999538</v>
      </c>
      <c r="F494" s="131">
        <v>3615.7499999962747</v>
      </c>
      <c r="G494" s="131">
        <v>3841.4999999962747</v>
      </c>
      <c r="H494" s="152" t="s">
        <v>853</v>
      </c>
    </row>
    <row r="496" spans="4:8" ht="12.75">
      <c r="D496" s="131">
        <v>67311.6975697279</v>
      </c>
      <c r="F496" s="131">
        <v>3568.25</v>
      </c>
      <c r="G496" s="131">
        <v>3865.0000000037253</v>
      </c>
      <c r="H496" s="152" t="s">
        <v>854</v>
      </c>
    </row>
    <row r="498" spans="1:8" ht="12.75">
      <c r="A498" s="147" t="s">
        <v>553</v>
      </c>
      <c r="C498" s="153" t="s">
        <v>554</v>
      </c>
      <c r="D498" s="131">
        <v>67874.68922062714</v>
      </c>
      <c r="F498" s="131">
        <v>3583</v>
      </c>
      <c r="G498" s="131">
        <v>3860.5</v>
      </c>
      <c r="H498" s="131">
        <v>64110.5882031853</v>
      </c>
    </row>
    <row r="499" spans="1:8" ht="12.75">
      <c r="A499" s="130">
        <v>38383.803564814814</v>
      </c>
      <c r="C499" s="153" t="s">
        <v>555</v>
      </c>
      <c r="D499" s="131">
        <v>496.28609221776105</v>
      </c>
      <c r="F499" s="131">
        <v>28.408845450184067</v>
      </c>
      <c r="G499" s="131">
        <v>17.197383524415297</v>
      </c>
      <c r="H499" s="131">
        <v>496.28609221776105</v>
      </c>
    </row>
    <row r="501" spans="3:8" ht="12.75">
      <c r="C501" s="153" t="s">
        <v>556</v>
      </c>
      <c r="D501" s="131">
        <v>0.7311799109747372</v>
      </c>
      <c r="F501" s="131">
        <v>0.7928787454698317</v>
      </c>
      <c r="G501" s="131">
        <v>0.4454703671652712</v>
      </c>
      <c r="H501" s="131">
        <v>0.7741094039644192</v>
      </c>
    </row>
    <row r="502" spans="1:10" ht="12.75">
      <c r="A502" s="147" t="s">
        <v>545</v>
      </c>
      <c r="C502" s="148" t="s">
        <v>546</v>
      </c>
      <c r="D502" s="148" t="s">
        <v>547</v>
      </c>
      <c r="F502" s="148" t="s">
        <v>548</v>
      </c>
      <c r="G502" s="148" t="s">
        <v>549</v>
      </c>
      <c r="H502" s="148" t="s">
        <v>550</v>
      </c>
      <c r="I502" s="149" t="s">
        <v>551</v>
      </c>
      <c r="J502" s="148" t="s">
        <v>552</v>
      </c>
    </row>
    <row r="503" spans="1:8" ht="12.75">
      <c r="A503" s="150" t="s">
        <v>617</v>
      </c>
      <c r="C503" s="151">
        <v>292.40199999976903</v>
      </c>
      <c r="D503" s="131">
        <v>15085.96243339777</v>
      </c>
      <c r="F503" s="131">
        <v>12296</v>
      </c>
      <c r="G503" s="131">
        <v>11827.25</v>
      </c>
      <c r="H503" s="152" t="s">
        <v>855</v>
      </c>
    </row>
    <row r="505" spans="4:8" ht="12.75">
      <c r="D505" s="131">
        <v>14832.000000014901</v>
      </c>
      <c r="F505" s="131">
        <v>12106.25</v>
      </c>
      <c r="G505" s="131">
        <v>12179.75</v>
      </c>
      <c r="H505" s="152" t="s">
        <v>856</v>
      </c>
    </row>
    <row r="507" spans="4:8" ht="12.75">
      <c r="D507" s="131">
        <v>14819.04201196134</v>
      </c>
      <c r="F507" s="131">
        <v>12028</v>
      </c>
      <c r="G507" s="131">
        <v>12028.5</v>
      </c>
      <c r="H507" s="152" t="s">
        <v>857</v>
      </c>
    </row>
    <row r="509" spans="1:8" ht="12.75">
      <c r="A509" s="147" t="s">
        <v>553</v>
      </c>
      <c r="C509" s="153" t="s">
        <v>554</v>
      </c>
      <c r="D509" s="131">
        <v>14912.334815124672</v>
      </c>
      <c r="F509" s="131">
        <v>12143.416666666668</v>
      </c>
      <c r="G509" s="131">
        <v>12011.833333333332</v>
      </c>
      <c r="H509" s="131">
        <v>2849.7393789169046</v>
      </c>
    </row>
    <row r="510" spans="1:8" ht="12.75">
      <c r="A510" s="130">
        <v>38383.804247685184</v>
      </c>
      <c r="C510" s="153" t="s">
        <v>555</v>
      </c>
      <c r="D510" s="131">
        <v>150.50544752263434</v>
      </c>
      <c r="F510" s="131">
        <v>137.8115410019543</v>
      </c>
      <c r="G510" s="131">
        <v>176.84002893387384</v>
      </c>
      <c r="H510" s="131">
        <v>150.50544752263434</v>
      </c>
    </row>
    <row r="512" spans="3:8" ht="12.75">
      <c r="C512" s="153" t="s">
        <v>556</v>
      </c>
      <c r="D512" s="131">
        <v>1.0092681621524877</v>
      </c>
      <c r="F512" s="131">
        <v>1.1348662800992664</v>
      </c>
      <c r="G512" s="131">
        <v>1.4722151400747086</v>
      </c>
      <c r="H512" s="131">
        <v>5.28137585619625</v>
      </c>
    </row>
    <row r="513" spans="1:10" ht="12.75">
      <c r="A513" s="147" t="s">
        <v>545</v>
      </c>
      <c r="C513" s="148" t="s">
        <v>546</v>
      </c>
      <c r="D513" s="148" t="s">
        <v>547</v>
      </c>
      <c r="F513" s="148" t="s">
        <v>548</v>
      </c>
      <c r="G513" s="148" t="s">
        <v>549</v>
      </c>
      <c r="H513" s="148" t="s">
        <v>550</v>
      </c>
      <c r="I513" s="149" t="s">
        <v>551</v>
      </c>
      <c r="J513" s="148" t="s">
        <v>552</v>
      </c>
    </row>
    <row r="514" spans="1:8" ht="12.75">
      <c r="A514" s="150" t="s">
        <v>621</v>
      </c>
      <c r="C514" s="151">
        <v>324.75400000019</v>
      </c>
      <c r="D514" s="131">
        <v>24949.769101023674</v>
      </c>
      <c r="F514" s="131">
        <v>17639</v>
      </c>
      <c r="G514" s="131">
        <v>13711.000000014901</v>
      </c>
      <c r="H514" s="152" t="s">
        <v>858</v>
      </c>
    </row>
    <row r="516" spans="4:8" ht="12.75">
      <c r="D516" s="131">
        <v>24553.753389894962</v>
      </c>
      <c r="F516" s="131">
        <v>17630</v>
      </c>
      <c r="G516" s="131">
        <v>13730</v>
      </c>
      <c r="H516" s="152" t="s">
        <v>859</v>
      </c>
    </row>
    <row r="518" spans="4:8" ht="12.75">
      <c r="D518" s="131">
        <v>24682.023562073708</v>
      </c>
      <c r="F518" s="131">
        <v>17736</v>
      </c>
      <c r="G518" s="131">
        <v>13718</v>
      </c>
      <c r="H518" s="152" t="s">
        <v>860</v>
      </c>
    </row>
    <row r="520" spans="1:8" ht="12.75">
      <c r="A520" s="147" t="s">
        <v>553</v>
      </c>
      <c r="C520" s="153" t="s">
        <v>554</v>
      </c>
      <c r="D520" s="131">
        <v>24728.515350997448</v>
      </c>
      <c r="F520" s="131">
        <v>17668.333333333332</v>
      </c>
      <c r="G520" s="131">
        <v>13719.666666671634</v>
      </c>
      <c r="H520" s="131">
        <v>8495.519373117313</v>
      </c>
    </row>
    <row r="521" spans="1:8" ht="12.75">
      <c r="A521" s="130">
        <v>38383.80474537037</v>
      </c>
      <c r="C521" s="153" t="s">
        <v>555</v>
      </c>
      <c r="D521" s="131">
        <v>202.05995568928526</v>
      </c>
      <c r="F521" s="131">
        <v>58.77357682950164</v>
      </c>
      <c r="G521" s="131">
        <v>9.609023531639833</v>
      </c>
      <c r="H521" s="131">
        <v>202.05995568928526</v>
      </c>
    </row>
    <row r="523" spans="3:8" ht="12.75">
      <c r="C523" s="153" t="s">
        <v>556</v>
      </c>
      <c r="D523" s="131">
        <v>0.8171131700437284</v>
      </c>
      <c r="F523" s="131">
        <v>0.33264924155929626</v>
      </c>
      <c r="G523" s="131">
        <v>0.07003831627325509</v>
      </c>
      <c r="H523" s="131">
        <v>2.3784296970550276</v>
      </c>
    </row>
    <row r="524" spans="1:10" ht="12.75">
      <c r="A524" s="147" t="s">
        <v>545</v>
      </c>
      <c r="C524" s="148" t="s">
        <v>546</v>
      </c>
      <c r="D524" s="148" t="s">
        <v>547</v>
      </c>
      <c r="F524" s="148" t="s">
        <v>548</v>
      </c>
      <c r="G524" s="148" t="s">
        <v>549</v>
      </c>
      <c r="H524" s="148" t="s">
        <v>550</v>
      </c>
      <c r="I524" s="149" t="s">
        <v>551</v>
      </c>
      <c r="J524" s="148" t="s">
        <v>552</v>
      </c>
    </row>
    <row r="525" spans="1:8" ht="12.75">
      <c r="A525" s="150" t="s">
        <v>640</v>
      </c>
      <c r="C525" s="151">
        <v>343.82299999985844</v>
      </c>
      <c r="D525" s="131">
        <v>14833.741501763463</v>
      </c>
      <c r="F525" s="131">
        <v>12544</v>
      </c>
      <c r="G525" s="131">
        <v>12464</v>
      </c>
      <c r="H525" s="152" t="s">
        <v>861</v>
      </c>
    </row>
    <row r="527" spans="4:8" ht="12.75">
      <c r="D527" s="131">
        <v>14817.91501647234</v>
      </c>
      <c r="F527" s="131">
        <v>12660</v>
      </c>
      <c r="G527" s="131">
        <v>12354</v>
      </c>
      <c r="H527" s="152" t="s">
        <v>862</v>
      </c>
    </row>
    <row r="529" spans="4:8" ht="12.75">
      <c r="D529" s="131">
        <v>14735.525414898992</v>
      </c>
      <c r="F529" s="131">
        <v>12292</v>
      </c>
      <c r="G529" s="131">
        <v>12348</v>
      </c>
      <c r="H529" s="152" t="s">
        <v>863</v>
      </c>
    </row>
    <row r="531" spans="1:8" ht="12.75">
      <c r="A531" s="147" t="s">
        <v>553</v>
      </c>
      <c r="C531" s="153" t="s">
        <v>554</v>
      </c>
      <c r="D531" s="131">
        <v>14795.727311044931</v>
      </c>
      <c r="F531" s="131">
        <v>12498.666666666668</v>
      </c>
      <c r="G531" s="131">
        <v>12388.666666666668</v>
      </c>
      <c r="H531" s="131">
        <v>2344.1262181487564</v>
      </c>
    </row>
    <row r="532" spans="1:8" ht="12.75">
      <c r="A532" s="130">
        <v>38383.805185185185</v>
      </c>
      <c r="C532" s="153" t="s">
        <v>555</v>
      </c>
      <c r="D532" s="131">
        <v>52.73348683569196</v>
      </c>
      <c r="F532" s="131">
        <v>188.1417905020927</v>
      </c>
      <c r="G532" s="131">
        <v>65.30951946947194</v>
      </c>
      <c r="H532" s="131">
        <v>52.73348683569196</v>
      </c>
    </row>
    <row r="534" spans="3:8" ht="12.75">
      <c r="C534" s="153" t="s">
        <v>556</v>
      </c>
      <c r="D534" s="131">
        <v>0.3564102374090573</v>
      </c>
      <c r="F534" s="131">
        <v>1.505294888804881</v>
      </c>
      <c r="G534" s="131">
        <v>0.5271714965517295</v>
      </c>
      <c r="H534" s="131">
        <v>2.2496009996141577</v>
      </c>
    </row>
    <row r="535" spans="1:10" ht="12.75">
      <c r="A535" s="147" t="s">
        <v>545</v>
      </c>
      <c r="C535" s="148" t="s">
        <v>546</v>
      </c>
      <c r="D535" s="148" t="s">
        <v>547</v>
      </c>
      <c r="F535" s="148" t="s">
        <v>548</v>
      </c>
      <c r="G535" s="148" t="s">
        <v>549</v>
      </c>
      <c r="H535" s="148" t="s">
        <v>550</v>
      </c>
      <c r="I535" s="149" t="s">
        <v>551</v>
      </c>
      <c r="J535" s="148" t="s">
        <v>552</v>
      </c>
    </row>
    <row r="536" spans="1:8" ht="12.75">
      <c r="A536" s="150" t="s">
        <v>622</v>
      </c>
      <c r="C536" s="151">
        <v>361.38400000007823</v>
      </c>
      <c r="D536" s="131">
        <v>20024.529628247023</v>
      </c>
      <c r="F536" s="131">
        <v>12750</v>
      </c>
      <c r="G536" s="131">
        <v>12724</v>
      </c>
      <c r="H536" s="152" t="s">
        <v>864</v>
      </c>
    </row>
    <row r="538" spans="4:8" ht="12.75">
      <c r="D538" s="131">
        <v>20078.933352440596</v>
      </c>
      <c r="F538" s="131">
        <v>12863.999999985099</v>
      </c>
      <c r="G538" s="131">
        <v>12402</v>
      </c>
      <c r="H538" s="152" t="s">
        <v>865</v>
      </c>
    </row>
    <row r="540" spans="4:8" ht="12.75">
      <c r="D540" s="131">
        <v>19759.758740007877</v>
      </c>
      <c r="F540" s="131">
        <v>12790</v>
      </c>
      <c r="G540" s="131">
        <v>12420</v>
      </c>
      <c r="H540" s="152" t="s">
        <v>866</v>
      </c>
    </row>
    <row r="542" spans="1:8" ht="12.75">
      <c r="A542" s="147" t="s">
        <v>553</v>
      </c>
      <c r="C542" s="153" t="s">
        <v>554</v>
      </c>
      <c r="D542" s="131">
        <v>19954.40724023183</v>
      </c>
      <c r="F542" s="131">
        <v>12801.333333328366</v>
      </c>
      <c r="G542" s="131">
        <v>12515.333333333332</v>
      </c>
      <c r="H542" s="131">
        <v>7284.532183234971</v>
      </c>
    </row>
    <row r="543" spans="1:8" ht="12.75">
      <c r="A543" s="130">
        <v>38383.805613425924</v>
      </c>
      <c r="C543" s="153" t="s">
        <v>555</v>
      </c>
      <c r="D543" s="131">
        <v>170.7511940835705</v>
      </c>
      <c r="F543" s="131">
        <v>57.83885659629643</v>
      </c>
      <c r="G543" s="131">
        <v>180.9346106562626</v>
      </c>
      <c r="H543" s="131">
        <v>170.7511940835705</v>
      </c>
    </row>
    <row r="545" spans="3:8" ht="12.75">
      <c r="C545" s="153" t="s">
        <v>556</v>
      </c>
      <c r="D545" s="131">
        <v>0.8557066718539456</v>
      </c>
      <c r="F545" s="131">
        <v>0.4518190026792954</v>
      </c>
      <c r="G545" s="131">
        <v>1.445703488970298</v>
      </c>
      <c r="H545" s="131">
        <v>2.3440241567817752</v>
      </c>
    </row>
    <row r="546" spans="1:10" ht="12.75">
      <c r="A546" s="147" t="s">
        <v>545</v>
      </c>
      <c r="C546" s="148" t="s">
        <v>546</v>
      </c>
      <c r="D546" s="148" t="s">
        <v>547</v>
      </c>
      <c r="F546" s="148" t="s">
        <v>548</v>
      </c>
      <c r="G546" s="148" t="s">
        <v>549</v>
      </c>
      <c r="H546" s="148" t="s">
        <v>550</v>
      </c>
      <c r="I546" s="149" t="s">
        <v>551</v>
      </c>
      <c r="J546" s="148" t="s">
        <v>552</v>
      </c>
    </row>
    <row r="547" spans="1:8" ht="12.75">
      <c r="A547" s="150" t="s">
        <v>641</v>
      </c>
      <c r="C547" s="151">
        <v>371.029</v>
      </c>
      <c r="D547" s="131">
        <v>16922.5</v>
      </c>
      <c r="F547" s="131">
        <v>16918</v>
      </c>
      <c r="G547" s="131">
        <v>17140</v>
      </c>
      <c r="H547" s="152" t="s">
        <v>867</v>
      </c>
    </row>
    <row r="549" spans="4:8" ht="12.75">
      <c r="D549" s="131">
        <v>17194.994495362043</v>
      </c>
      <c r="F549" s="131">
        <v>16778</v>
      </c>
      <c r="G549" s="131">
        <v>17092</v>
      </c>
      <c r="H549" s="152" t="s">
        <v>868</v>
      </c>
    </row>
    <row r="551" spans="4:8" ht="12.75">
      <c r="D551" s="131">
        <v>17125.222474962473</v>
      </c>
      <c r="F551" s="131">
        <v>16684</v>
      </c>
      <c r="G551" s="131">
        <v>17288</v>
      </c>
      <c r="H551" s="152" t="s">
        <v>869</v>
      </c>
    </row>
    <row r="553" spans="1:8" ht="12.75">
      <c r="A553" s="147" t="s">
        <v>553</v>
      </c>
      <c r="C553" s="153" t="s">
        <v>554</v>
      </c>
      <c r="D553" s="131">
        <v>17080.905656774838</v>
      </c>
      <c r="F553" s="131">
        <v>16793.333333333332</v>
      </c>
      <c r="G553" s="131">
        <v>17173.333333333332</v>
      </c>
      <c r="H553" s="131">
        <v>142.96344394890502</v>
      </c>
    </row>
    <row r="554" spans="1:8" ht="12.75">
      <c r="A554" s="130">
        <v>38383.80606481482</v>
      </c>
      <c r="C554" s="153" t="s">
        <v>555</v>
      </c>
      <c r="D554" s="131">
        <v>141.5496300999156</v>
      </c>
      <c r="F554" s="131">
        <v>117.7511500297697</v>
      </c>
      <c r="G554" s="131">
        <v>102.16326802394946</v>
      </c>
      <c r="H554" s="131">
        <v>141.5496300999156</v>
      </c>
    </row>
    <row r="556" spans="3:8" ht="12.75">
      <c r="C556" s="153" t="s">
        <v>556</v>
      </c>
      <c r="D556" s="131">
        <v>0.8287009655355859</v>
      </c>
      <c r="F556" s="131">
        <v>0.7011779477755243</v>
      </c>
      <c r="G556" s="131">
        <v>0.5948948060400786</v>
      </c>
      <c r="H556" s="131">
        <v>99.01106617892142</v>
      </c>
    </row>
    <row r="557" spans="1:10" ht="12.75">
      <c r="A557" s="147" t="s">
        <v>545</v>
      </c>
      <c r="C557" s="148" t="s">
        <v>546</v>
      </c>
      <c r="D557" s="148" t="s">
        <v>547</v>
      </c>
      <c r="F557" s="148" t="s">
        <v>548</v>
      </c>
      <c r="G557" s="148" t="s">
        <v>549</v>
      </c>
      <c r="H557" s="148" t="s">
        <v>550</v>
      </c>
      <c r="I557" s="149" t="s">
        <v>551</v>
      </c>
      <c r="J557" s="148" t="s">
        <v>552</v>
      </c>
    </row>
    <row r="558" spans="1:8" ht="12.75">
      <c r="A558" s="150" t="s">
        <v>616</v>
      </c>
      <c r="C558" s="151">
        <v>407.77100000018254</v>
      </c>
      <c r="D558" s="131">
        <v>55213.17958903313</v>
      </c>
      <c r="F558" s="131">
        <v>37900</v>
      </c>
      <c r="G558" s="131">
        <v>38300</v>
      </c>
      <c r="H558" s="152" t="s">
        <v>870</v>
      </c>
    </row>
    <row r="560" spans="4:8" ht="12.75">
      <c r="D560" s="131">
        <v>54730.10393118858</v>
      </c>
      <c r="F560" s="131">
        <v>38500</v>
      </c>
      <c r="G560" s="131">
        <v>37500</v>
      </c>
      <c r="H560" s="152" t="s">
        <v>871</v>
      </c>
    </row>
    <row r="562" spans="4:8" ht="12.75">
      <c r="D562" s="131">
        <v>53917.12776237726</v>
      </c>
      <c r="F562" s="131">
        <v>38600</v>
      </c>
      <c r="G562" s="131">
        <v>37600</v>
      </c>
      <c r="H562" s="152" t="s">
        <v>872</v>
      </c>
    </row>
    <row r="564" spans="1:8" ht="12.75">
      <c r="A564" s="147" t="s">
        <v>553</v>
      </c>
      <c r="C564" s="153" t="s">
        <v>554</v>
      </c>
      <c r="D564" s="131">
        <v>54620.13709419966</v>
      </c>
      <c r="F564" s="131">
        <v>38333.333333333336</v>
      </c>
      <c r="G564" s="131">
        <v>37800</v>
      </c>
      <c r="H564" s="131">
        <v>16557.831014535084</v>
      </c>
    </row>
    <row r="565" spans="1:8" ht="12.75">
      <c r="A565" s="130">
        <v>38383.80652777778</v>
      </c>
      <c r="C565" s="153" t="s">
        <v>555</v>
      </c>
      <c r="D565" s="131">
        <v>654.9863458670709</v>
      </c>
      <c r="F565" s="131">
        <v>378.5938897200183</v>
      </c>
      <c r="G565" s="131">
        <v>435.88989435406734</v>
      </c>
      <c r="H565" s="131">
        <v>654.9863458670709</v>
      </c>
    </row>
    <row r="567" spans="3:8" ht="12.75">
      <c r="C567" s="153" t="s">
        <v>556</v>
      </c>
      <c r="D567" s="131">
        <v>1.1991664259968078</v>
      </c>
      <c r="F567" s="131">
        <v>0.9876362340522213</v>
      </c>
      <c r="G567" s="131">
        <v>1.1531478686615542</v>
      </c>
      <c r="H567" s="131">
        <v>3.9557496709085824</v>
      </c>
    </row>
    <row r="568" spans="1:10" ht="12.75">
      <c r="A568" s="147" t="s">
        <v>545</v>
      </c>
      <c r="C568" s="148" t="s">
        <v>546</v>
      </c>
      <c r="D568" s="148" t="s">
        <v>547</v>
      </c>
      <c r="F568" s="148" t="s">
        <v>548</v>
      </c>
      <c r="G568" s="148" t="s">
        <v>549</v>
      </c>
      <c r="H568" s="148" t="s">
        <v>550</v>
      </c>
      <c r="I568" s="149" t="s">
        <v>551</v>
      </c>
      <c r="J568" s="148" t="s">
        <v>552</v>
      </c>
    </row>
    <row r="569" spans="1:8" ht="12.75">
      <c r="A569" s="150" t="s">
        <v>623</v>
      </c>
      <c r="C569" s="151">
        <v>455.40299999993294</v>
      </c>
      <c r="D569" s="131">
        <v>61602.06192243099</v>
      </c>
      <c r="F569" s="131">
        <v>24115</v>
      </c>
      <c r="G569" s="131">
        <v>26260</v>
      </c>
      <c r="H569" s="152" t="s">
        <v>873</v>
      </c>
    </row>
    <row r="571" spans="4:8" ht="12.75">
      <c r="D571" s="131">
        <v>62032.76193571091</v>
      </c>
      <c r="F571" s="131">
        <v>24112.5</v>
      </c>
      <c r="G571" s="131">
        <v>26252.5</v>
      </c>
      <c r="H571" s="152" t="s">
        <v>874</v>
      </c>
    </row>
    <row r="573" spans="4:8" ht="12.75">
      <c r="D573" s="131">
        <v>61319.57830542326</v>
      </c>
      <c r="F573" s="131">
        <v>23980</v>
      </c>
      <c r="G573" s="131">
        <v>26520.000000029802</v>
      </c>
      <c r="H573" s="152" t="s">
        <v>875</v>
      </c>
    </row>
    <row r="575" spans="1:8" ht="12.75">
      <c r="A575" s="147" t="s">
        <v>553</v>
      </c>
      <c r="C575" s="153" t="s">
        <v>554</v>
      </c>
      <c r="D575" s="131">
        <v>61651.46738785505</v>
      </c>
      <c r="F575" s="131">
        <v>24069.166666666664</v>
      </c>
      <c r="G575" s="131">
        <v>26344.166666676603</v>
      </c>
      <c r="H575" s="131">
        <v>36451.41409327647</v>
      </c>
    </row>
    <row r="576" spans="1:8" ht="12.75">
      <c r="A576" s="130">
        <v>38383.807175925926</v>
      </c>
      <c r="C576" s="153" t="s">
        <v>555</v>
      </c>
      <c r="D576" s="131">
        <v>359.14954773626005</v>
      </c>
      <c r="F576" s="131">
        <v>77.23071496065107</v>
      </c>
      <c r="G576" s="131">
        <v>152.32230085782922</v>
      </c>
      <c r="H576" s="131">
        <v>359.14954773626005</v>
      </c>
    </row>
    <row r="578" spans="3:8" ht="12.75">
      <c r="C578" s="153" t="s">
        <v>556</v>
      </c>
      <c r="D578" s="131">
        <v>0.5825482554645735</v>
      </c>
      <c r="F578" s="131">
        <v>0.3208699163964316</v>
      </c>
      <c r="G578" s="131">
        <v>0.578201249578737</v>
      </c>
      <c r="H578" s="131">
        <v>0.9852828941484216</v>
      </c>
    </row>
    <row r="579" spans="1:16" ht="12.75">
      <c r="A579" s="141" t="s">
        <v>536</v>
      </c>
      <c r="B579" s="136" t="s">
        <v>876</v>
      </c>
      <c r="D579" s="141" t="s">
        <v>537</v>
      </c>
      <c r="E579" s="136" t="s">
        <v>538</v>
      </c>
      <c r="F579" s="137" t="s">
        <v>561</v>
      </c>
      <c r="G579" s="142" t="s">
        <v>540</v>
      </c>
      <c r="H579" s="143">
        <v>1</v>
      </c>
      <c r="I579" s="144" t="s">
        <v>541</v>
      </c>
      <c r="J579" s="143">
        <v>6</v>
      </c>
      <c r="K579" s="142" t="s">
        <v>542</v>
      </c>
      <c r="L579" s="145">
        <v>1</v>
      </c>
      <c r="M579" s="142" t="s">
        <v>543</v>
      </c>
      <c r="N579" s="146">
        <v>1</v>
      </c>
      <c r="O579" s="142" t="s">
        <v>544</v>
      </c>
      <c r="P579" s="146">
        <v>1</v>
      </c>
    </row>
    <row r="581" spans="1:10" ht="12.75">
      <c r="A581" s="147" t="s">
        <v>545</v>
      </c>
      <c r="C581" s="148" t="s">
        <v>546</v>
      </c>
      <c r="D581" s="148" t="s">
        <v>547</v>
      </c>
      <c r="F581" s="148" t="s">
        <v>548</v>
      </c>
      <c r="G581" s="148" t="s">
        <v>549</v>
      </c>
      <c r="H581" s="148" t="s">
        <v>550</v>
      </c>
      <c r="I581" s="149" t="s">
        <v>551</v>
      </c>
      <c r="J581" s="148" t="s">
        <v>552</v>
      </c>
    </row>
    <row r="582" spans="1:8" ht="12.75">
      <c r="A582" s="150" t="s">
        <v>619</v>
      </c>
      <c r="C582" s="151">
        <v>228.61599999992177</v>
      </c>
      <c r="D582" s="131">
        <v>27797.5</v>
      </c>
      <c r="F582" s="131">
        <v>27293.000000029802</v>
      </c>
      <c r="G582" s="131">
        <v>24003</v>
      </c>
      <c r="H582" s="152" t="s">
        <v>877</v>
      </c>
    </row>
    <row r="584" spans="4:8" ht="12.75">
      <c r="D584" s="131">
        <v>27644</v>
      </c>
      <c r="F584" s="131">
        <v>24936</v>
      </c>
      <c r="G584" s="131">
        <v>23239</v>
      </c>
      <c r="H584" s="152" t="s">
        <v>878</v>
      </c>
    </row>
    <row r="586" spans="4:8" ht="12.75">
      <c r="D586" s="131">
        <v>28139.5</v>
      </c>
      <c r="F586" s="131">
        <v>25443</v>
      </c>
      <c r="G586" s="131">
        <v>24151</v>
      </c>
      <c r="H586" s="152" t="s">
        <v>879</v>
      </c>
    </row>
    <row r="588" spans="1:8" ht="12.75">
      <c r="A588" s="147" t="s">
        <v>553</v>
      </c>
      <c r="C588" s="153" t="s">
        <v>554</v>
      </c>
      <c r="D588" s="131">
        <v>27860.333333333336</v>
      </c>
      <c r="F588" s="131">
        <v>25890.666666676603</v>
      </c>
      <c r="G588" s="131">
        <v>23797.666666666664</v>
      </c>
      <c r="H588" s="131">
        <v>2887.4787316262855</v>
      </c>
    </row>
    <row r="589" spans="1:8" ht="12.75">
      <c r="A589" s="130">
        <v>38383.8094212963</v>
      </c>
      <c r="C589" s="153" t="s">
        <v>555</v>
      </c>
      <c r="D589" s="131">
        <v>253.6554421520132</v>
      </c>
      <c r="F589" s="131">
        <v>1240.6314252730504</v>
      </c>
      <c r="G589" s="131">
        <v>489.44594526191895</v>
      </c>
      <c r="H589" s="131">
        <v>253.6554421520132</v>
      </c>
    </row>
    <row r="591" spans="3:8" ht="12.75">
      <c r="C591" s="153" t="s">
        <v>556</v>
      </c>
      <c r="D591" s="131">
        <v>0.9104537232816547</v>
      </c>
      <c r="F591" s="131">
        <v>4.7918095012587845</v>
      </c>
      <c r="G591" s="131">
        <v>2.056697205308304</v>
      </c>
      <c r="H591" s="131">
        <v>8.784668762188577</v>
      </c>
    </row>
    <row r="592" spans="1:10" ht="12.75">
      <c r="A592" s="147" t="s">
        <v>545</v>
      </c>
      <c r="C592" s="148" t="s">
        <v>546</v>
      </c>
      <c r="D592" s="148" t="s">
        <v>547</v>
      </c>
      <c r="F592" s="148" t="s">
        <v>548</v>
      </c>
      <c r="G592" s="148" t="s">
        <v>549</v>
      </c>
      <c r="H592" s="148" t="s">
        <v>550</v>
      </c>
      <c r="I592" s="149" t="s">
        <v>551</v>
      </c>
      <c r="J592" s="148" t="s">
        <v>552</v>
      </c>
    </row>
    <row r="593" spans="1:8" ht="12.75">
      <c r="A593" s="150" t="s">
        <v>620</v>
      </c>
      <c r="C593" s="151">
        <v>231.6040000000503</v>
      </c>
      <c r="D593" s="131">
        <v>37915.53042161465</v>
      </c>
      <c r="F593" s="131">
        <v>15198</v>
      </c>
      <c r="G593" s="131">
        <v>33396</v>
      </c>
      <c r="H593" s="152" t="s">
        <v>880</v>
      </c>
    </row>
    <row r="595" spans="4:8" ht="12.75">
      <c r="D595" s="131">
        <v>38385.28109884262</v>
      </c>
      <c r="F595" s="131">
        <v>15905</v>
      </c>
      <c r="G595" s="131">
        <v>32472.000000029802</v>
      </c>
      <c r="H595" s="152" t="s">
        <v>881</v>
      </c>
    </row>
    <row r="597" spans="4:8" ht="12.75">
      <c r="D597" s="131">
        <v>38059.34288352728</v>
      </c>
      <c r="F597" s="131">
        <v>15747</v>
      </c>
      <c r="G597" s="131">
        <v>33139</v>
      </c>
      <c r="H597" s="152" t="s">
        <v>882</v>
      </c>
    </row>
    <row r="599" spans="1:8" ht="12.75">
      <c r="A599" s="147" t="s">
        <v>553</v>
      </c>
      <c r="C599" s="153" t="s">
        <v>554</v>
      </c>
      <c r="D599" s="131">
        <v>38120.05146799485</v>
      </c>
      <c r="F599" s="131">
        <v>15616.666666666668</v>
      </c>
      <c r="G599" s="131">
        <v>33002.33333334327</v>
      </c>
      <c r="H599" s="131">
        <v>11272.497940007897</v>
      </c>
    </row>
    <row r="600" spans="1:8" ht="12.75">
      <c r="A600" s="130">
        <v>38383.80988425926</v>
      </c>
      <c r="C600" s="153" t="s">
        <v>555</v>
      </c>
      <c r="D600" s="131">
        <v>240.68771023852315</v>
      </c>
      <c r="F600" s="131">
        <v>371.0826502725954</v>
      </c>
      <c r="G600" s="131">
        <v>476.9196298300802</v>
      </c>
      <c r="H600" s="131">
        <v>240.68771023852315</v>
      </c>
    </row>
    <row r="602" spans="3:8" ht="12.75">
      <c r="C602" s="153" t="s">
        <v>556</v>
      </c>
      <c r="D602" s="131">
        <v>0.6313939802536777</v>
      </c>
      <c r="F602" s="131">
        <v>2.376196266420034</v>
      </c>
      <c r="G602" s="131">
        <v>1.4451088200731363</v>
      </c>
      <c r="H602" s="131">
        <v>2.1351763515013302</v>
      </c>
    </row>
    <row r="603" spans="1:10" ht="12.75">
      <c r="A603" s="147" t="s">
        <v>545</v>
      </c>
      <c r="C603" s="148" t="s">
        <v>546</v>
      </c>
      <c r="D603" s="148" t="s">
        <v>547</v>
      </c>
      <c r="F603" s="148" t="s">
        <v>548</v>
      </c>
      <c r="G603" s="148" t="s">
        <v>549</v>
      </c>
      <c r="H603" s="148" t="s">
        <v>550</v>
      </c>
      <c r="I603" s="149" t="s">
        <v>551</v>
      </c>
      <c r="J603" s="148" t="s">
        <v>552</v>
      </c>
    </row>
    <row r="604" spans="1:8" ht="12.75">
      <c r="A604" s="150" t="s">
        <v>618</v>
      </c>
      <c r="C604" s="151">
        <v>267.7160000000149</v>
      </c>
      <c r="D604" s="131">
        <v>24587.65754812956</v>
      </c>
      <c r="F604" s="131">
        <v>3414</v>
      </c>
      <c r="G604" s="131">
        <v>3638</v>
      </c>
      <c r="H604" s="152" t="s">
        <v>883</v>
      </c>
    </row>
    <row r="606" spans="4:8" ht="12.75">
      <c r="D606" s="131">
        <v>24181.71408352256</v>
      </c>
      <c r="F606" s="131">
        <v>3393.75</v>
      </c>
      <c r="G606" s="131">
        <v>3669.25</v>
      </c>
      <c r="H606" s="152" t="s">
        <v>884</v>
      </c>
    </row>
    <row r="608" spans="4:8" ht="12.75">
      <c r="D608" s="131">
        <v>23876.115430146456</v>
      </c>
      <c r="F608" s="131">
        <v>3359.9999999962747</v>
      </c>
      <c r="G608" s="131">
        <v>3669</v>
      </c>
      <c r="H608" s="152" t="s">
        <v>885</v>
      </c>
    </row>
    <row r="610" spans="1:8" ht="12.75">
      <c r="A610" s="147" t="s">
        <v>553</v>
      </c>
      <c r="C610" s="153" t="s">
        <v>554</v>
      </c>
      <c r="D610" s="131">
        <v>24215.162353932858</v>
      </c>
      <c r="F610" s="131">
        <v>3389.2499999987585</v>
      </c>
      <c r="G610" s="131">
        <v>3658.75</v>
      </c>
      <c r="H610" s="131">
        <v>20650.032266723985</v>
      </c>
    </row>
    <row r="611" spans="1:8" ht="12.75">
      <c r="A611" s="130">
        <v>38383.810532407406</v>
      </c>
      <c r="C611" s="153" t="s">
        <v>555</v>
      </c>
      <c r="D611" s="131">
        <v>356.94836673002226</v>
      </c>
      <c r="F611" s="131">
        <v>27.279800221190825</v>
      </c>
      <c r="G611" s="131">
        <v>17.970461874976948</v>
      </c>
      <c r="H611" s="131">
        <v>356.94836673002226</v>
      </c>
    </row>
    <row r="613" spans="3:8" ht="12.75">
      <c r="C613" s="153" t="s">
        <v>556</v>
      </c>
      <c r="D613" s="131">
        <v>1.474069682097544</v>
      </c>
      <c r="F613" s="131">
        <v>0.8048919442708806</v>
      </c>
      <c r="G613" s="131">
        <v>0.4911639733509244</v>
      </c>
      <c r="H613" s="131">
        <v>1.7285608183054435</v>
      </c>
    </row>
    <row r="614" spans="1:10" ht="12.75">
      <c r="A614" s="147" t="s">
        <v>545</v>
      </c>
      <c r="C614" s="148" t="s">
        <v>546</v>
      </c>
      <c r="D614" s="148" t="s">
        <v>547</v>
      </c>
      <c r="F614" s="148" t="s">
        <v>548</v>
      </c>
      <c r="G614" s="148" t="s">
        <v>549</v>
      </c>
      <c r="H614" s="148" t="s">
        <v>550</v>
      </c>
      <c r="I614" s="149" t="s">
        <v>551</v>
      </c>
      <c r="J614" s="148" t="s">
        <v>552</v>
      </c>
    </row>
    <row r="615" spans="1:8" ht="12.75">
      <c r="A615" s="150" t="s">
        <v>617</v>
      </c>
      <c r="C615" s="151">
        <v>292.40199999976903</v>
      </c>
      <c r="D615" s="131">
        <v>21688.620750278234</v>
      </c>
      <c r="F615" s="131">
        <v>11344.75</v>
      </c>
      <c r="G615" s="131">
        <v>11799.25</v>
      </c>
      <c r="H615" s="152" t="s">
        <v>886</v>
      </c>
    </row>
    <row r="617" spans="4:8" ht="12.75">
      <c r="D617" s="131">
        <v>21559.40582832694</v>
      </c>
      <c r="F617" s="131">
        <v>11354</v>
      </c>
      <c r="G617" s="131">
        <v>11337.25</v>
      </c>
      <c r="H617" s="152" t="s">
        <v>887</v>
      </c>
    </row>
    <row r="619" spans="4:8" ht="12.75">
      <c r="D619" s="131">
        <v>21431.502743840218</v>
      </c>
      <c r="F619" s="131">
        <v>11369.25</v>
      </c>
      <c r="G619" s="131">
        <v>11729.5</v>
      </c>
      <c r="H619" s="152" t="s">
        <v>888</v>
      </c>
    </row>
    <row r="621" spans="1:8" ht="12.75">
      <c r="A621" s="147" t="s">
        <v>553</v>
      </c>
      <c r="C621" s="153" t="s">
        <v>554</v>
      </c>
      <c r="D621" s="131">
        <v>21559.8431074818</v>
      </c>
      <c r="F621" s="131">
        <v>11356</v>
      </c>
      <c r="G621" s="131">
        <v>11622</v>
      </c>
      <c r="H621" s="131">
        <v>10040.460354077863</v>
      </c>
    </row>
    <row r="622" spans="1:8" ht="12.75">
      <c r="A622" s="130">
        <v>38383.811215277776</v>
      </c>
      <c r="C622" s="153" t="s">
        <v>555</v>
      </c>
      <c r="D622" s="131">
        <v>128.55956097616306</v>
      </c>
      <c r="F622" s="131">
        <v>12.371843031658623</v>
      </c>
      <c r="G622" s="131">
        <v>249.05458738999369</v>
      </c>
      <c r="H622" s="131">
        <v>128.55956097616306</v>
      </c>
    </row>
    <row r="624" spans="3:8" ht="12.75">
      <c r="C624" s="153" t="s">
        <v>556</v>
      </c>
      <c r="D624" s="131">
        <v>0.5962917277981011</v>
      </c>
      <c r="F624" s="131">
        <v>0.10894543000756098</v>
      </c>
      <c r="G624" s="131">
        <v>2.1429580742556675</v>
      </c>
      <c r="H624" s="131">
        <v>1.2804150053134713</v>
      </c>
    </row>
    <row r="625" spans="1:10" ht="12.75">
      <c r="A625" s="147" t="s">
        <v>545</v>
      </c>
      <c r="C625" s="148" t="s">
        <v>546</v>
      </c>
      <c r="D625" s="148" t="s">
        <v>547</v>
      </c>
      <c r="F625" s="148" t="s">
        <v>548</v>
      </c>
      <c r="G625" s="148" t="s">
        <v>549</v>
      </c>
      <c r="H625" s="148" t="s">
        <v>550</v>
      </c>
      <c r="I625" s="149" t="s">
        <v>551</v>
      </c>
      <c r="J625" s="148" t="s">
        <v>552</v>
      </c>
    </row>
    <row r="626" spans="1:8" ht="12.75">
      <c r="A626" s="150" t="s">
        <v>621</v>
      </c>
      <c r="C626" s="151">
        <v>324.75400000019</v>
      </c>
      <c r="D626" s="131">
        <v>34087.10001087189</v>
      </c>
      <c r="F626" s="131">
        <v>17573</v>
      </c>
      <c r="G626" s="131">
        <v>13748</v>
      </c>
      <c r="H626" s="152" t="s">
        <v>889</v>
      </c>
    </row>
    <row r="628" spans="4:8" ht="12.75">
      <c r="D628" s="131">
        <v>33625.289533793926</v>
      </c>
      <c r="F628" s="131">
        <v>17389</v>
      </c>
      <c r="G628" s="131">
        <v>13837.000000014901</v>
      </c>
      <c r="H628" s="152" t="s">
        <v>890</v>
      </c>
    </row>
    <row r="630" spans="4:8" ht="12.75">
      <c r="D630" s="131">
        <v>34483.10686284304</v>
      </c>
      <c r="F630" s="131">
        <v>17328</v>
      </c>
      <c r="G630" s="131">
        <v>13827</v>
      </c>
      <c r="H630" s="152" t="s">
        <v>891</v>
      </c>
    </row>
    <row r="632" spans="1:8" ht="12.75">
      <c r="A632" s="147" t="s">
        <v>553</v>
      </c>
      <c r="C632" s="153" t="s">
        <v>554</v>
      </c>
      <c r="D632" s="131">
        <v>34065.16546916962</v>
      </c>
      <c r="F632" s="131">
        <v>17430</v>
      </c>
      <c r="G632" s="131">
        <v>13804.000000004966</v>
      </c>
      <c r="H632" s="131">
        <v>17953.213734627843</v>
      </c>
    </row>
    <row r="633" spans="1:8" ht="12.75">
      <c r="A633" s="130">
        <v>38383.81172453704</v>
      </c>
      <c r="C633" s="153" t="s">
        <v>555</v>
      </c>
      <c r="D633" s="131">
        <v>429.3291110487059</v>
      </c>
      <c r="F633" s="131">
        <v>127.54214989563253</v>
      </c>
      <c r="G633" s="131">
        <v>48.75448697821182</v>
      </c>
      <c r="H633" s="131">
        <v>429.3291110487059</v>
      </c>
    </row>
    <row r="635" spans="3:8" ht="12.75">
      <c r="C635" s="153" t="s">
        <v>556</v>
      </c>
      <c r="D635" s="131">
        <v>1.2603171161380866</v>
      </c>
      <c r="F635" s="131">
        <v>0.7317392420862453</v>
      </c>
      <c r="G635" s="131">
        <v>0.35319100969425016</v>
      </c>
      <c r="H635" s="131">
        <v>2.3913774848044245</v>
      </c>
    </row>
    <row r="636" spans="1:10" ht="12.75">
      <c r="A636" s="147" t="s">
        <v>545</v>
      </c>
      <c r="C636" s="148" t="s">
        <v>546</v>
      </c>
      <c r="D636" s="148" t="s">
        <v>547</v>
      </c>
      <c r="F636" s="148" t="s">
        <v>548</v>
      </c>
      <c r="G636" s="148" t="s">
        <v>549</v>
      </c>
      <c r="H636" s="148" t="s">
        <v>550</v>
      </c>
      <c r="I636" s="149" t="s">
        <v>551</v>
      </c>
      <c r="J636" s="148" t="s">
        <v>552</v>
      </c>
    </row>
    <row r="637" spans="1:8" ht="12.75">
      <c r="A637" s="150" t="s">
        <v>640</v>
      </c>
      <c r="C637" s="151">
        <v>343.82299999985844</v>
      </c>
      <c r="D637" s="131">
        <v>14624.144132584333</v>
      </c>
      <c r="F637" s="131">
        <v>12850</v>
      </c>
      <c r="G637" s="131">
        <v>12172</v>
      </c>
      <c r="H637" s="152" t="s">
        <v>892</v>
      </c>
    </row>
    <row r="639" spans="4:8" ht="12.75">
      <c r="D639" s="131">
        <v>14810.70192836225</v>
      </c>
      <c r="F639" s="131">
        <v>12412</v>
      </c>
      <c r="G639" s="131">
        <v>12030</v>
      </c>
      <c r="H639" s="152" t="s">
        <v>893</v>
      </c>
    </row>
    <row r="641" spans="4:8" ht="12.75">
      <c r="D641" s="131">
        <v>14758.100191622972</v>
      </c>
      <c r="F641" s="131">
        <v>12346</v>
      </c>
      <c r="G641" s="131">
        <v>12088</v>
      </c>
      <c r="H641" s="152" t="s">
        <v>894</v>
      </c>
    </row>
    <row r="643" spans="1:8" ht="12.75">
      <c r="A643" s="147" t="s">
        <v>553</v>
      </c>
      <c r="C643" s="153" t="s">
        <v>554</v>
      </c>
      <c r="D643" s="131">
        <v>14730.98208418985</v>
      </c>
      <c r="F643" s="131">
        <v>12536</v>
      </c>
      <c r="G643" s="131">
        <v>12096.666666666668</v>
      </c>
      <c r="H643" s="131">
        <v>2382.95913337018</v>
      </c>
    </row>
    <row r="644" spans="1:8" ht="12.75">
      <c r="A644" s="130">
        <v>38383.81215277778</v>
      </c>
      <c r="C644" s="153" t="s">
        <v>555</v>
      </c>
      <c r="D644" s="131">
        <v>96.18989866125065</v>
      </c>
      <c r="F644" s="131">
        <v>273.9269975741712</v>
      </c>
      <c r="G644" s="131">
        <v>71.39561144309455</v>
      </c>
      <c r="H644" s="131">
        <v>96.18989866125065</v>
      </c>
    </row>
    <row r="646" spans="3:8" ht="12.75">
      <c r="C646" s="153" t="s">
        <v>556</v>
      </c>
      <c r="D646" s="131">
        <v>0.6529768219899421</v>
      </c>
      <c r="F646" s="131">
        <v>2.185122826852036</v>
      </c>
      <c r="G646" s="131">
        <v>0.5902089675648489</v>
      </c>
      <c r="H646" s="131">
        <v>4.036573574185087</v>
      </c>
    </row>
    <row r="647" spans="1:10" ht="12.75">
      <c r="A647" s="147" t="s">
        <v>545</v>
      </c>
      <c r="C647" s="148" t="s">
        <v>546</v>
      </c>
      <c r="D647" s="148" t="s">
        <v>547</v>
      </c>
      <c r="F647" s="148" t="s">
        <v>548</v>
      </c>
      <c r="G647" s="148" t="s">
        <v>549</v>
      </c>
      <c r="H647" s="148" t="s">
        <v>550</v>
      </c>
      <c r="I647" s="149" t="s">
        <v>551</v>
      </c>
      <c r="J647" s="148" t="s">
        <v>552</v>
      </c>
    </row>
    <row r="648" spans="1:8" ht="12.75">
      <c r="A648" s="150" t="s">
        <v>622</v>
      </c>
      <c r="C648" s="151">
        <v>361.38400000007823</v>
      </c>
      <c r="D648" s="131">
        <v>33395.54923939705</v>
      </c>
      <c r="F648" s="131">
        <v>12946</v>
      </c>
      <c r="G648" s="131">
        <v>12588</v>
      </c>
      <c r="H648" s="152" t="s">
        <v>895</v>
      </c>
    </row>
    <row r="650" spans="4:8" ht="12.75">
      <c r="D650" s="131">
        <v>33925.620760798454</v>
      </c>
      <c r="F650" s="131">
        <v>12486</v>
      </c>
      <c r="G650" s="131">
        <v>13224</v>
      </c>
      <c r="H650" s="152" t="s">
        <v>896</v>
      </c>
    </row>
    <row r="652" spans="4:8" ht="12.75">
      <c r="D652" s="131">
        <v>34099.45699685812</v>
      </c>
      <c r="F652" s="131">
        <v>12614</v>
      </c>
      <c r="G652" s="131">
        <v>12568</v>
      </c>
      <c r="H652" s="152" t="s">
        <v>897</v>
      </c>
    </row>
    <row r="654" spans="1:8" ht="12.75">
      <c r="A654" s="147" t="s">
        <v>553</v>
      </c>
      <c r="C654" s="153" t="s">
        <v>554</v>
      </c>
      <c r="D654" s="131">
        <v>33806.87566568454</v>
      </c>
      <c r="F654" s="131">
        <v>12682</v>
      </c>
      <c r="G654" s="131">
        <v>12793.333333333332</v>
      </c>
      <c r="H654" s="131">
        <v>21073.701931074414</v>
      </c>
    </row>
    <row r="655" spans="1:8" ht="12.75">
      <c r="A655" s="130">
        <v>38383.81259259259</v>
      </c>
      <c r="C655" s="153" t="s">
        <v>555</v>
      </c>
      <c r="D655" s="131">
        <v>366.66992099644835</v>
      </c>
      <c r="F655" s="131">
        <v>237.4194600280272</v>
      </c>
      <c r="G655" s="131">
        <v>373.10230947199096</v>
      </c>
      <c r="H655" s="131">
        <v>366.66992099644835</v>
      </c>
    </row>
    <row r="657" spans="3:8" ht="12.75">
      <c r="C657" s="153" t="s">
        <v>556</v>
      </c>
      <c r="D657" s="131">
        <v>1.0846016195712354</v>
      </c>
      <c r="F657" s="131">
        <v>1.872097934300798</v>
      </c>
      <c r="G657" s="131">
        <v>2.9163807410525617</v>
      </c>
      <c r="H657" s="131">
        <v>1.7399407194602678</v>
      </c>
    </row>
    <row r="658" spans="1:10" ht="12.75">
      <c r="A658" s="147" t="s">
        <v>545</v>
      </c>
      <c r="C658" s="148" t="s">
        <v>546</v>
      </c>
      <c r="D658" s="148" t="s">
        <v>547</v>
      </c>
      <c r="F658" s="148" t="s">
        <v>548</v>
      </c>
      <c r="G658" s="148" t="s">
        <v>549</v>
      </c>
      <c r="H658" s="148" t="s">
        <v>550</v>
      </c>
      <c r="I658" s="149" t="s">
        <v>551</v>
      </c>
      <c r="J658" s="148" t="s">
        <v>552</v>
      </c>
    </row>
    <row r="659" spans="1:8" ht="12.75">
      <c r="A659" s="150" t="s">
        <v>641</v>
      </c>
      <c r="C659" s="151">
        <v>371.029</v>
      </c>
      <c r="D659" s="131">
        <v>22316.64383265376</v>
      </c>
      <c r="F659" s="131">
        <v>16926</v>
      </c>
      <c r="G659" s="131">
        <v>17394</v>
      </c>
      <c r="H659" s="152" t="s">
        <v>898</v>
      </c>
    </row>
    <row r="661" spans="4:8" ht="12.75">
      <c r="D661" s="131">
        <v>22068.05139157176</v>
      </c>
      <c r="F661" s="131">
        <v>17214</v>
      </c>
      <c r="G661" s="131">
        <v>17442</v>
      </c>
      <c r="H661" s="152" t="s">
        <v>899</v>
      </c>
    </row>
    <row r="663" spans="4:8" ht="12.75">
      <c r="D663" s="131">
        <v>21958.447338581085</v>
      </c>
      <c r="F663" s="131">
        <v>17528</v>
      </c>
      <c r="G663" s="131">
        <v>17930</v>
      </c>
      <c r="H663" s="152" t="s">
        <v>900</v>
      </c>
    </row>
    <row r="665" spans="1:8" ht="12.75">
      <c r="A665" s="147" t="s">
        <v>553</v>
      </c>
      <c r="C665" s="153" t="s">
        <v>554</v>
      </c>
      <c r="D665" s="131">
        <v>22114.38085426887</v>
      </c>
      <c r="F665" s="131">
        <v>17222.666666666668</v>
      </c>
      <c r="G665" s="131">
        <v>17588.666666666668</v>
      </c>
      <c r="H665" s="131">
        <v>4752.433003669856</v>
      </c>
    </row>
    <row r="666" spans="1:8" ht="12.75">
      <c r="A666" s="130">
        <v>38383.813043981485</v>
      </c>
      <c r="C666" s="153" t="s">
        <v>555</v>
      </c>
      <c r="D666" s="131">
        <v>183.53745238206895</v>
      </c>
      <c r="F666" s="131">
        <v>301.09356242426264</v>
      </c>
      <c r="G666" s="131">
        <v>296.5760161127891</v>
      </c>
      <c r="H666" s="131">
        <v>183.53745238206895</v>
      </c>
    </row>
    <row r="668" spans="3:8" ht="12.75">
      <c r="C668" s="153" t="s">
        <v>556</v>
      </c>
      <c r="D668" s="131">
        <v>0.8299461494832656</v>
      </c>
      <c r="F668" s="131">
        <v>1.7482400852999687</v>
      </c>
      <c r="G668" s="131">
        <v>1.6861767963051344</v>
      </c>
      <c r="H668" s="131">
        <v>3.8619682221788363</v>
      </c>
    </row>
    <row r="669" spans="1:10" ht="12.75">
      <c r="A669" s="147" t="s">
        <v>545</v>
      </c>
      <c r="C669" s="148" t="s">
        <v>546</v>
      </c>
      <c r="D669" s="148" t="s">
        <v>547</v>
      </c>
      <c r="F669" s="148" t="s">
        <v>548</v>
      </c>
      <c r="G669" s="148" t="s">
        <v>549</v>
      </c>
      <c r="H669" s="148" t="s">
        <v>550</v>
      </c>
      <c r="I669" s="149" t="s">
        <v>551</v>
      </c>
      <c r="J669" s="148" t="s">
        <v>552</v>
      </c>
    </row>
    <row r="670" spans="1:8" ht="12.75">
      <c r="A670" s="150" t="s">
        <v>616</v>
      </c>
      <c r="C670" s="151">
        <v>407.77100000018254</v>
      </c>
      <c r="D670" s="131">
        <v>1235631.1642303467</v>
      </c>
      <c r="F670" s="131">
        <v>42400</v>
      </c>
      <c r="G670" s="131">
        <v>40200</v>
      </c>
      <c r="H670" s="152" t="s">
        <v>901</v>
      </c>
    </row>
    <row r="672" spans="4:8" ht="12.75">
      <c r="D672" s="131">
        <v>1228730.250782013</v>
      </c>
      <c r="F672" s="131">
        <v>42100</v>
      </c>
      <c r="G672" s="131">
        <v>40300</v>
      </c>
      <c r="H672" s="152" t="s">
        <v>902</v>
      </c>
    </row>
    <row r="674" spans="4:8" ht="12.75">
      <c r="D674" s="131">
        <v>1237576.187538147</v>
      </c>
      <c r="F674" s="131">
        <v>42400</v>
      </c>
      <c r="G674" s="131">
        <v>39900</v>
      </c>
      <c r="H674" s="152" t="s">
        <v>903</v>
      </c>
    </row>
    <row r="676" spans="1:8" ht="12.75">
      <c r="A676" s="147" t="s">
        <v>553</v>
      </c>
      <c r="C676" s="153" t="s">
        <v>554</v>
      </c>
      <c r="D676" s="131">
        <v>1233979.200850169</v>
      </c>
      <c r="F676" s="131">
        <v>42300</v>
      </c>
      <c r="G676" s="131">
        <v>40133.333333333336</v>
      </c>
      <c r="H676" s="131">
        <v>1192780.2490681983</v>
      </c>
    </row>
    <row r="677" spans="1:8" ht="12.75">
      <c r="A677" s="130">
        <v>38383.81350694445</v>
      </c>
      <c r="C677" s="153" t="s">
        <v>555</v>
      </c>
      <c r="D677" s="131">
        <v>4648.58973565281</v>
      </c>
      <c r="F677" s="131">
        <v>173.20508075688772</v>
      </c>
      <c r="G677" s="131">
        <v>208.16659994661327</v>
      </c>
      <c r="H677" s="131">
        <v>4648.58973565281</v>
      </c>
    </row>
    <row r="679" spans="3:8" ht="12.75">
      <c r="C679" s="153" t="s">
        <v>556</v>
      </c>
      <c r="D679" s="131">
        <v>0.37671540431557465</v>
      </c>
      <c r="F679" s="131">
        <v>0.40946827602101116</v>
      </c>
      <c r="G679" s="131">
        <v>0.5186875413952158</v>
      </c>
      <c r="H679" s="131">
        <v>0.38972725607120806</v>
      </c>
    </row>
    <row r="680" spans="1:10" ht="12.75">
      <c r="A680" s="147" t="s">
        <v>545</v>
      </c>
      <c r="C680" s="148" t="s">
        <v>546</v>
      </c>
      <c r="D680" s="148" t="s">
        <v>547</v>
      </c>
      <c r="F680" s="148" t="s">
        <v>548</v>
      </c>
      <c r="G680" s="148" t="s">
        <v>549</v>
      </c>
      <c r="H680" s="148" t="s">
        <v>550</v>
      </c>
      <c r="I680" s="149" t="s">
        <v>551</v>
      </c>
      <c r="J680" s="148" t="s">
        <v>552</v>
      </c>
    </row>
    <row r="681" spans="1:8" ht="12.75">
      <c r="A681" s="150" t="s">
        <v>623</v>
      </c>
      <c r="C681" s="151">
        <v>455.40299999993294</v>
      </c>
      <c r="D681" s="131">
        <v>32677.194321274757</v>
      </c>
      <c r="F681" s="131">
        <v>24015</v>
      </c>
      <c r="G681" s="131">
        <v>26529.999999970198</v>
      </c>
      <c r="H681" s="152" t="s">
        <v>904</v>
      </c>
    </row>
    <row r="683" spans="4:8" ht="12.75">
      <c r="D683" s="131">
        <v>32712.495096296072</v>
      </c>
      <c r="F683" s="131">
        <v>24140</v>
      </c>
      <c r="G683" s="131">
        <v>26332.500000029802</v>
      </c>
      <c r="H683" s="152" t="s">
        <v>905</v>
      </c>
    </row>
    <row r="685" spans="4:8" ht="12.75">
      <c r="D685" s="131">
        <v>32935.70971083641</v>
      </c>
      <c r="F685" s="131">
        <v>24245</v>
      </c>
      <c r="G685" s="131">
        <v>26385</v>
      </c>
      <c r="H685" s="152" t="s">
        <v>906</v>
      </c>
    </row>
    <row r="687" spans="1:8" ht="12.75">
      <c r="A687" s="147" t="s">
        <v>553</v>
      </c>
      <c r="C687" s="153" t="s">
        <v>554</v>
      </c>
      <c r="D687" s="131">
        <v>32775.133042802416</v>
      </c>
      <c r="F687" s="131">
        <v>24133.333333333336</v>
      </c>
      <c r="G687" s="131">
        <v>26415.833333333336</v>
      </c>
      <c r="H687" s="131">
        <v>7507.184883887685</v>
      </c>
    </row>
    <row r="688" spans="1:8" ht="12.75">
      <c r="A688" s="130">
        <v>38383.814155092594</v>
      </c>
      <c r="C688" s="153" t="s">
        <v>555</v>
      </c>
      <c r="D688" s="131">
        <v>140.17912083099785</v>
      </c>
      <c r="F688" s="131">
        <v>115.14483632943917</v>
      </c>
      <c r="G688" s="131">
        <v>102.29654602007206</v>
      </c>
      <c r="H688" s="131">
        <v>140.17912083099785</v>
      </c>
    </row>
    <row r="690" spans="3:8" ht="12.75">
      <c r="C690" s="153" t="s">
        <v>556</v>
      </c>
      <c r="D690" s="131">
        <v>0.4276996241264133</v>
      </c>
      <c r="F690" s="131">
        <v>0.47711948755292477</v>
      </c>
      <c r="G690" s="131">
        <v>0.38725466173723605</v>
      </c>
      <c r="H690" s="131">
        <v>1.8672661323668434</v>
      </c>
    </row>
    <row r="691" spans="1:16" ht="12.75">
      <c r="A691" s="141" t="s">
        <v>536</v>
      </c>
      <c r="B691" s="136" t="s">
        <v>693</v>
      </c>
      <c r="D691" s="141" t="s">
        <v>537</v>
      </c>
      <c r="E691" s="136" t="s">
        <v>538</v>
      </c>
      <c r="F691" s="137" t="s">
        <v>562</v>
      </c>
      <c r="G691" s="142" t="s">
        <v>540</v>
      </c>
      <c r="H691" s="143">
        <v>1</v>
      </c>
      <c r="I691" s="144" t="s">
        <v>541</v>
      </c>
      <c r="J691" s="143">
        <v>7</v>
      </c>
      <c r="K691" s="142" t="s">
        <v>542</v>
      </c>
      <c r="L691" s="145">
        <v>1</v>
      </c>
      <c r="M691" s="142" t="s">
        <v>543</v>
      </c>
      <c r="N691" s="146">
        <v>1</v>
      </c>
      <c r="O691" s="142" t="s">
        <v>544</v>
      </c>
      <c r="P691" s="146">
        <v>1</v>
      </c>
    </row>
    <row r="693" spans="1:10" ht="12.75">
      <c r="A693" s="147" t="s">
        <v>545</v>
      </c>
      <c r="C693" s="148" t="s">
        <v>546</v>
      </c>
      <c r="D693" s="148" t="s">
        <v>547</v>
      </c>
      <c r="F693" s="148" t="s">
        <v>548</v>
      </c>
      <c r="G693" s="148" t="s">
        <v>549</v>
      </c>
      <c r="H693" s="148" t="s">
        <v>550</v>
      </c>
      <c r="I693" s="149" t="s">
        <v>551</v>
      </c>
      <c r="J693" s="148" t="s">
        <v>552</v>
      </c>
    </row>
    <row r="694" spans="1:8" ht="12.75">
      <c r="A694" s="150" t="s">
        <v>619</v>
      </c>
      <c r="C694" s="151">
        <v>228.61599999992177</v>
      </c>
      <c r="D694" s="131">
        <v>31095.5</v>
      </c>
      <c r="F694" s="131">
        <v>29343.000000029802</v>
      </c>
      <c r="G694" s="131">
        <v>24724</v>
      </c>
      <c r="H694" s="152" t="s">
        <v>907</v>
      </c>
    </row>
    <row r="696" spans="4:8" ht="12.75">
      <c r="D696" s="131">
        <v>31561.19387063384</v>
      </c>
      <c r="F696" s="131">
        <v>28802.999999970198</v>
      </c>
      <c r="G696" s="131">
        <v>25159</v>
      </c>
      <c r="H696" s="152" t="s">
        <v>908</v>
      </c>
    </row>
    <row r="698" spans="4:8" ht="12.75">
      <c r="D698" s="131">
        <v>31454.500000029802</v>
      </c>
      <c r="F698" s="131">
        <v>27186</v>
      </c>
      <c r="G698" s="131">
        <v>24440</v>
      </c>
      <c r="H698" s="152" t="s">
        <v>909</v>
      </c>
    </row>
    <row r="700" spans="1:8" ht="12.75">
      <c r="A700" s="147" t="s">
        <v>553</v>
      </c>
      <c r="C700" s="153" t="s">
        <v>554</v>
      </c>
      <c r="D700" s="131">
        <v>31370.39795688788</v>
      </c>
      <c r="F700" s="131">
        <v>28444</v>
      </c>
      <c r="G700" s="131">
        <v>24774.333333333336</v>
      </c>
      <c r="H700" s="131">
        <v>4535.602133221988</v>
      </c>
    </row>
    <row r="701" spans="1:8" ht="12.75">
      <c r="A701" s="130">
        <v>38383.81638888889</v>
      </c>
      <c r="C701" s="153" t="s">
        <v>555</v>
      </c>
      <c r="D701" s="131">
        <v>243.97245855265422</v>
      </c>
      <c r="F701" s="131">
        <v>1122.4183712039253</v>
      </c>
      <c r="G701" s="131">
        <v>362.1330326459233</v>
      </c>
      <c r="H701" s="131">
        <v>243.97245855265422</v>
      </c>
    </row>
    <row r="703" spans="3:8" ht="12.75">
      <c r="C703" s="153" t="s">
        <v>556</v>
      </c>
      <c r="D703" s="131">
        <v>0.7777155357988889</v>
      </c>
      <c r="F703" s="131">
        <v>3.9460637435097925</v>
      </c>
      <c r="G703" s="131">
        <v>1.4617266498093051</v>
      </c>
      <c r="H703" s="131">
        <v>5.3790533513869265</v>
      </c>
    </row>
    <row r="704" spans="1:10" ht="12.75">
      <c r="A704" s="147" t="s">
        <v>545</v>
      </c>
      <c r="C704" s="148" t="s">
        <v>546</v>
      </c>
      <c r="D704" s="148" t="s">
        <v>547</v>
      </c>
      <c r="F704" s="148" t="s">
        <v>548</v>
      </c>
      <c r="G704" s="148" t="s">
        <v>549</v>
      </c>
      <c r="H704" s="148" t="s">
        <v>550</v>
      </c>
      <c r="I704" s="149" t="s">
        <v>551</v>
      </c>
      <c r="J704" s="148" t="s">
        <v>552</v>
      </c>
    </row>
    <row r="705" spans="1:8" ht="12.75">
      <c r="A705" s="150" t="s">
        <v>620</v>
      </c>
      <c r="C705" s="151">
        <v>231.6040000000503</v>
      </c>
      <c r="D705" s="131">
        <v>59728.65631687641</v>
      </c>
      <c r="F705" s="131">
        <v>15762.000000014901</v>
      </c>
      <c r="G705" s="131">
        <v>32745.000000029802</v>
      </c>
      <c r="H705" s="152" t="s">
        <v>910</v>
      </c>
    </row>
    <row r="707" spans="4:8" ht="12.75">
      <c r="D707" s="131">
        <v>60075.3229778409</v>
      </c>
      <c r="F707" s="131">
        <v>15608.000000014901</v>
      </c>
      <c r="G707" s="131">
        <v>32447.000000029802</v>
      </c>
      <c r="H707" s="152" t="s">
        <v>911</v>
      </c>
    </row>
    <row r="709" spans="4:8" ht="12.75">
      <c r="D709" s="131">
        <v>58766.609819829464</v>
      </c>
      <c r="F709" s="131">
        <v>15656</v>
      </c>
      <c r="G709" s="131">
        <v>32436</v>
      </c>
      <c r="H709" s="152" t="s">
        <v>912</v>
      </c>
    </row>
    <row r="711" spans="1:8" ht="12.75">
      <c r="A711" s="147" t="s">
        <v>553</v>
      </c>
      <c r="C711" s="153" t="s">
        <v>554</v>
      </c>
      <c r="D711" s="131">
        <v>59523.52970484893</v>
      </c>
      <c r="F711" s="131">
        <v>15675.333333343267</v>
      </c>
      <c r="G711" s="131">
        <v>32542.666666686535</v>
      </c>
      <c r="H711" s="131">
        <v>32952.14527660873</v>
      </c>
    </row>
    <row r="712" spans="1:8" ht="12.75">
      <c r="A712" s="130">
        <v>38383.81685185185</v>
      </c>
      <c r="C712" s="153" t="s">
        <v>555</v>
      </c>
      <c r="D712" s="131">
        <v>678.0414645942733</v>
      </c>
      <c r="F712" s="131">
        <v>78.79932317975609</v>
      </c>
      <c r="G712" s="131">
        <v>175.31210265350194</v>
      </c>
      <c r="H712" s="131">
        <v>678.0414645942733</v>
      </c>
    </row>
    <row r="714" spans="3:8" ht="12.75">
      <c r="C714" s="153" t="s">
        <v>556</v>
      </c>
      <c r="D714" s="131">
        <v>1.1391150154508365</v>
      </c>
      <c r="F714" s="131">
        <v>0.5026963159510026</v>
      </c>
      <c r="G714" s="131">
        <v>0.5387146187161314</v>
      </c>
      <c r="H714" s="131">
        <v>2.0576549990982977</v>
      </c>
    </row>
    <row r="715" spans="1:10" ht="12.75">
      <c r="A715" s="147" t="s">
        <v>545</v>
      </c>
      <c r="C715" s="148" t="s">
        <v>546</v>
      </c>
      <c r="D715" s="148" t="s">
        <v>547</v>
      </c>
      <c r="F715" s="148" t="s">
        <v>548</v>
      </c>
      <c r="G715" s="148" t="s">
        <v>549</v>
      </c>
      <c r="H715" s="148" t="s">
        <v>550</v>
      </c>
      <c r="I715" s="149" t="s">
        <v>551</v>
      </c>
      <c r="J715" s="148" t="s">
        <v>552</v>
      </c>
    </row>
    <row r="716" spans="1:8" ht="12.75">
      <c r="A716" s="150" t="s">
        <v>618</v>
      </c>
      <c r="C716" s="151">
        <v>267.7160000000149</v>
      </c>
      <c r="D716" s="131">
        <v>49747.51044678688</v>
      </c>
      <c r="F716" s="131">
        <v>3482</v>
      </c>
      <c r="G716" s="131">
        <v>3828.9999999962747</v>
      </c>
      <c r="H716" s="152" t="s">
        <v>913</v>
      </c>
    </row>
    <row r="718" spans="4:8" ht="12.75">
      <c r="D718" s="131">
        <v>49309.827686131</v>
      </c>
      <c r="F718" s="131">
        <v>3509.7499999962747</v>
      </c>
      <c r="G718" s="131">
        <v>3850.75</v>
      </c>
      <c r="H718" s="152" t="s">
        <v>914</v>
      </c>
    </row>
    <row r="720" spans="4:8" ht="12.75">
      <c r="D720" s="131">
        <v>49411.133178412914</v>
      </c>
      <c r="F720" s="131">
        <v>3509.9999999962747</v>
      </c>
      <c r="G720" s="131">
        <v>3827.7500000037253</v>
      </c>
      <c r="H720" s="152" t="s">
        <v>915</v>
      </c>
    </row>
    <row r="722" spans="1:8" ht="12.75">
      <c r="A722" s="147" t="s">
        <v>553</v>
      </c>
      <c r="C722" s="153" t="s">
        <v>554</v>
      </c>
      <c r="D722" s="131">
        <v>49489.49043711026</v>
      </c>
      <c r="F722" s="131">
        <v>3500.58333333085</v>
      </c>
      <c r="G722" s="131">
        <v>3835.833333333333</v>
      </c>
      <c r="H722" s="131">
        <v>45770.11749621966</v>
      </c>
    </row>
    <row r="723" spans="1:8" ht="12.75">
      <c r="A723" s="130">
        <v>38383.8175</v>
      </c>
      <c r="C723" s="153" t="s">
        <v>555</v>
      </c>
      <c r="D723" s="131">
        <v>229.12102639684105</v>
      </c>
      <c r="F723" s="131">
        <v>16.09412418451455</v>
      </c>
      <c r="G723" s="131">
        <v>12.933322594251468</v>
      </c>
      <c r="H723" s="131">
        <v>229.12102639684105</v>
      </c>
    </row>
    <row r="725" spans="3:8" ht="12.75">
      <c r="C725" s="153" t="s">
        <v>556</v>
      </c>
      <c r="D725" s="131">
        <v>0.462969055395713</v>
      </c>
      <c r="F725" s="131">
        <v>0.4597554936422776</v>
      </c>
      <c r="G725" s="131">
        <v>0.3371711299826583</v>
      </c>
      <c r="H725" s="131">
        <v>0.5005908634946483</v>
      </c>
    </row>
    <row r="726" spans="1:10" ht="12.75">
      <c r="A726" s="147" t="s">
        <v>545</v>
      </c>
      <c r="C726" s="148" t="s">
        <v>546</v>
      </c>
      <c r="D726" s="148" t="s">
        <v>547</v>
      </c>
      <c r="F726" s="148" t="s">
        <v>548</v>
      </c>
      <c r="G726" s="148" t="s">
        <v>549</v>
      </c>
      <c r="H726" s="148" t="s">
        <v>550</v>
      </c>
      <c r="I726" s="149" t="s">
        <v>551</v>
      </c>
      <c r="J726" s="148" t="s">
        <v>552</v>
      </c>
    </row>
    <row r="727" spans="1:8" ht="12.75">
      <c r="A727" s="150" t="s">
        <v>617</v>
      </c>
      <c r="C727" s="151">
        <v>292.40199999976903</v>
      </c>
      <c r="D727" s="131">
        <v>46762.71856456995</v>
      </c>
      <c r="F727" s="131">
        <v>12375.75</v>
      </c>
      <c r="G727" s="131">
        <v>11657</v>
      </c>
      <c r="H727" s="152" t="s">
        <v>916</v>
      </c>
    </row>
    <row r="729" spans="4:8" ht="12.75">
      <c r="D729" s="131">
        <v>45376.441015958786</v>
      </c>
      <c r="F729" s="131">
        <v>12440.5</v>
      </c>
      <c r="G729" s="131">
        <v>11583</v>
      </c>
      <c r="H729" s="152" t="s">
        <v>917</v>
      </c>
    </row>
    <row r="731" spans="4:8" ht="12.75">
      <c r="D731" s="131">
        <v>45864.18909263611</v>
      </c>
      <c r="F731" s="131">
        <v>12389</v>
      </c>
      <c r="G731" s="131">
        <v>11854</v>
      </c>
      <c r="H731" s="152" t="s">
        <v>918</v>
      </c>
    </row>
    <row r="733" spans="1:8" ht="12.75">
      <c r="A733" s="147" t="s">
        <v>553</v>
      </c>
      <c r="C733" s="153" t="s">
        <v>554</v>
      </c>
      <c r="D733" s="131">
        <v>46001.116224388286</v>
      </c>
      <c r="F733" s="131">
        <v>12401.75</v>
      </c>
      <c r="G733" s="131">
        <v>11698</v>
      </c>
      <c r="H733" s="131">
        <v>34031.62416689962</v>
      </c>
    </row>
    <row r="734" spans="1:8" ht="12.75">
      <c r="A734" s="130">
        <v>38383.81818287037</v>
      </c>
      <c r="C734" s="153" t="s">
        <v>555</v>
      </c>
      <c r="D734" s="131">
        <v>703.2091722968646</v>
      </c>
      <c r="F734" s="131">
        <v>34.20617634287703</v>
      </c>
      <c r="G734" s="131">
        <v>140.0749799214692</v>
      </c>
      <c r="H734" s="131">
        <v>703.2091722968646</v>
      </c>
    </row>
    <row r="736" spans="3:8" ht="12.75">
      <c r="C736" s="153" t="s">
        <v>556</v>
      </c>
      <c r="D736" s="131">
        <v>1.5286784974231693</v>
      </c>
      <c r="F736" s="131">
        <v>0.2758173349960854</v>
      </c>
      <c r="G736" s="131">
        <v>1.197426738942291</v>
      </c>
      <c r="H736" s="131">
        <v>2.0663403217200282</v>
      </c>
    </row>
    <row r="737" spans="1:10" ht="12.75">
      <c r="A737" s="147" t="s">
        <v>545</v>
      </c>
      <c r="C737" s="148" t="s">
        <v>546</v>
      </c>
      <c r="D737" s="148" t="s">
        <v>547</v>
      </c>
      <c r="F737" s="148" t="s">
        <v>548</v>
      </c>
      <c r="G737" s="148" t="s">
        <v>549</v>
      </c>
      <c r="H737" s="148" t="s">
        <v>550</v>
      </c>
      <c r="I737" s="149" t="s">
        <v>551</v>
      </c>
      <c r="J737" s="148" t="s">
        <v>552</v>
      </c>
    </row>
    <row r="738" spans="1:8" ht="12.75">
      <c r="A738" s="150" t="s">
        <v>621</v>
      </c>
      <c r="C738" s="151">
        <v>324.75400000019</v>
      </c>
      <c r="D738" s="131">
        <v>46947.21018576622</v>
      </c>
      <c r="F738" s="131">
        <v>19084</v>
      </c>
      <c r="G738" s="131">
        <v>14704</v>
      </c>
      <c r="H738" s="152" t="s">
        <v>919</v>
      </c>
    </row>
    <row r="740" spans="4:8" ht="12.75">
      <c r="D740" s="131">
        <v>46495.756625413895</v>
      </c>
      <c r="F740" s="131">
        <v>18790</v>
      </c>
      <c r="G740" s="131">
        <v>14783.000000014901</v>
      </c>
      <c r="H740" s="152" t="s">
        <v>920</v>
      </c>
    </row>
    <row r="742" spans="4:8" ht="12.75">
      <c r="D742" s="131">
        <v>46471.28377264738</v>
      </c>
      <c r="F742" s="131">
        <v>19089</v>
      </c>
      <c r="G742" s="131">
        <v>14687.000000014901</v>
      </c>
      <c r="H742" s="152" t="s">
        <v>921</v>
      </c>
    </row>
    <row r="744" spans="1:8" ht="12.75">
      <c r="A744" s="147" t="s">
        <v>553</v>
      </c>
      <c r="C744" s="153" t="s">
        <v>554</v>
      </c>
      <c r="D744" s="131">
        <v>46638.083527942494</v>
      </c>
      <c r="F744" s="131">
        <v>18987.666666666668</v>
      </c>
      <c r="G744" s="131">
        <v>14724.6666666766</v>
      </c>
      <c r="H744" s="131">
        <v>29200.014146340094</v>
      </c>
    </row>
    <row r="745" spans="1:8" ht="12.75">
      <c r="A745" s="130">
        <v>38383.81869212963</v>
      </c>
      <c r="C745" s="153" t="s">
        <v>555</v>
      </c>
      <c r="D745" s="131">
        <v>267.9910410143683</v>
      </c>
      <c r="F745" s="131">
        <v>171.20260901438778</v>
      </c>
      <c r="G745" s="131">
        <v>51.22824741965483</v>
      </c>
      <c r="H745" s="131">
        <v>267.9910410143683</v>
      </c>
    </row>
    <row r="747" spans="3:8" ht="12.75">
      <c r="C747" s="153" t="s">
        <v>556</v>
      </c>
      <c r="D747" s="131">
        <v>0.5746184678746623</v>
      </c>
      <c r="F747" s="131">
        <v>0.9016516458809463</v>
      </c>
      <c r="G747" s="131">
        <v>0.3479076883661449</v>
      </c>
      <c r="H747" s="131">
        <v>0.9177770930907516</v>
      </c>
    </row>
    <row r="748" spans="1:10" ht="12.75">
      <c r="A748" s="147" t="s">
        <v>545</v>
      </c>
      <c r="C748" s="148" t="s">
        <v>546</v>
      </c>
      <c r="D748" s="148" t="s">
        <v>547</v>
      </c>
      <c r="F748" s="148" t="s">
        <v>548</v>
      </c>
      <c r="G748" s="148" t="s">
        <v>549</v>
      </c>
      <c r="H748" s="148" t="s">
        <v>550</v>
      </c>
      <c r="I748" s="149" t="s">
        <v>551</v>
      </c>
      <c r="J748" s="148" t="s">
        <v>552</v>
      </c>
    </row>
    <row r="749" spans="1:8" ht="12.75">
      <c r="A749" s="150" t="s">
        <v>640</v>
      </c>
      <c r="C749" s="151">
        <v>343.82299999985844</v>
      </c>
      <c r="D749" s="131">
        <v>42753.19267386198</v>
      </c>
      <c r="F749" s="131">
        <v>12606</v>
      </c>
      <c r="G749" s="131">
        <v>12432</v>
      </c>
      <c r="H749" s="152" t="s">
        <v>922</v>
      </c>
    </row>
    <row r="751" spans="4:8" ht="12.75">
      <c r="D751" s="131">
        <v>43155.62693119049</v>
      </c>
      <c r="F751" s="131">
        <v>13152</v>
      </c>
      <c r="G751" s="131">
        <v>12690</v>
      </c>
      <c r="H751" s="152" t="s">
        <v>923</v>
      </c>
    </row>
    <row r="753" spans="4:8" ht="12.75">
      <c r="D753" s="131">
        <v>43333.596894681454</v>
      </c>
      <c r="F753" s="131">
        <v>12900</v>
      </c>
      <c r="G753" s="131">
        <v>12822</v>
      </c>
      <c r="H753" s="152" t="s">
        <v>924</v>
      </c>
    </row>
    <row r="755" spans="1:8" ht="12.75">
      <c r="A755" s="147" t="s">
        <v>553</v>
      </c>
      <c r="C755" s="153" t="s">
        <v>554</v>
      </c>
      <c r="D755" s="131">
        <v>43080.80549991131</v>
      </c>
      <c r="F755" s="131">
        <v>12886</v>
      </c>
      <c r="G755" s="131">
        <v>12648</v>
      </c>
      <c r="H755" s="131">
        <v>30296.63828679655</v>
      </c>
    </row>
    <row r="756" spans="1:8" ht="12.75">
      <c r="A756" s="130">
        <v>38383.81912037037</v>
      </c>
      <c r="C756" s="153" t="s">
        <v>555</v>
      </c>
      <c r="D756" s="131">
        <v>297.34819626180644</v>
      </c>
      <c r="F756" s="131">
        <v>273.2690981432039</v>
      </c>
      <c r="G756" s="131">
        <v>198.36330305779848</v>
      </c>
      <c r="H756" s="131">
        <v>297.34819626180644</v>
      </c>
    </row>
    <row r="758" spans="3:8" ht="12.75">
      <c r="C758" s="153" t="s">
        <v>556</v>
      </c>
      <c r="D758" s="131">
        <v>0.6902103914060257</v>
      </c>
      <c r="F758" s="131">
        <v>2.1206666005215262</v>
      </c>
      <c r="G758" s="131">
        <v>1.5683373107036565</v>
      </c>
      <c r="H758" s="131">
        <v>0.9814560726078726</v>
      </c>
    </row>
    <row r="759" spans="1:10" ht="12.75">
      <c r="A759" s="147" t="s">
        <v>545</v>
      </c>
      <c r="C759" s="148" t="s">
        <v>546</v>
      </c>
      <c r="D759" s="148" t="s">
        <v>547</v>
      </c>
      <c r="F759" s="148" t="s">
        <v>548</v>
      </c>
      <c r="G759" s="148" t="s">
        <v>549</v>
      </c>
      <c r="H759" s="148" t="s">
        <v>550</v>
      </c>
      <c r="I759" s="149" t="s">
        <v>551</v>
      </c>
      <c r="J759" s="148" t="s">
        <v>552</v>
      </c>
    </row>
    <row r="760" spans="1:8" ht="12.75">
      <c r="A760" s="150" t="s">
        <v>622</v>
      </c>
      <c r="C760" s="151">
        <v>361.38400000007823</v>
      </c>
      <c r="D760" s="131">
        <v>44952.507664203644</v>
      </c>
      <c r="F760" s="131">
        <v>13563.999999985099</v>
      </c>
      <c r="G760" s="131">
        <v>13352</v>
      </c>
      <c r="H760" s="152" t="s">
        <v>925</v>
      </c>
    </row>
    <row r="762" spans="4:8" ht="12.75">
      <c r="D762" s="131">
        <v>44568.08917105198</v>
      </c>
      <c r="F762" s="131">
        <v>13194</v>
      </c>
      <c r="G762" s="131">
        <v>13170</v>
      </c>
      <c r="H762" s="152" t="s">
        <v>926</v>
      </c>
    </row>
    <row r="764" spans="4:8" ht="12.75">
      <c r="D764" s="131">
        <v>44596.45399612188</v>
      </c>
      <c r="F764" s="131">
        <v>13320</v>
      </c>
      <c r="G764" s="131">
        <v>12913.999999985099</v>
      </c>
      <c r="H764" s="152" t="s">
        <v>927</v>
      </c>
    </row>
    <row r="766" spans="1:8" ht="12.75">
      <c r="A766" s="147" t="s">
        <v>553</v>
      </c>
      <c r="C766" s="153" t="s">
        <v>554</v>
      </c>
      <c r="D766" s="131">
        <v>44705.683610459164</v>
      </c>
      <c r="F766" s="131">
        <v>13359.333333328366</v>
      </c>
      <c r="G766" s="131">
        <v>13145.333333328366</v>
      </c>
      <c r="H766" s="131">
        <v>31444.714162219727</v>
      </c>
    </row>
    <row r="767" spans="1:8" ht="12.75">
      <c r="A767" s="130">
        <v>38383.819560185184</v>
      </c>
      <c r="C767" s="153" t="s">
        <v>555</v>
      </c>
      <c r="D767" s="131">
        <v>214.22587601830583</v>
      </c>
      <c r="F767" s="131">
        <v>188.1098969493141</v>
      </c>
      <c r="G767" s="131">
        <v>220.03939042087896</v>
      </c>
      <c r="H767" s="131">
        <v>214.22587601830583</v>
      </c>
    </row>
    <row r="769" spans="3:8" ht="12.75">
      <c r="C769" s="153" t="s">
        <v>556</v>
      </c>
      <c r="D769" s="131">
        <v>0.47919158978744797</v>
      </c>
      <c r="F769" s="131">
        <v>1.4080784740958934</v>
      </c>
      <c r="G769" s="131">
        <v>1.673897381232595</v>
      </c>
      <c r="H769" s="131">
        <v>0.6812778609248561</v>
      </c>
    </row>
    <row r="770" spans="1:10" ht="12.75">
      <c r="A770" s="147" t="s">
        <v>545</v>
      </c>
      <c r="C770" s="148" t="s">
        <v>546</v>
      </c>
      <c r="D770" s="148" t="s">
        <v>547</v>
      </c>
      <c r="F770" s="148" t="s">
        <v>548</v>
      </c>
      <c r="G770" s="148" t="s">
        <v>549</v>
      </c>
      <c r="H770" s="148" t="s">
        <v>550</v>
      </c>
      <c r="I770" s="149" t="s">
        <v>551</v>
      </c>
      <c r="J770" s="148" t="s">
        <v>552</v>
      </c>
    </row>
    <row r="771" spans="1:8" ht="12.75">
      <c r="A771" s="150" t="s">
        <v>641</v>
      </c>
      <c r="C771" s="151">
        <v>371.029</v>
      </c>
      <c r="D771" s="131">
        <v>39055.14053887129</v>
      </c>
      <c r="F771" s="131">
        <v>18252</v>
      </c>
      <c r="G771" s="131">
        <v>17966</v>
      </c>
      <c r="H771" s="152" t="s">
        <v>928</v>
      </c>
    </row>
    <row r="773" spans="4:8" ht="12.75">
      <c r="D773" s="131">
        <v>40305.45456421375</v>
      </c>
      <c r="F773" s="131">
        <v>18222</v>
      </c>
      <c r="G773" s="131">
        <v>18108</v>
      </c>
      <c r="H773" s="152" t="s">
        <v>929</v>
      </c>
    </row>
    <row r="775" spans="4:8" ht="12.75">
      <c r="D775" s="131">
        <v>39529.79099005461</v>
      </c>
      <c r="F775" s="131">
        <v>18252</v>
      </c>
      <c r="G775" s="131">
        <v>18300</v>
      </c>
      <c r="H775" s="152" t="s">
        <v>930</v>
      </c>
    </row>
    <row r="777" spans="1:8" ht="12.75">
      <c r="A777" s="147" t="s">
        <v>553</v>
      </c>
      <c r="C777" s="153" t="s">
        <v>554</v>
      </c>
      <c r="D777" s="131">
        <v>39630.12869771322</v>
      </c>
      <c r="F777" s="131">
        <v>18242</v>
      </c>
      <c r="G777" s="131">
        <v>18124.666666666668</v>
      </c>
      <c r="H777" s="131">
        <v>21432.77986050391</v>
      </c>
    </row>
    <row r="778" spans="1:8" ht="12.75">
      <c r="A778" s="130">
        <v>38383.82</v>
      </c>
      <c r="C778" s="153" t="s">
        <v>555</v>
      </c>
      <c r="D778" s="131">
        <v>631.1671982729298</v>
      </c>
      <c r="F778" s="131">
        <v>17.32050807568877</v>
      </c>
      <c r="G778" s="131">
        <v>167.6225919538692</v>
      </c>
      <c r="H778" s="131">
        <v>631.1671982729298</v>
      </c>
    </row>
    <row r="780" spans="3:8" ht="12.75">
      <c r="C780" s="153" t="s">
        <v>556</v>
      </c>
      <c r="D780" s="131">
        <v>1.5926448361732173</v>
      </c>
      <c r="F780" s="131">
        <v>0.09494851483219369</v>
      </c>
      <c r="G780" s="131">
        <v>0.9248313088270269</v>
      </c>
      <c r="H780" s="131">
        <v>2.944868572256638</v>
      </c>
    </row>
    <row r="781" spans="1:10" ht="12.75">
      <c r="A781" s="147" t="s">
        <v>545</v>
      </c>
      <c r="C781" s="148" t="s">
        <v>546</v>
      </c>
      <c r="D781" s="148" t="s">
        <v>547</v>
      </c>
      <c r="F781" s="148" t="s">
        <v>548</v>
      </c>
      <c r="G781" s="148" t="s">
        <v>549</v>
      </c>
      <c r="H781" s="148" t="s">
        <v>550</v>
      </c>
      <c r="I781" s="149" t="s">
        <v>551</v>
      </c>
      <c r="J781" s="148" t="s">
        <v>552</v>
      </c>
    </row>
    <row r="782" spans="1:8" ht="12.75">
      <c r="A782" s="150" t="s">
        <v>616</v>
      </c>
      <c r="C782" s="151">
        <v>407.77100000018254</v>
      </c>
      <c r="D782" s="131">
        <v>5221793.450561523</v>
      </c>
      <c r="F782" s="131">
        <v>54400</v>
      </c>
      <c r="G782" s="131">
        <v>47400</v>
      </c>
      <c r="H782" s="152" t="s">
        <v>931</v>
      </c>
    </row>
    <row r="784" spans="4:8" ht="12.75">
      <c r="D784" s="131">
        <v>4946060.44152832</v>
      </c>
      <c r="F784" s="131">
        <v>55000</v>
      </c>
      <c r="G784" s="131">
        <v>47600</v>
      </c>
      <c r="H784" s="152" t="s">
        <v>932</v>
      </c>
    </row>
    <row r="786" spans="4:8" ht="12.75">
      <c r="D786" s="131">
        <v>5179521.154197693</v>
      </c>
      <c r="F786" s="131">
        <v>53200</v>
      </c>
      <c r="G786" s="131">
        <v>47800</v>
      </c>
      <c r="H786" s="152" t="s">
        <v>933</v>
      </c>
    </row>
    <row r="788" spans="1:8" ht="12.75">
      <c r="A788" s="147" t="s">
        <v>553</v>
      </c>
      <c r="C788" s="153" t="s">
        <v>554</v>
      </c>
      <c r="D788" s="131">
        <v>5115791.682095845</v>
      </c>
      <c r="F788" s="131">
        <v>54200</v>
      </c>
      <c r="G788" s="131">
        <v>47600</v>
      </c>
      <c r="H788" s="131">
        <v>5064945.644359997</v>
      </c>
    </row>
    <row r="789" spans="1:8" ht="12.75">
      <c r="A789" s="130">
        <v>38383.82047453704</v>
      </c>
      <c r="C789" s="153" t="s">
        <v>555</v>
      </c>
      <c r="D789" s="131">
        <v>148503.39147108168</v>
      </c>
      <c r="F789" s="131">
        <v>916.5151389911681</v>
      </c>
      <c r="G789" s="131">
        <v>200</v>
      </c>
      <c r="H789" s="131">
        <v>148503.39147108168</v>
      </c>
    </row>
    <row r="791" spans="3:8" ht="12.75">
      <c r="C791" s="153" t="s">
        <v>556</v>
      </c>
      <c r="D791" s="131">
        <v>2.9028428188507203</v>
      </c>
      <c r="F791" s="131">
        <v>1.6909873413121181</v>
      </c>
      <c r="G791" s="131">
        <v>0.4201680672268908</v>
      </c>
      <c r="H791" s="131">
        <v>2.931983912531138</v>
      </c>
    </row>
    <row r="792" spans="1:10" ht="12.75">
      <c r="A792" s="147" t="s">
        <v>545</v>
      </c>
      <c r="C792" s="148" t="s">
        <v>546</v>
      </c>
      <c r="D792" s="148" t="s">
        <v>547</v>
      </c>
      <c r="F792" s="148" t="s">
        <v>548</v>
      </c>
      <c r="G792" s="148" t="s">
        <v>549</v>
      </c>
      <c r="H792" s="148" t="s">
        <v>550</v>
      </c>
      <c r="I792" s="149" t="s">
        <v>551</v>
      </c>
      <c r="J792" s="148" t="s">
        <v>552</v>
      </c>
    </row>
    <row r="793" spans="1:8" ht="12.75">
      <c r="A793" s="150" t="s">
        <v>623</v>
      </c>
      <c r="C793" s="151">
        <v>455.40299999993294</v>
      </c>
      <c r="D793" s="131">
        <v>493629.71651029587</v>
      </c>
      <c r="F793" s="131">
        <v>26125</v>
      </c>
      <c r="G793" s="131">
        <v>28090</v>
      </c>
      <c r="H793" s="152" t="s">
        <v>934</v>
      </c>
    </row>
    <row r="795" spans="4:8" ht="12.75">
      <c r="D795" s="131">
        <v>476542.5741972923</v>
      </c>
      <c r="F795" s="131">
        <v>26350</v>
      </c>
      <c r="G795" s="131">
        <v>28422.5</v>
      </c>
      <c r="H795" s="152" t="s">
        <v>935</v>
      </c>
    </row>
    <row r="797" spans="4:8" ht="12.75">
      <c r="D797" s="131">
        <v>464585.0888338089</v>
      </c>
      <c r="F797" s="131">
        <v>26347.5</v>
      </c>
      <c r="G797" s="131">
        <v>28690</v>
      </c>
      <c r="H797" s="152" t="s">
        <v>936</v>
      </c>
    </row>
    <row r="799" spans="1:8" ht="12.75">
      <c r="A799" s="147" t="s">
        <v>553</v>
      </c>
      <c r="C799" s="153" t="s">
        <v>554</v>
      </c>
      <c r="D799" s="131">
        <v>478252.4598471323</v>
      </c>
      <c r="F799" s="131">
        <v>26274.166666666664</v>
      </c>
      <c r="G799" s="131">
        <v>28400.833333333336</v>
      </c>
      <c r="H799" s="131">
        <v>450921.14201767504</v>
      </c>
    </row>
    <row r="800" spans="1:8" ht="12.75">
      <c r="A800" s="130">
        <v>38383.821122685185</v>
      </c>
      <c r="C800" s="153" t="s">
        <v>555</v>
      </c>
      <c r="D800" s="131">
        <v>14597.615590161462</v>
      </c>
      <c r="F800" s="131">
        <v>129.1881702530589</v>
      </c>
      <c r="G800" s="131">
        <v>300.58623277411317</v>
      </c>
      <c r="H800" s="131">
        <v>14597.615590161462</v>
      </c>
    </row>
    <row r="802" spans="3:8" ht="12.75">
      <c r="C802" s="153" t="s">
        <v>556</v>
      </c>
      <c r="D802" s="131">
        <v>3.0522823855056425</v>
      </c>
      <c r="F802" s="131">
        <v>0.4916927409802744</v>
      </c>
      <c r="G802" s="131">
        <v>1.05837117258571</v>
      </c>
      <c r="H802" s="131">
        <v>3.2372879046751972</v>
      </c>
    </row>
    <row r="803" spans="1:16" ht="12.75">
      <c r="A803" s="141" t="s">
        <v>536</v>
      </c>
      <c r="B803" s="136" t="s">
        <v>937</v>
      </c>
      <c r="D803" s="141" t="s">
        <v>537</v>
      </c>
      <c r="E803" s="136" t="s">
        <v>538</v>
      </c>
      <c r="F803" s="137" t="s">
        <v>563</v>
      </c>
      <c r="G803" s="142" t="s">
        <v>540</v>
      </c>
      <c r="H803" s="143">
        <v>1</v>
      </c>
      <c r="I803" s="144" t="s">
        <v>541</v>
      </c>
      <c r="J803" s="143">
        <v>8</v>
      </c>
      <c r="K803" s="142" t="s">
        <v>542</v>
      </c>
      <c r="L803" s="145">
        <v>1</v>
      </c>
      <c r="M803" s="142" t="s">
        <v>543</v>
      </c>
      <c r="N803" s="146">
        <v>1</v>
      </c>
      <c r="O803" s="142" t="s">
        <v>544</v>
      </c>
      <c r="P803" s="146">
        <v>1</v>
      </c>
    </row>
    <row r="805" spans="1:10" ht="12.75">
      <c r="A805" s="147" t="s">
        <v>545</v>
      </c>
      <c r="C805" s="148" t="s">
        <v>546</v>
      </c>
      <c r="D805" s="148" t="s">
        <v>547</v>
      </c>
      <c r="F805" s="148" t="s">
        <v>548</v>
      </c>
      <c r="G805" s="148" t="s">
        <v>549</v>
      </c>
      <c r="H805" s="148" t="s">
        <v>550</v>
      </c>
      <c r="I805" s="149" t="s">
        <v>551</v>
      </c>
      <c r="J805" s="148" t="s">
        <v>552</v>
      </c>
    </row>
    <row r="806" spans="1:8" ht="12.75">
      <c r="A806" s="150" t="s">
        <v>619</v>
      </c>
      <c r="C806" s="151">
        <v>228.61599999992177</v>
      </c>
      <c r="D806" s="131">
        <v>30731.287541925907</v>
      </c>
      <c r="F806" s="131">
        <v>25388</v>
      </c>
      <c r="G806" s="131">
        <v>23675</v>
      </c>
      <c r="H806" s="152" t="s">
        <v>938</v>
      </c>
    </row>
    <row r="808" spans="4:8" ht="12.75">
      <c r="D808" s="131">
        <v>30581.507382571697</v>
      </c>
      <c r="F808" s="131">
        <v>25453</v>
      </c>
      <c r="G808" s="131">
        <v>24231</v>
      </c>
      <c r="H808" s="152" t="s">
        <v>939</v>
      </c>
    </row>
    <row r="810" spans="4:8" ht="12.75">
      <c r="D810" s="131">
        <v>31015.22468754649</v>
      </c>
      <c r="F810" s="131">
        <v>25852</v>
      </c>
      <c r="G810" s="131">
        <v>24041</v>
      </c>
      <c r="H810" s="152" t="s">
        <v>940</v>
      </c>
    </row>
    <row r="812" spans="1:8" ht="12.75">
      <c r="A812" s="147" t="s">
        <v>553</v>
      </c>
      <c r="C812" s="153" t="s">
        <v>554</v>
      </c>
      <c r="D812" s="131">
        <v>30776.006537348032</v>
      </c>
      <c r="F812" s="131">
        <v>25564.333333333336</v>
      </c>
      <c r="G812" s="131">
        <v>23982.333333333336</v>
      </c>
      <c r="H812" s="131">
        <v>5905.404062483376</v>
      </c>
    </row>
    <row r="813" spans="1:8" ht="12.75">
      <c r="A813" s="130">
        <v>38383.82335648148</v>
      </c>
      <c r="C813" s="153" t="s">
        <v>555</v>
      </c>
      <c r="D813" s="131">
        <v>220.28961975605122</v>
      </c>
      <c r="F813" s="131">
        <v>251.23760334259939</v>
      </c>
      <c r="G813" s="131">
        <v>282.6045529239282</v>
      </c>
      <c r="H813" s="131">
        <v>220.28961975605122</v>
      </c>
    </row>
    <row r="815" spans="3:8" ht="12.75">
      <c r="C815" s="153" t="s">
        <v>556</v>
      </c>
      <c r="D815" s="131">
        <v>0.7157836397283062</v>
      </c>
      <c r="F815" s="131">
        <v>0.9827661064605613</v>
      </c>
      <c r="G815" s="131">
        <v>1.178386393834051</v>
      </c>
      <c r="H815" s="131">
        <v>3.730305622193339</v>
      </c>
    </row>
    <row r="816" spans="1:10" ht="12.75">
      <c r="A816" s="147" t="s">
        <v>545</v>
      </c>
      <c r="C816" s="148" t="s">
        <v>546</v>
      </c>
      <c r="D816" s="148" t="s">
        <v>547</v>
      </c>
      <c r="F816" s="148" t="s">
        <v>548</v>
      </c>
      <c r="G816" s="148" t="s">
        <v>549</v>
      </c>
      <c r="H816" s="148" t="s">
        <v>550</v>
      </c>
      <c r="I816" s="149" t="s">
        <v>551</v>
      </c>
      <c r="J816" s="148" t="s">
        <v>552</v>
      </c>
    </row>
    <row r="817" spans="1:8" ht="12.75">
      <c r="A817" s="150" t="s">
        <v>620</v>
      </c>
      <c r="C817" s="151">
        <v>231.6040000000503</v>
      </c>
      <c r="D817" s="131">
        <v>32108.104377180338</v>
      </c>
      <c r="F817" s="131">
        <v>15346</v>
      </c>
      <c r="G817" s="131">
        <v>34478</v>
      </c>
      <c r="H817" s="152" t="s">
        <v>941</v>
      </c>
    </row>
    <row r="819" spans="4:8" ht="12.75">
      <c r="D819" s="131">
        <v>32446.93291553855</v>
      </c>
      <c r="F819" s="131">
        <v>15522</v>
      </c>
      <c r="G819" s="131">
        <v>32948</v>
      </c>
      <c r="H819" s="152" t="s">
        <v>942</v>
      </c>
    </row>
    <row r="821" spans="4:8" ht="12.75">
      <c r="D821" s="131">
        <v>32371.400851637125</v>
      </c>
      <c r="F821" s="131">
        <v>15785.000000014901</v>
      </c>
      <c r="G821" s="131">
        <v>34011</v>
      </c>
      <c r="H821" s="152" t="s">
        <v>943</v>
      </c>
    </row>
    <row r="823" spans="1:8" ht="12.75">
      <c r="A823" s="147" t="s">
        <v>553</v>
      </c>
      <c r="C823" s="153" t="s">
        <v>554</v>
      </c>
      <c r="D823" s="131">
        <v>32308.812714785337</v>
      </c>
      <c r="F823" s="131">
        <v>15551.000000004966</v>
      </c>
      <c r="G823" s="131">
        <v>33812.333333333336</v>
      </c>
      <c r="H823" s="131">
        <v>4961.2579702580315</v>
      </c>
    </row>
    <row r="824" spans="1:8" ht="12.75">
      <c r="A824" s="130">
        <v>38383.82383101852</v>
      </c>
      <c r="C824" s="153" t="s">
        <v>555</v>
      </c>
      <c r="D824" s="131">
        <v>177.87397436793918</v>
      </c>
      <c r="F824" s="131">
        <v>220.93211627886666</v>
      </c>
      <c r="G824" s="131">
        <v>784.1086234274773</v>
      </c>
      <c r="H824" s="131">
        <v>177.87397436793918</v>
      </c>
    </row>
    <row r="826" spans="3:8" ht="12.75">
      <c r="C826" s="153" t="s">
        <v>556</v>
      </c>
      <c r="D826" s="131">
        <v>0.5505432091800128</v>
      </c>
      <c r="F826" s="131">
        <v>1.4206939507349765</v>
      </c>
      <c r="G826" s="131">
        <v>2.3190018142122026</v>
      </c>
      <c r="H826" s="131">
        <v>3.5852595336558983</v>
      </c>
    </row>
    <row r="827" spans="1:10" ht="12.75">
      <c r="A827" s="147" t="s">
        <v>545</v>
      </c>
      <c r="C827" s="148" t="s">
        <v>546</v>
      </c>
      <c r="D827" s="148" t="s">
        <v>547</v>
      </c>
      <c r="F827" s="148" t="s">
        <v>548</v>
      </c>
      <c r="G827" s="148" t="s">
        <v>549</v>
      </c>
      <c r="H827" s="148" t="s">
        <v>550</v>
      </c>
      <c r="I827" s="149" t="s">
        <v>551</v>
      </c>
      <c r="J827" s="148" t="s">
        <v>552</v>
      </c>
    </row>
    <row r="828" spans="1:8" ht="12.75">
      <c r="A828" s="150" t="s">
        <v>618</v>
      </c>
      <c r="C828" s="151">
        <v>267.7160000000149</v>
      </c>
      <c r="D828" s="131">
        <v>4275.5</v>
      </c>
      <c r="F828" s="131">
        <v>3374</v>
      </c>
      <c r="G828" s="131">
        <v>3580.5</v>
      </c>
      <c r="H828" s="152" t="s">
        <v>944</v>
      </c>
    </row>
    <row r="830" spans="4:8" ht="12.75">
      <c r="D830" s="131">
        <v>4137.5</v>
      </c>
      <c r="F830" s="131">
        <v>3328.7499999962747</v>
      </c>
      <c r="G830" s="131">
        <v>3577.2500000037253</v>
      </c>
      <c r="H830" s="152" t="s">
        <v>945</v>
      </c>
    </row>
    <row r="832" spans="4:8" ht="12.75">
      <c r="D832" s="131">
        <v>4131.5</v>
      </c>
      <c r="F832" s="131">
        <v>3293</v>
      </c>
      <c r="G832" s="131">
        <v>3619</v>
      </c>
      <c r="H832" s="152" t="s">
        <v>946</v>
      </c>
    </row>
    <row r="834" spans="1:8" ht="12.75">
      <c r="A834" s="147" t="s">
        <v>553</v>
      </c>
      <c r="C834" s="153" t="s">
        <v>554</v>
      </c>
      <c r="D834" s="131">
        <v>4181.5</v>
      </c>
      <c r="F834" s="131">
        <v>3331.9166666654246</v>
      </c>
      <c r="G834" s="131">
        <v>3592.2500000012415</v>
      </c>
      <c r="H834" s="131">
        <v>679.6855620151249</v>
      </c>
    </row>
    <row r="835" spans="1:8" ht="12.75">
      <c r="A835" s="130">
        <v>38383.824479166666</v>
      </c>
      <c r="C835" s="153" t="s">
        <v>555</v>
      </c>
      <c r="D835" s="131">
        <v>81.4616474176652</v>
      </c>
      <c r="F835" s="131">
        <v>40.59274360452703</v>
      </c>
      <c r="G835" s="131">
        <v>23.223102719980798</v>
      </c>
      <c r="H835" s="131">
        <v>81.4616474176652</v>
      </c>
    </row>
    <row r="837" spans="3:8" ht="12.75">
      <c r="C837" s="153" t="s">
        <v>556</v>
      </c>
      <c r="D837" s="131">
        <v>1.9481441448682337</v>
      </c>
      <c r="F837" s="131">
        <v>1.218300085672676</v>
      </c>
      <c r="G837" s="131">
        <v>0.6464779099442627</v>
      </c>
      <c r="H837" s="131">
        <v>11.985196092167753</v>
      </c>
    </row>
    <row r="838" spans="1:10" ht="12.75">
      <c r="A838" s="147" t="s">
        <v>545</v>
      </c>
      <c r="C838" s="148" t="s">
        <v>546</v>
      </c>
      <c r="D838" s="148" t="s">
        <v>547</v>
      </c>
      <c r="F838" s="148" t="s">
        <v>548</v>
      </c>
      <c r="G838" s="148" t="s">
        <v>549</v>
      </c>
      <c r="H838" s="148" t="s">
        <v>550</v>
      </c>
      <c r="I838" s="149" t="s">
        <v>551</v>
      </c>
      <c r="J838" s="148" t="s">
        <v>552</v>
      </c>
    </row>
    <row r="839" spans="1:8" ht="12.75">
      <c r="A839" s="150" t="s">
        <v>617</v>
      </c>
      <c r="C839" s="151">
        <v>292.40199999976903</v>
      </c>
      <c r="D839" s="131">
        <v>19538.75937923789</v>
      </c>
      <c r="F839" s="131">
        <v>11466</v>
      </c>
      <c r="G839" s="131">
        <v>11952</v>
      </c>
      <c r="H839" s="152" t="s">
        <v>947</v>
      </c>
    </row>
    <row r="841" spans="4:8" ht="12.75">
      <c r="D841" s="131">
        <v>18514.5</v>
      </c>
      <c r="F841" s="131">
        <v>11610</v>
      </c>
      <c r="G841" s="131">
        <v>11801.75</v>
      </c>
      <c r="H841" s="152" t="s">
        <v>948</v>
      </c>
    </row>
    <row r="843" spans="4:8" ht="12.75">
      <c r="D843" s="131">
        <v>19203.18703919649</v>
      </c>
      <c r="F843" s="131">
        <v>11404.75</v>
      </c>
      <c r="G843" s="131">
        <v>11880.5</v>
      </c>
      <c r="H843" s="152" t="s">
        <v>949</v>
      </c>
    </row>
    <row r="845" spans="1:8" ht="12.75">
      <c r="A845" s="147" t="s">
        <v>553</v>
      </c>
      <c r="C845" s="153" t="s">
        <v>554</v>
      </c>
      <c r="D845" s="131">
        <v>19085.48213947813</v>
      </c>
      <c r="F845" s="131">
        <v>11493.583333333332</v>
      </c>
      <c r="G845" s="131">
        <v>11878.083333333332</v>
      </c>
      <c r="H845" s="131">
        <v>7355.7308787620395</v>
      </c>
    </row>
    <row r="846" spans="1:8" ht="12.75">
      <c r="A846" s="130">
        <v>38383.825150462966</v>
      </c>
      <c r="C846" s="153" t="s">
        <v>555</v>
      </c>
      <c r="D846" s="131">
        <v>522.1758818181197</v>
      </c>
      <c r="F846" s="131">
        <v>105.36850019495073</v>
      </c>
      <c r="G846" s="131">
        <v>75.15414714660352</v>
      </c>
      <c r="H846" s="131">
        <v>522.1758818181197</v>
      </c>
    </row>
    <row r="848" spans="3:8" ht="12.75">
      <c r="C848" s="153" t="s">
        <v>556</v>
      </c>
      <c r="D848" s="131">
        <v>2.7359847553340244</v>
      </c>
      <c r="F848" s="131">
        <v>0.9167593529283796</v>
      </c>
      <c r="G848" s="131">
        <v>0.6327127452936728</v>
      </c>
      <c r="H848" s="131">
        <v>7.098898674036334</v>
      </c>
    </row>
    <row r="849" spans="1:10" ht="12.75">
      <c r="A849" s="147" t="s">
        <v>545</v>
      </c>
      <c r="C849" s="148" t="s">
        <v>546</v>
      </c>
      <c r="D849" s="148" t="s">
        <v>547</v>
      </c>
      <c r="F849" s="148" t="s">
        <v>548</v>
      </c>
      <c r="G849" s="148" t="s">
        <v>549</v>
      </c>
      <c r="H849" s="148" t="s">
        <v>550</v>
      </c>
      <c r="I849" s="149" t="s">
        <v>551</v>
      </c>
      <c r="J849" s="148" t="s">
        <v>552</v>
      </c>
    </row>
    <row r="850" spans="1:8" ht="12.75">
      <c r="A850" s="150" t="s">
        <v>621</v>
      </c>
      <c r="C850" s="151">
        <v>324.75400000019</v>
      </c>
      <c r="D850" s="131">
        <v>24346.376245379448</v>
      </c>
      <c r="F850" s="131">
        <v>18023</v>
      </c>
      <c r="G850" s="131">
        <v>14445</v>
      </c>
      <c r="H850" s="152" t="s">
        <v>950</v>
      </c>
    </row>
    <row r="852" spans="4:8" ht="12.75">
      <c r="D852" s="131">
        <v>24549.19661644101</v>
      </c>
      <c r="F852" s="131">
        <v>17648</v>
      </c>
      <c r="G852" s="131">
        <v>14367</v>
      </c>
      <c r="H852" s="152" t="s">
        <v>951</v>
      </c>
    </row>
    <row r="854" spans="4:8" ht="12.75">
      <c r="D854" s="131">
        <v>24357.0364485085</v>
      </c>
      <c r="F854" s="131">
        <v>17390</v>
      </c>
      <c r="G854" s="131">
        <v>14436.000000014901</v>
      </c>
      <c r="H854" s="152" t="s">
        <v>952</v>
      </c>
    </row>
    <row r="856" spans="1:8" ht="12.75">
      <c r="A856" s="147" t="s">
        <v>553</v>
      </c>
      <c r="C856" s="153" t="s">
        <v>554</v>
      </c>
      <c r="D856" s="131">
        <v>24417.536436776318</v>
      </c>
      <c r="F856" s="131">
        <v>17687</v>
      </c>
      <c r="G856" s="131">
        <v>14416.000000004966</v>
      </c>
      <c r="H856" s="131">
        <v>7919.542469957018</v>
      </c>
    </row>
    <row r="857" spans="1:8" ht="12.75">
      <c r="A857" s="130">
        <v>38383.82565972222</v>
      </c>
      <c r="C857" s="153" t="s">
        <v>555</v>
      </c>
      <c r="D857" s="131">
        <v>114.1455744416393</v>
      </c>
      <c r="F857" s="131">
        <v>318.29703108888714</v>
      </c>
      <c r="G857" s="131">
        <v>42.673176590279475</v>
      </c>
      <c r="H857" s="131">
        <v>114.1455744416393</v>
      </c>
    </row>
    <row r="859" spans="3:8" ht="12.75">
      <c r="C859" s="153" t="s">
        <v>556</v>
      </c>
      <c r="D859" s="131">
        <v>0.46747375492688803</v>
      </c>
      <c r="F859" s="131">
        <v>1.7996100587374182</v>
      </c>
      <c r="G859" s="131">
        <v>0.29601260120882894</v>
      </c>
      <c r="H859" s="131">
        <v>1.4413152637876923</v>
      </c>
    </row>
    <row r="860" spans="1:10" ht="12.75">
      <c r="A860" s="147" t="s">
        <v>545</v>
      </c>
      <c r="C860" s="148" t="s">
        <v>546</v>
      </c>
      <c r="D860" s="148" t="s">
        <v>547</v>
      </c>
      <c r="F860" s="148" t="s">
        <v>548</v>
      </c>
      <c r="G860" s="148" t="s">
        <v>549</v>
      </c>
      <c r="H860" s="148" t="s">
        <v>550</v>
      </c>
      <c r="I860" s="149" t="s">
        <v>551</v>
      </c>
      <c r="J860" s="148" t="s">
        <v>552</v>
      </c>
    </row>
    <row r="861" spans="1:8" ht="12.75">
      <c r="A861" s="150" t="s">
        <v>640</v>
      </c>
      <c r="C861" s="151">
        <v>343.82299999985844</v>
      </c>
      <c r="D861" s="131">
        <v>51446.11463415623</v>
      </c>
      <c r="F861" s="131">
        <v>12616</v>
      </c>
      <c r="G861" s="131">
        <v>12488</v>
      </c>
      <c r="H861" s="152" t="s">
        <v>953</v>
      </c>
    </row>
    <row r="863" spans="4:8" ht="12.75">
      <c r="D863" s="131">
        <v>50904.085591852665</v>
      </c>
      <c r="F863" s="131">
        <v>12872</v>
      </c>
      <c r="G863" s="131">
        <v>12266</v>
      </c>
      <c r="H863" s="152" t="s">
        <v>954</v>
      </c>
    </row>
    <row r="865" spans="4:8" ht="12.75">
      <c r="D865" s="131">
        <v>51134.84535115957</v>
      </c>
      <c r="F865" s="131">
        <v>13096</v>
      </c>
      <c r="G865" s="131">
        <v>12628</v>
      </c>
      <c r="H865" s="152" t="s">
        <v>955</v>
      </c>
    </row>
    <row r="867" spans="1:8" ht="12.75">
      <c r="A867" s="147" t="s">
        <v>553</v>
      </c>
      <c r="C867" s="153" t="s">
        <v>554</v>
      </c>
      <c r="D867" s="131">
        <v>51161.68185905616</v>
      </c>
      <c r="F867" s="131">
        <v>12861.333333333332</v>
      </c>
      <c r="G867" s="131">
        <v>12460.666666666668</v>
      </c>
      <c r="H867" s="131">
        <v>38471.781312608065</v>
      </c>
    </row>
    <row r="868" spans="1:8" ht="12.75">
      <c r="A868" s="130">
        <v>38383.82609953704</v>
      </c>
      <c r="C868" s="153" t="s">
        <v>555</v>
      </c>
      <c r="D868" s="131">
        <v>272.00922648320625</v>
      </c>
      <c r="F868" s="131">
        <v>240.17771198288432</v>
      </c>
      <c r="G868" s="131">
        <v>182.54131952337076</v>
      </c>
      <c r="H868" s="131">
        <v>272.00922648320625</v>
      </c>
    </row>
    <row r="870" spans="3:8" ht="12.75">
      <c r="C870" s="153" t="s">
        <v>556</v>
      </c>
      <c r="D870" s="131">
        <v>0.531665919882299</v>
      </c>
      <c r="F870" s="131">
        <v>1.8674402237939378</v>
      </c>
      <c r="G870" s="131">
        <v>1.4649402347924463</v>
      </c>
      <c r="H870" s="131">
        <v>0.7070356952618222</v>
      </c>
    </row>
    <row r="871" spans="1:10" ht="12.75">
      <c r="A871" s="147" t="s">
        <v>545</v>
      </c>
      <c r="C871" s="148" t="s">
        <v>546</v>
      </c>
      <c r="D871" s="148" t="s">
        <v>547</v>
      </c>
      <c r="F871" s="148" t="s">
        <v>548</v>
      </c>
      <c r="G871" s="148" t="s">
        <v>549</v>
      </c>
      <c r="H871" s="148" t="s">
        <v>550</v>
      </c>
      <c r="I871" s="149" t="s">
        <v>551</v>
      </c>
      <c r="J871" s="148" t="s">
        <v>552</v>
      </c>
    </row>
    <row r="872" spans="1:8" ht="12.75">
      <c r="A872" s="150" t="s">
        <v>622</v>
      </c>
      <c r="C872" s="151">
        <v>361.38400000007823</v>
      </c>
      <c r="D872" s="131">
        <v>57899.985958337784</v>
      </c>
      <c r="F872" s="131">
        <v>13076</v>
      </c>
      <c r="G872" s="131">
        <v>12848</v>
      </c>
      <c r="H872" s="152" t="s">
        <v>956</v>
      </c>
    </row>
    <row r="874" spans="4:8" ht="12.75">
      <c r="D874" s="131">
        <v>58616.1467628479</v>
      </c>
      <c r="F874" s="131">
        <v>13130</v>
      </c>
      <c r="G874" s="131">
        <v>13074</v>
      </c>
      <c r="H874" s="152" t="s">
        <v>957</v>
      </c>
    </row>
    <row r="876" spans="4:8" ht="12.75">
      <c r="D876" s="131">
        <v>59219.517305254936</v>
      </c>
      <c r="F876" s="131">
        <v>12930</v>
      </c>
      <c r="G876" s="131">
        <v>13254</v>
      </c>
      <c r="H876" s="152" t="s">
        <v>958</v>
      </c>
    </row>
    <row r="878" spans="1:8" ht="12.75">
      <c r="A878" s="147" t="s">
        <v>553</v>
      </c>
      <c r="C878" s="153" t="s">
        <v>554</v>
      </c>
      <c r="D878" s="131">
        <v>58578.550008813545</v>
      </c>
      <c r="F878" s="131">
        <v>13045.333333333332</v>
      </c>
      <c r="G878" s="131">
        <v>13058.666666666668</v>
      </c>
      <c r="H878" s="131">
        <v>45527.088084508934</v>
      </c>
    </row>
    <row r="879" spans="1:8" ht="12.75">
      <c r="A879" s="130">
        <v>38383.826527777775</v>
      </c>
      <c r="C879" s="153" t="s">
        <v>555</v>
      </c>
      <c r="D879" s="131">
        <v>660.5686041653202</v>
      </c>
      <c r="F879" s="131">
        <v>103.46658075597807</v>
      </c>
      <c r="G879" s="131">
        <v>203.43385493406288</v>
      </c>
      <c r="H879" s="131">
        <v>660.5686041653202</v>
      </c>
    </row>
    <row r="881" spans="3:8" ht="12.75">
      <c r="C881" s="153" t="s">
        <v>556</v>
      </c>
      <c r="D881" s="131">
        <v>1.1276629484101826</v>
      </c>
      <c r="F881" s="131">
        <v>0.7931309849446398</v>
      </c>
      <c r="G881" s="131">
        <v>1.5578455299218614</v>
      </c>
      <c r="H881" s="131">
        <v>1.450935326544826</v>
      </c>
    </row>
    <row r="882" spans="1:10" ht="12.75">
      <c r="A882" s="147" t="s">
        <v>545</v>
      </c>
      <c r="C882" s="148" t="s">
        <v>546</v>
      </c>
      <c r="D882" s="148" t="s">
        <v>547</v>
      </c>
      <c r="F882" s="148" t="s">
        <v>548</v>
      </c>
      <c r="G882" s="148" t="s">
        <v>549</v>
      </c>
      <c r="H882" s="148" t="s">
        <v>550</v>
      </c>
      <c r="I882" s="149" t="s">
        <v>551</v>
      </c>
      <c r="J882" s="148" t="s">
        <v>552</v>
      </c>
    </row>
    <row r="883" spans="1:8" ht="12.75">
      <c r="A883" s="150" t="s">
        <v>641</v>
      </c>
      <c r="C883" s="151">
        <v>371.029</v>
      </c>
      <c r="D883" s="131">
        <v>266606.96288251877</v>
      </c>
      <c r="F883" s="131">
        <v>27270.000000029802</v>
      </c>
      <c r="G883" s="131">
        <v>18384</v>
      </c>
      <c r="H883" s="152" t="s">
        <v>959</v>
      </c>
    </row>
    <row r="885" spans="4:8" ht="12.75">
      <c r="D885" s="131">
        <v>271523.84386253357</v>
      </c>
      <c r="F885" s="131">
        <v>26598</v>
      </c>
      <c r="G885" s="131">
        <v>18516</v>
      </c>
      <c r="H885" s="152" t="s">
        <v>960</v>
      </c>
    </row>
    <row r="887" spans="4:8" ht="12.75">
      <c r="D887" s="131">
        <v>270709.0205116272</v>
      </c>
      <c r="F887" s="131">
        <v>33408</v>
      </c>
      <c r="G887" s="131">
        <v>17986</v>
      </c>
      <c r="H887" s="152" t="s">
        <v>961</v>
      </c>
    </row>
    <row r="889" spans="1:8" ht="12.75">
      <c r="A889" s="147" t="s">
        <v>553</v>
      </c>
      <c r="C889" s="153" t="s">
        <v>554</v>
      </c>
      <c r="D889" s="131">
        <v>269613.27575222653</v>
      </c>
      <c r="F889" s="131">
        <v>29092.00000000993</v>
      </c>
      <c r="G889" s="131">
        <v>18295.333333333332</v>
      </c>
      <c r="H889" s="131">
        <v>244629.9438283303</v>
      </c>
    </row>
    <row r="890" spans="1:8" ht="12.75">
      <c r="A890" s="130">
        <v>38383.82697916667</v>
      </c>
      <c r="C890" s="153" t="s">
        <v>555</v>
      </c>
      <c r="D890" s="131">
        <v>2635.2271393987958</v>
      </c>
      <c r="F890" s="131">
        <v>3752.837326603124</v>
      </c>
      <c r="G890" s="131">
        <v>275.90094840963</v>
      </c>
      <c r="H890" s="131">
        <v>2635.2271393987958</v>
      </c>
    </row>
    <row r="892" spans="3:8" ht="12.75">
      <c r="C892" s="153" t="s">
        <v>556</v>
      </c>
      <c r="D892" s="131">
        <v>0.9774100077403302</v>
      </c>
      <c r="F892" s="131">
        <v>12.89989456414768</v>
      </c>
      <c r="G892" s="131">
        <v>1.508040019729786</v>
      </c>
      <c r="H892" s="131">
        <v>1.0772299981592086</v>
      </c>
    </row>
    <row r="893" spans="1:10" ht="12.75">
      <c r="A893" s="147" t="s">
        <v>545</v>
      </c>
      <c r="C893" s="148" t="s">
        <v>546</v>
      </c>
      <c r="D893" s="148" t="s">
        <v>547</v>
      </c>
      <c r="F893" s="148" t="s">
        <v>548</v>
      </c>
      <c r="G893" s="148" t="s">
        <v>549</v>
      </c>
      <c r="H893" s="148" t="s">
        <v>550</v>
      </c>
      <c r="I893" s="149" t="s">
        <v>551</v>
      </c>
      <c r="J893" s="148" t="s">
        <v>552</v>
      </c>
    </row>
    <row r="894" spans="1:8" ht="12.75">
      <c r="A894" s="150" t="s">
        <v>616</v>
      </c>
      <c r="C894" s="151">
        <v>407.77100000018254</v>
      </c>
      <c r="D894" s="131">
        <v>2451140.7922668457</v>
      </c>
      <c r="F894" s="131">
        <v>53100</v>
      </c>
      <c r="G894" s="131">
        <v>42500</v>
      </c>
      <c r="H894" s="152" t="s">
        <v>962</v>
      </c>
    </row>
    <row r="896" spans="4:8" ht="12.75">
      <c r="D896" s="131">
        <v>2532871.7819480896</v>
      </c>
      <c r="F896" s="131">
        <v>53300</v>
      </c>
      <c r="G896" s="131">
        <v>42400</v>
      </c>
      <c r="H896" s="152" t="s">
        <v>963</v>
      </c>
    </row>
    <row r="898" spans="4:8" ht="12.75">
      <c r="D898" s="131">
        <v>2601507.690486908</v>
      </c>
      <c r="F898" s="131">
        <v>53700</v>
      </c>
      <c r="G898" s="131">
        <v>42400</v>
      </c>
      <c r="H898" s="152" t="s">
        <v>964</v>
      </c>
    </row>
    <row r="900" spans="1:8" ht="12.75">
      <c r="A900" s="147" t="s">
        <v>553</v>
      </c>
      <c r="C900" s="153" t="s">
        <v>554</v>
      </c>
      <c r="D900" s="131">
        <v>2528506.7549006143</v>
      </c>
      <c r="F900" s="131">
        <v>53366.66666666667</v>
      </c>
      <c r="G900" s="131">
        <v>42433.33333333333</v>
      </c>
      <c r="H900" s="131">
        <v>2480696.1469341572</v>
      </c>
    </row>
    <row r="901" spans="1:8" ht="12.75">
      <c r="A901" s="130">
        <v>38383.82744212963</v>
      </c>
      <c r="C901" s="153" t="s">
        <v>555</v>
      </c>
      <c r="D901" s="131">
        <v>75278.42397342903</v>
      </c>
      <c r="F901" s="131">
        <v>305.5050463303894</v>
      </c>
      <c r="G901" s="131">
        <v>57.73502691896257</v>
      </c>
      <c r="H901" s="131">
        <v>75278.42397342903</v>
      </c>
    </row>
    <row r="903" spans="3:8" ht="12.75">
      <c r="C903" s="153" t="s">
        <v>556</v>
      </c>
      <c r="D903" s="131">
        <v>2.9771889605407806</v>
      </c>
      <c r="F903" s="131">
        <v>0.5724641717621288</v>
      </c>
      <c r="G903" s="131">
        <v>0.1360605504767382</v>
      </c>
      <c r="H903" s="131">
        <v>3.0345685047507374</v>
      </c>
    </row>
    <row r="904" spans="1:10" ht="12.75">
      <c r="A904" s="147" t="s">
        <v>545</v>
      </c>
      <c r="C904" s="148" t="s">
        <v>546</v>
      </c>
      <c r="D904" s="148" t="s">
        <v>547</v>
      </c>
      <c r="F904" s="148" t="s">
        <v>548</v>
      </c>
      <c r="G904" s="148" t="s">
        <v>549</v>
      </c>
      <c r="H904" s="148" t="s">
        <v>550</v>
      </c>
      <c r="I904" s="149" t="s">
        <v>551</v>
      </c>
      <c r="J904" s="148" t="s">
        <v>552</v>
      </c>
    </row>
    <row r="905" spans="1:8" ht="12.75">
      <c r="A905" s="150" t="s">
        <v>623</v>
      </c>
      <c r="C905" s="151">
        <v>455.40299999993294</v>
      </c>
      <c r="D905" s="131">
        <v>64141.11839258671</v>
      </c>
      <c r="F905" s="131">
        <v>24832.5</v>
      </c>
      <c r="G905" s="131">
        <v>26865</v>
      </c>
      <c r="H905" s="152" t="s">
        <v>965</v>
      </c>
    </row>
    <row r="907" spans="4:8" ht="12.75">
      <c r="D907" s="131">
        <v>63470.30952876806</v>
      </c>
      <c r="F907" s="131">
        <v>24662.5</v>
      </c>
      <c r="G907" s="131">
        <v>27012.5</v>
      </c>
      <c r="H907" s="152" t="s">
        <v>966</v>
      </c>
    </row>
    <row r="909" spans="4:8" ht="12.75">
      <c r="D909" s="131">
        <v>63092.9143037796</v>
      </c>
      <c r="F909" s="131">
        <v>24270</v>
      </c>
      <c r="G909" s="131">
        <v>26897.5</v>
      </c>
      <c r="H909" s="152" t="s">
        <v>967</v>
      </c>
    </row>
    <row r="911" spans="1:8" ht="12.75">
      <c r="A911" s="147" t="s">
        <v>553</v>
      </c>
      <c r="C911" s="153" t="s">
        <v>554</v>
      </c>
      <c r="D911" s="131">
        <v>63568.114075044796</v>
      </c>
      <c r="F911" s="131">
        <v>24588.333333333336</v>
      </c>
      <c r="G911" s="131">
        <v>26925</v>
      </c>
      <c r="H911" s="131">
        <v>37818.24004403704</v>
      </c>
    </row>
    <row r="912" spans="1:8" ht="12.75">
      <c r="A912" s="130">
        <v>38383.82809027778</v>
      </c>
      <c r="C912" s="153" t="s">
        <v>555</v>
      </c>
      <c r="D912" s="131">
        <v>530.9022978868429</v>
      </c>
      <c r="F912" s="131">
        <v>288.49104549939386</v>
      </c>
      <c r="G912" s="131">
        <v>77.5</v>
      </c>
      <c r="H912" s="131">
        <v>530.9022978868429</v>
      </c>
    </row>
    <row r="914" spans="3:8" ht="12.75">
      <c r="C914" s="153" t="s">
        <v>556</v>
      </c>
      <c r="D914" s="131">
        <v>0.835170754413275</v>
      </c>
      <c r="F914" s="131">
        <v>1.1732842628593254</v>
      </c>
      <c r="G914" s="131">
        <v>0.2878365831012071</v>
      </c>
      <c r="H914" s="131">
        <v>1.4038260301606829</v>
      </c>
    </row>
    <row r="915" spans="1:16" ht="12.75">
      <c r="A915" s="141" t="s">
        <v>536</v>
      </c>
      <c r="B915" s="136" t="s">
        <v>968</v>
      </c>
      <c r="D915" s="141" t="s">
        <v>537</v>
      </c>
      <c r="E915" s="136" t="s">
        <v>538</v>
      </c>
      <c r="F915" s="137" t="s">
        <v>571</v>
      </c>
      <c r="G915" s="142" t="s">
        <v>540</v>
      </c>
      <c r="H915" s="143">
        <v>1</v>
      </c>
      <c r="I915" s="144" t="s">
        <v>541</v>
      </c>
      <c r="J915" s="143">
        <v>9</v>
      </c>
      <c r="K915" s="142" t="s">
        <v>542</v>
      </c>
      <c r="L915" s="145">
        <v>1</v>
      </c>
      <c r="M915" s="142" t="s">
        <v>543</v>
      </c>
      <c r="N915" s="146">
        <v>1</v>
      </c>
      <c r="O915" s="142" t="s">
        <v>544</v>
      </c>
      <c r="P915" s="146">
        <v>1</v>
      </c>
    </row>
    <row r="917" spans="1:10" ht="12.75">
      <c r="A917" s="147" t="s">
        <v>545</v>
      </c>
      <c r="C917" s="148" t="s">
        <v>546</v>
      </c>
      <c r="D917" s="148" t="s">
        <v>547</v>
      </c>
      <c r="F917" s="148" t="s">
        <v>548</v>
      </c>
      <c r="G917" s="148" t="s">
        <v>549</v>
      </c>
      <c r="H917" s="148" t="s">
        <v>550</v>
      </c>
      <c r="I917" s="149" t="s">
        <v>551</v>
      </c>
      <c r="J917" s="148" t="s">
        <v>552</v>
      </c>
    </row>
    <row r="918" spans="1:8" ht="12.75">
      <c r="A918" s="150" t="s">
        <v>619</v>
      </c>
      <c r="C918" s="151">
        <v>228.61599999992177</v>
      </c>
      <c r="D918" s="131">
        <v>30006</v>
      </c>
      <c r="F918" s="131">
        <v>26024.000000029802</v>
      </c>
      <c r="G918" s="131">
        <v>24644</v>
      </c>
      <c r="H918" s="152" t="s">
        <v>969</v>
      </c>
    </row>
    <row r="920" spans="4:8" ht="12.75">
      <c r="D920" s="131">
        <v>30543.916799783707</v>
      </c>
      <c r="F920" s="131">
        <v>26444</v>
      </c>
      <c r="G920" s="131">
        <v>23971</v>
      </c>
      <c r="H920" s="152" t="s">
        <v>970</v>
      </c>
    </row>
    <row r="922" spans="4:8" ht="12.75">
      <c r="D922" s="131">
        <v>30237.430492460728</v>
      </c>
      <c r="F922" s="131">
        <v>26000.999999970198</v>
      </c>
      <c r="G922" s="131">
        <v>24092</v>
      </c>
      <c r="H922" s="152" t="s">
        <v>971</v>
      </c>
    </row>
    <row r="924" spans="1:8" ht="12.75">
      <c r="A924" s="147" t="s">
        <v>553</v>
      </c>
      <c r="C924" s="153" t="s">
        <v>554</v>
      </c>
      <c r="D924" s="131">
        <v>30262.449097414814</v>
      </c>
      <c r="F924" s="131">
        <v>26156.333333333336</v>
      </c>
      <c r="G924" s="131">
        <v>24235.666666666664</v>
      </c>
      <c r="H924" s="131">
        <v>4948.357063385422</v>
      </c>
    </row>
    <row r="925" spans="1:8" ht="12.75">
      <c r="A925" s="130">
        <v>38383.8303125</v>
      </c>
      <c r="C925" s="153" t="s">
        <v>555</v>
      </c>
      <c r="D925" s="131">
        <v>269.8297033644536</v>
      </c>
      <c r="F925" s="131">
        <v>249.39192716314443</v>
      </c>
      <c r="G925" s="131">
        <v>358.76501130034035</v>
      </c>
      <c r="H925" s="131">
        <v>269.8297033644536</v>
      </c>
    </row>
    <row r="927" spans="3:8" ht="12.75">
      <c r="C927" s="153" t="s">
        <v>556</v>
      </c>
      <c r="D927" s="131">
        <v>0.8916320767558232</v>
      </c>
      <c r="F927" s="131">
        <v>0.9534666957517406</v>
      </c>
      <c r="G927" s="131">
        <v>1.4803183103429123</v>
      </c>
      <c r="H927" s="131">
        <v>5.452914975780858</v>
      </c>
    </row>
    <row r="928" spans="1:10" ht="12.75">
      <c r="A928" s="147" t="s">
        <v>545</v>
      </c>
      <c r="C928" s="148" t="s">
        <v>546</v>
      </c>
      <c r="D928" s="148" t="s">
        <v>547</v>
      </c>
      <c r="F928" s="148" t="s">
        <v>548</v>
      </c>
      <c r="G928" s="148" t="s">
        <v>549</v>
      </c>
      <c r="H928" s="148" t="s">
        <v>550</v>
      </c>
      <c r="I928" s="149" t="s">
        <v>551</v>
      </c>
      <c r="J928" s="148" t="s">
        <v>552</v>
      </c>
    </row>
    <row r="929" spans="1:8" ht="12.75">
      <c r="A929" s="150" t="s">
        <v>620</v>
      </c>
      <c r="C929" s="151">
        <v>231.6040000000503</v>
      </c>
      <c r="D929" s="131">
        <v>49750.03331655264</v>
      </c>
      <c r="F929" s="131">
        <v>17832</v>
      </c>
      <c r="G929" s="131">
        <v>34994</v>
      </c>
      <c r="H929" s="152" t="s">
        <v>972</v>
      </c>
    </row>
    <row r="931" spans="4:8" ht="12.75">
      <c r="D931" s="131">
        <v>50004.40499895811</v>
      </c>
      <c r="F931" s="131">
        <v>15725</v>
      </c>
      <c r="G931" s="131">
        <v>33883</v>
      </c>
      <c r="H931" s="152" t="s">
        <v>973</v>
      </c>
    </row>
    <row r="933" spans="4:8" ht="12.75">
      <c r="D933" s="131">
        <v>49742.603540182114</v>
      </c>
      <c r="F933" s="131">
        <v>15382</v>
      </c>
      <c r="G933" s="131">
        <v>34800</v>
      </c>
      <c r="H933" s="152" t="s">
        <v>974</v>
      </c>
    </row>
    <row r="935" spans="1:8" ht="12.75">
      <c r="A935" s="147" t="s">
        <v>553</v>
      </c>
      <c r="C935" s="153" t="s">
        <v>554</v>
      </c>
      <c r="D935" s="131">
        <v>49832.34728523095</v>
      </c>
      <c r="F935" s="131">
        <v>16313</v>
      </c>
      <c r="G935" s="131">
        <v>34559</v>
      </c>
      <c r="H935" s="131">
        <v>21732.697650194455</v>
      </c>
    </row>
    <row r="936" spans="1:8" ht="12.75">
      <c r="A936" s="130">
        <v>38383.83078703703</v>
      </c>
      <c r="C936" s="153" t="s">
        <v>555</v>
      </c>
      <c r="D936" s="131">
        <v>149.05265188467519</v>
      </c>
      <c r="F936" s="131">
        <v>1326.6246643267266</v>
      </c>
      <c r="G936" s="131">
        <v>593.4146947961433</v>
      </c>
      <c r="H936" s="131">
        <v>149.05265188467519</v>
      </c>
    </row>
    <row r="938" spans="3:8" ht="12.75">
      <c r="C938" s="153" t="s">
        <v>556</v>
      </c>
      <c r="D938" s="131">
        <v>0.2991082299044152</v>
      </c>
      <c r="F938" s="131">
        <v>8.13231572565884</v>
      </c>
      <c r="G938" s="131">
        <v>1.717106093336449</v>
      </c>
      <c r="H938" s="131">
        <v>0.685845145797358</v>
      </c>
    </row>
    <row r="939" spans="1:10" ht="12.75">
      <c r="A939" s="147" t="s">
        <v>545</v>
      </c>
      <c r="C939" s="148" t="s">
        <v>546</v>
      </c>
      <c r="D939" s="148" t="s">
        <v>547</v>
      </c>
      <c r="F939" s="148" t="s">
        <v>548</v>
      </c>
      <c r="G939" s="148" t="s">
        <v>549</v>
      </c>
      <c r="H939" s="148" t="s">
        <v>550</v>
      </c>
      <c r="I939" s="149" t="s">
        <v>551</v>
      </c>
      <c r="J939" s="148" t="s">
        <v>552</v>
      </c>
    </row>
    <row r="940" spans="1:8" ht="12.75">
      <c r="A940" s="150" t="s">
        <v>618</v>
      </c>
      <c r="C940" s="151">
        <v>267.7160000000149</v>
      </c>
      <c r="D940" s="131">
        <v>34696.13617247343</v>
      </c>
      <c r="F940" s="131">
        <v>3434.7499999962747</v>
      </c>
      <c r="G940" s="131">
        <v>3690.7499999962747</v>
      </c>
      <c r="H940" s="152" t="s">
        <v>975</v>
      </c>
    </row>
    <row r="942" spans="4:8" ht="12.75">
      <c r="D942" s="131">
        <v>34399.77926558256</v>
      </c>
      <c r="F942" s="131">
        <v>3398.5</v>
      </c>
      <c r="G942" s="131">
        <v>3674</v>
      </c>
      <c r="H942" s="152" t="s">
        <v>976</v>
      </c>
    </row>
    <row r="944" spans="4:8" ht="12.75">
      <c r="D944" s="131">
        <v>35454.64783388376</v>
      </c>
      <c r="F944" s="131">
        <v>3475</v>
      </c>
      <c r="G944" s="131">
        <v>3727.2500000037253</v>
      </c>
      <c r="H944" s="152" t="s">
        <v>977</v>
      </c>
    </row>
    <row r="946" spans="1:8" ht="12.75">
      <c r="A946" s="147" t="s">
        <v>553</v>
      </c>
      <c r="C946" s="153" t="s">
        <v>554</v>
      </c>
      <c r="D946" s="131">
        <v>34850.18775731325</v>
      </c>
      <c r="F946" s="131">
        <v>3436.0833333320916</v>
      </c>
      <c r="G946" s="131">
        <v>3697.333333333333</v>
      </c>
      <c r="H946" s="131">
        <v>31243.608421073368</v>
      </c>
    </row>
    <row r="947" spans="1:8" ht="12.75">
      <c r="A947" s="130">
        <v>38383.83143518519</v>
      </c>
      <c r="C947" s="153" t="s">
        <v>555</v>
      </c>
      <c r="D947" s="131">
        <v>544.0458089089241</v>
      </c>
      <c r="F947" s="131">
        <v>38.26742522485268</v>
      </c>
      <c r="G947" s="131">
        <v>27.228584859907897</v>
      </c>
      <c r="H947" s="131">
        <v>544.0458089089241</v>
      </c>
    </row>
    <row r="949" spans="3:8" ht="12.75">
      <c r="C949" s="153" t="s">
        <v>556</v>
      </c>
      <c r="D949" s="131">
        <v>1.5610986451421835</v>
      </c>
      <c r="F949" s="131">
        <v>1.113693164936818</v>
      </c>
      <c r="G949" s="131">
        <v>0.7364384653779635</v>
      </c>
      <c r="H949" s="131">
        <v>1.741302738072895</v>
      </c>
    </row>
    <row r="950" spans="1:10" ht="12.75">
      <c r="A950" s="147" t="s">
        <v>545</v>
      </c>
      <c r="C950" s="148" t="s">
        <v>546</v>
      </c>
      <c r="D950" s="148" t="s">
        <v>547</v>
      </c>
      <c r="F950" s="148" t="s">
        <v>548</v>
      </c>
      <c r="G950" s="148" t="s">
        <v>549</v>
      </c>
      <c r="H950" s="148" t="s">
        <v>550</v>
      </c>
      <c r="I950" s="149" t="s">
        <v>551</v>
      </c>
      <c r="J950" s="148" t="s">
        <v>552</v>
      </c>
    </row>
    <row r="951" spans="1:8" ht="12.75">
      <c r="A951" s="150" t="s">
        <v>617</v>
      </c>
      <c r="C951" s="151">
        <v>292.40199999976903</v>
      </c>
      <c r="D951" s="131">
        <v>22179.084802687168</v>
      </c>
      <c r="F951" s="131">
        <v>11512.25</v>
      </c>
      <c r="G951" s="131">
        <v>11589.25</v>
      </c>
      <c r="H951" s="152" t="s">
        <v>978</v>
      </c>
    </row>
    <row r="953" spans="4:8" ht="12.75">
      <c r="D953" s="131">
        <v>22824.472671478987</v>
      </c>
      <c r="F953" s="131">
        <v>11578.25</v>
      </c>
      <c r="G953" s="131">
        <v>12092.75</v>
      </c>
      <c r="H953" s="152" t="s">
        <v>979</v>
      </c>
    </row>
    <row r="955" spans="4:8" ht="12.75">
      <c r="D955" s="131">
        <v>22783.81459915638</v>
      </c>
      <c r="F955" s="131">
        <v>11723.5</v>
      </c>
      <c r="G955" s="131">
        <v>12002.5</v>
      </c>
      <c r="H955" s="152" t="s">
        <v>980</v>
      </c>
    </row>
    <row r="957" spans="1:8" ht="12.75">
      <c r="A957" s="147" t="s">
        <v>553</v>
      </c>
      <c r="C957" s="153" t="s">
        <v>554</v>
      </c>
      <c r="D957" s="131">
        <v>22595.79069110751</v>
      </c>
      <c r="F957" s="131">
        <v>11604.666666666668</v>
      </c>
      <c r="G957" s="131">
        <v>11894.833333333332</v>
      </c>
      <c r="H957" s="131">
        <v>10812.897599831666</v>
      </c>
    </row>
    <row r="958" spans="1:8" ht="12.75">
      <c r="A958" s="130">
        <v>38383.83210648148</v>
      </c>
      <c r="C958" s="153" t="s">
        <v>555</v>
      </c>
      <c r="D958" s="131">
        <v>361.45002115685537</v>
      </c>
      <c r="F958" s="131">
        <v>108.07414507333996</v>
      </c>
      <c r="G958" s="131">
        <v>268.46255946282963</v>
      </c>
      <c r="H958" s="131">
        <v>361.45002115685537</v>
      </c>
    </row>
    <row r="960" spans="3:8" ht="12.75">
      <c r="C960" s="153" t="s">
        <v>556</v>
      </c>
      <c r="D960" s="131">
        <v>1.5996343128594421</v>
      </c>
      <c r="F960" s="131">
        <v>0.9312990039065315</v>
      </c>
      <c r="G960" s="131">
        <v>2.2569678106418447</v>
      </c>
      <c r="H960" s="131">
        <v>3.3427674480380016</v>
      </c>
    </row>
    <row r="961" spans="1:10" ht="12.75">
      <c r="A961" s="147" t="s">
        <v>545</v>
      </c>
      <c r="C961" s="148" t="s">
        <v>546</v>
      </c>
      <c r="D961" s="148" t="s">
        <v>547</v>
      </c>
      <c r="F961" s="148" t="s">
        <v>548</v>
      </c>
      <c r="G961" s="148" t="s">
        <v>549</v>
      </c>
      <c r="H961" s="148" t="s">
        <v>550</v>
      </c>
      <c r="I961" s="149" t="s">
        <v>551</v>
      </c>
      <c r="J961" s="148" t="s">
        <v>552</v>
      </c>
    </row>
    <row r="962" spans="1:8" ht="12.75">
      <c r="A962" s="150" t="s">
        <v>621</v>
      </c>
      <c r="C962" s="151">
        <v>324.75400000019</v>
      </c>
      <c r="D962" s="131">
        <v>36813.70513296127</v>
      </c>
      <c r="F962" s="131">
        <v>17603</v>
      </c>
      <c r="G962" s="131">
        <v>13830</v>
      </c>
      <c r="H962" s="152" t="s">
        <v>981</v>
      </c>
    </row>
    <row r="964" spans="4:8" ht="12.75">
      <c r="D964" s="131">
        <v>37121.44277793169</v>
      </c>
      <c r="F964" s="131">
        <v>17260</v>
      </c>
      <c r="G964" s="131">
        <v>13735.000000014901</v>
      </c>
      <c r="H964" s="152" t="s">
        <v>982</v>
      </c>
    </row>
    <row r="966" spans="4:8" ht="12.75">
      <c r="D966" s="131">
        <v>36721.71337336302</v>
      </c>
      <c r="F966" s="131">
        <v>16925</v>
      </c>
      <c r="G966" s="131">
        <v>13455</v>
      </c>
      <c r="H966" s="152" t="s">
        <v>983</v>
      </c>
    </row>
    <row r="968" spans="1:8" ht="12.75">
      <c r="A968" s="147" t="s">
        <v>553</v>
      </c>
      <c r="C968" s="153" t="s">
        <v>554</v>
      </c>
      <c r="D968" s="131">
        <v>36885.62042808533</v>
      </c>
      <c r="F968" s="131">
        <v>17262.666666666668</v>
      </c>
      <c r="G968" s="131">
        <v>13673.333333338302</v>
      </c>
      <c r="H968" s="131">
        <v>20927.67372119564</v>
      </c>
    </row>
    <row r="969" spans="1:8" ht="12.75">
      <c r="A969" s="130">
        <v>38383.83261574074</v>
      </c>
      <c r="C969" s="153" t="s">
        <v>555</v>
      </c>
      <c r="D969" s="131">
        <v>209.34363251216567</v>
      </c>
      <c r="F969" s="131">
        <v>339.0078661820893</v>
      </c>
      <c r="G969" s="131">
        <v>194.95726027580727</v>
      </c>
      <c r="H969" s="131">
        <v>209.34363251216567</v>
      </c>
    </row>
    <row r="971" spans="3:8" ht="12.75">
      <c r="C971" s="153" t="s">
        <v>556</v>
      </c>
      <c r="D971" s="131">
        <v>0.5675480853584014</v>
      </c>
      <c r="F971" s="131">
        <v>1.9638209595780254</v>
      </c>
      <c r="G971" s="131">
        <v>1.425821016156044</v>
      </c>
      <c r="H971" s="131">
        <v>1.000319649957757</v>
      </c>
    </row>
    <row r="972" spans="1:10" ht="12.75">
      <c r="A972" s="147" t="s">
        <v>545</v>
      </c>
      <c r="C972" s="148" t="s">
        <v>546</v>
      </c>
      <c r="D972" s="148" t="s">
        <v>547</v>
      </c>
      <c r="F972" s="148" t="s">
        <v>548</v>
      </c>
      <c r="G972" s="148" t="s">
        <v>549</v>
      </c>
      <c r="H972" s="148" t="s">
        <v>550</v>
      </c>
      <c r="I972" s="149" t="s">
        <v>551</v>
      </c>
      <c r="J972" s="148" t="s">
        <v>552</v>
      </c>
    </row>
    <row r="973" spans="1:8" ht="12.75">
      <c r="A973" s="150" t="s">
        <v>640</v>
      </c>
      <c r="C973" s="151">
        <v>343.82299999985844</v>
      </c>
      <c r="D973" s="131">
        <v>14322.211719676852</v>
      </c>
      <c r="F973" s="131">
        <v>12632</v>
      </c>
      <c r="G973" s="131">
        <v>12340</v>
      </c>
      <c r="H973" s="152" t="s">
        <v>984</v>
      </c>
    </row>
    <row r="975" spans="4:8" ht="12.75">
      <c r="D975" s="131">
        <v>14327.671022593975</v>
      </c>
      <c r="F975" s="131">
        <v>12384</v>
      </c>
      <c r="G975" s="131">
        <v>12672</v>
      </c>
      <c r="H975" s="152" t="s">
        <v>985</v>
      </c>
    </row>
    <row r="977" spans="4:8" ht="12.75">
      <c r="D977" s="131">
        <v>14220.713504061103</v>
      </c>
      <c r="F977" s="131">
        <v>12578</v>
      </c>
      <c r="G977" s="131">
        <v>12406</v>
      </c>
      <c r="H977" s="152" t="s">
        <v>986</v>
      </c>
    </row>
    <row r="979" spans="1:8" ht="12.75">
      <c r="A979" s="147" t="s">
        <v>553</v>
      </c>
      <c r="C979" s="153" t="s">
        <v>554</v>
      </c>
      <c r="D979" s="131">
        <v>14290.198748777311</v>
      </c>
      <c r="F979" s="131">
        <v>12531.333333333332</v>
      </c>
      <c r="G979" s="131">
        <v>12472.666666666668</v>
      </c>
      <c r="H979" s="131">
        <v>1783.9670547882388</v>
      </c>
    </row>
    <row r="980" spans="1:8" ht="12.75">
      <c r="A980" s="130">
        <v>38383.83305555556</v>
      </c>
      <c r="C980" s="153" t="s">
        <v>555</v>
      </c>
      <c r="D980" s="131">
        <v>60.237865350684885</v>
      </c>
      <c r="F980" s="131">
        <v>130.4198348922944</v>
      </c>
      <c r="G980" s="131">
        <v>175.75361542037575</v>
      </c>
      <c r="H980" s="131">
        <v>60.237865350684885</v>
      </c>
    </row>
    <row r="982" spans="3:8" ht="12.75">
      <c r="C982" s="153" t="s">
        <v>556</v>
      </c>
      <c r="D982" s="131">
        <v>0.4215327330967941</v>
      </c>
      <c r="F982" s="131">
        <v>1.040749866140563</v>
      </c>
      <c r="G982" s="131">
        <v>1.409110177618064</v>
      </c>
      <c r="H982" s="131">
        <v>3.3766243153988778</v>
      </c>
    </row>
    <row r="983" spans="1:10" ht="12.75">
      <c r="A983" s="147" t="s">
        <v>545</v>
      </c>
      <c r="C983" s="148" t="s">
        <v>546</v>
      </c>
      <c r="D983" s="148" t="s">
        <v>547</v>
      </c>
      <c r="F983" s="148" t="s">
        <v>548</v>
      </c>
      <c r="G983" s="148" t="s">
        <v>549</v>
      </c>
      <c r="H983" s="148" t="s">
        <v>550</v>
      </c>
      <c r="I983" s="149" t="s">
        <v>551</v>
      </c>
      <c r="J983" s="148" t="s">
        <v>552</v>
      </c>
    </row>
    <row r="984" spans="1:8" ht="12.75">
      <c r="A984" s="150" t="s">
        <v>622</v>
      </c>
      <c r="C984" s="151">
        <v>361.38400000007823</v>
      </c>
      <c r="D984" s="131">
        <v>39955.27125138044</v>
      </c>
      <c r="F984" s="131">
        <v>12756</v>
      </c>
      <c r="G984" s="131">
        <v>12462</v>
      </c>
      <c r="H984" s="152" t="s">
        <v>987</v>
      </c>
    </row>
    <row r="986" spans="4:8" ht="12.75">
      <c r="D986" s="131">
        <v>39878.30668228865</v>
      </c>
      <c r="F986" s="131">
        <v>12808.000000014901</v>
      </c>
      <c r="G986" s="131">
        <v>12144</v>
      </c>
      <c r="H986" s="152" t="s">
        <v>988</v>
      </c>
    </row>
    <row r="988" spans="4:8" ht="12.75">
      <c r="D988" s="131">
        <v>40006.63847744465</v>
      </c>
      <c r="F988" s="131">
        <v>12692</v>
      </c>
      <c r="G988" s="131">
        <v>12356</v>
      </c>
      <c r="H988" s="152" t="s">
        <v>989</v>
      </c>
    </row>
    <row r="990" spans="1:8" ht="12.75">
      <c r="A990" s="147" t="s">
        <v>553</v>
      </c>
      <c r="C990" s="153" t="s">
        <v>554</v>
      </c>
      <c r="D990" s="131">
        <v>39946.73880370458</v>
      </c>
      <c r="F990" s="131">
        <v>12752.000000004966</v>
      </c>
      <c r="G990" s="131">
        <v>12320.666666666668</v>
      </c>
      <c r="H990" s="131">
        <v>27392.99872162255</v>
      </c>
    </row>
    <row r="991" spans="1:8" ht="12.75">
      <c r="A991" s="130">
        <v>38383.8334837963</v>
      </c>
      <c r="C991" s="153" t="s">
        <v>555</v>
      </c>
      <c r="D991" s="131">
        <v>64.5899714320001</v>
      </c>
      <c r="F991" s="131">
        <v>58.10335619277655</v>
      </c>
      <c r="G991" s="131">
        <v>161.91767455510634</v>
      </c>
      <c r="H991" s="131">
        <v>64.5899714320001</v>
      </c>
    </row>
    <row r="993" spans="3:8" ht="12.75">
      <c r="C993" s="153" t="s">
        <v>556</v>
      </c>
      <c r="D993" s="131">
        <v>0.16169022394892008</v>
      </c>
      <c r="F993" s="131">
        <v>0.4556411244726626</v>
      </c>
      <c r="G993" s="131">
        <v>1.3141957244340647</v>
      </c>
      <c r="H993" s="131">
        <v>0.2357900720851576</v>
      </c>
    </row>
    <row r="994" spans="1:10" ht="12.75">
      <c r="A994" s="147" t="s">
        <v>545</v>
      </c>
      <c r="C994" s="148" t="s">
        <v>546</v>
      </c>
      <c r="D994" s="148" t="s">
        <v>547</v>
      </c>
      <c r="F994" s="148" t="s">
        <v>548</v>
      </c>
      <c r="G994" s="148" t="s">
        <v>549</v>
      </c>
      <c r="H994" s="148" t="s">
        <v>550</v>
      </c>
      <c r="I994" s="149" t="s">
        <v>551</v>
      </c>
      <c r="J994" s="148" t="s">
        <v>552</v>
      </c>
    </row>
    <row r="995" spans="1:8" ht="12.75">
      <c r="A995" s="150" t="s">
        <v>641</v>
      </c>
      <c r="C995" s="151">
        <v>371.029</v>
      </c>
      <c r="D995" s="131">
        <v>20658.525800019503</v>
      </c>
      <c r="F995" s="131">
        <v>17502</v>
      </c>
      <c r="G995" s="131">
        <v>17540</v>
      </c>
      <c r="H995" s="152" t="s">
        <v>990</v>
      </c>
    </row>
    <row r="997" spans="4:8" ht="12.75">
      <c r="D997" s="131">
        <v>20729.767775326967</v>
      </c>
      <c r="F997" s="131">
        <v>16816</v>
      </c>
      <c r="G997" s="131">
        <v>17592</v>
      </c>
      <c r="H997" s="152" t="s">
        <v>991</v>
      </c>
    </row>
    <row r="999" spans="4:8" ht="12.75">
      <c r="D999" s="131">
        <v>20850.845497339964</v>
      </c>
      <c r="F999" s="131">
        <v>17140</v>
      </c>
      <c r="G999" s="131">
        <v>17806</v>
      </c>
      <c r="H999" s="152" t="s">
        <v>992</v>
      </c>
    </row>
    <row r="1001" spans="1:8" ht="12.75">
      <c r="A1001" s="147" t="s">
        <v>553</v>
      </c>
      <c r="C1001" s="153" t="s">
        <v>554</v>
      </c>
      <c r="D1001" s="131">
        <v>20746.37969089548</v>
      </c>
      <c r="F1001" s="131">
        <v>17152.666666666668</v>
      </c>
      <c r="G1001" s="131">
        <v>17646</v>
      </c>
      <c r="H1001" s="131">
        <v>3405.975180677014</v>
      </c>
    </row>
    <row r="1002" spans="1:8" ht="12.75">
      <c r="A1002" s="130">
        <v>38383.83392361111</v>
      </c>
      <c r="C1002" s="153" t="s">
        <v>555</v>
      </c>
      <c r="D1002" s="131">
        <v>97.23005347393004</v>
      </c>
      <c r="F1002" s="131">
        <v>343.1753681914443</v>
      </c>
      <c r="G1002" s="131">
        <v>140.98226838861686</v>
      </c>
      <c r="H1002" s="131">
        <v>97.23005347393004</v>
      </c>
    </row>
    <row r="1004" spans="3:8" ht="12.75">
      <c r="C1004" s="153" t="s">
        <v>556</v>
      </c>
      <c r="D1004" s="131">
        <v>0.4686603394065872</v>
      </c>
      <c r="F1004" s="131">
        <v>2.0007114628907714</v>
      </c>
      <c r="G1004" s="131">
        <v>0.7989474577162919</v>
      </c>
      <c r="H1004" s="131">
        <v>2.854690604486535</v>
      </c>
    </row>
    <row r="1005" spans="1:10" ht="12.75">
      <c r="A1005" s="147" t="s">
        <v>545</v>
      </c>
      <c r="C1005" s="148" t="s">
        <v>546</v>
      </c>
      <c r="D1005" s="148" t="s">
        <v>547</v>
      </c>
      <c r="F1005" s="148" t="s">
        <v>548</v>
      </c>
      <c r="G1005" s="148" t="s">
        <v>549</v>
      </c>
      <c r="H1005" s="148" t="s">
        <v>550</v>
      </c>
      <c r="I1005" s="149" t="s">
        <v>551</v>
      </c>
      <c r="J1005" s="148" t="s">
        <v>552</v>
      </c>
    </row>
    <row r="1006" spans="1:8" ht="12.75">
      <c r="A1006" s="150" t="s">
        <v>616</v>
      </c>
      <c r="C1006" s="151">
        <v>407.77100000018254</v>
      </c>
      <c r="D1006" s="131">
        <v>775352.8903369904</v>
      </c>
      <c r="F1006" s="131">
        <v>41300</v>
      </c>
      <c r="G1006" s="131">
        <v>39200</v>
      </c>
      <c r="H1006" s="152" t="s">
        <v>993</v>
      </c>
    </row>
    <row r="1008" spans="4:8" ht="12.75">
      <c r="D1008" s="131">
        <v>763895.7352638245</v>
      </c>
      <c r="F1008" s="131">
        <v>41300</v>
      </c>
      <c r="G1008" s="131">
        <v>39400</v>
      </c>
      <c r="H1008" s="152" t="s">
        <v>994</v>
      </c>
    </row>
    <row r="1010" spans="4:8" ht="12.75">
      <c r="D1010" s="131">
        <v>773551.2963371277</v>
      </c>
      <c r="F1010" s="131">
        <v>41400</v>
      </c>
      <c r="G1010" s="131">
        <v>39300</v>
      </c>
      <c r="H1010" s="152" t="s">
        <v>995</v>
      </c>
    </row>
    <row r="1012" spans="1:8" ht="12.75">
      <c r="A1012" s="147" t="s">
        <v>553</v>
      </c>
      <c r="C1012" s="153" t="s">
        <v>554</v>
      </c>
      <c r="D1012" s="131">
        <v>770933.3073126476</v>
      </c>
      <c r="F1012" s="131">
        <v>41333.333333333336</v>
      </c>
      <c r="G1012" s="131">
        <v>39300</v>
      </c>
      <c r="H1012" s="131">
        <v>730633.2653839265</v>
      </c>
    </row>
    <row r="1013" spans="1:8" ht="12.75">
      <c r="A1013" s="130">
        <v>38383.834386574075</v>
      </c>
      <c r="C1013" s="153" t="s">
        <v>555</v>
      </c>
      <c r="D1013" s="131">
        <v>6160.9252951058415</v>
      </c>
      <c r="F1013" s="131">
        <v>57.73502691896257</v>
      </c>
      <c r="G1013" s="131">
        <v>100</v>
      </c>
      <c r="H1013" s="131">
        <v>6160.9252951058415</v>
      </c>
    </row>
    <row r="1015" spans="3:8" ht="12.75">
      <c r="C1015" s="153" t="s">
        <v>556</v>
      </c>
      <c r="D1015" s="131">
        <v>0.7991515266841772</v>
      </c>
      <c r="F1015" s="131">
        <v>0.13968151673942553</v>
      </c>
      <c r="G1015" s="131">
        <v>0.2544529262086514</v>
      </c>
      <c r="H1015" s="131">
        <v>0.843230877513968</v>
      </c>
    </row>
    <row r="1016" spans="1:10" ht="12.75">
      <c r="A1016" s="147" t="s">
        <v>545</v>
      </c>
      <c r="C1016" s="148" t="s">
        <v>546</v>
      </c>
      <c r="D1016" s="148" t="s">
        <v>547</v>
      </c>
      <c r="F1016" s="148" t="s">
        <v>548</v>
      </c>
      <c r="G1016" s="148" t="s">
        <v>549</v>
      </c>
      <c r="H1016" s="148" t="s">
        <v>550</v>
      </c>
      <c r="I1016" s="149" t="s">
        <v>551</v>
      </c>
      <c r="J1016" s="148" t="s">
        <v>552</v>
      </c>
    </row>
    <row r="1017" spans="1:8" ht="12.75">
      <c r="A1017" s="150" t="s">
        <v>623</v>
      </c>
      <c r="C1017" s="151">
        <v>455.40299999993294</v>
      </c>
      <c r="D1017" s="131">
        <v>31255.14372202754</v>
      </c>
      <c r="F1017" s="131">
        <v>24215</v>
      </c>
      <c r="G1017" s="131">
        <v>26647.5</v>
      </c>
      <c r="H1017" s="152" t="s">
        <v>996</v>
      </c>
    </row>
    <row r="1019" spans="4:8" ht="12.75">
      <c r="D1019" s="131">
        <v>30928.102164298296</v>
      </c>
      <c r="F1019" s="131">
        <v>23917.5</v>
      </c>
      <c r="G1019" s="131">
        <v>26275</v>
      </c>
      <c r="H1019" s="152" t="s">
        <v>997</v>
      </c>
    </row>
    <row r="1021" spans="4:8" ht="12.75">
      <c r="D1021" s="131">
        <v>31137.074014782906</v>
      </c>
      <c r="F1021" s="131">
        <v>23982.5</v>
      </c>
      <c r="G1021" s="131">
        <v>26535</v>
      </c>
      <c r="H1021" s="152" t="s">
        <v>998</v>
      </c>
    </row>
    <row r="1023" spans="1:8" ht="12.75">
      <c r="A1023" s="147" t="s">
        <v>553</v>
      </c>
      <c r="C1023" s="153" t="s">
        <v>554</v>
      </c>
      <c r="D1023" s="131">
        <v>31106.773300369583</v>
      </c>
      <c r="F1023" s="131">
        <v>24038.333333333336</v>
      </c>
      <c r="G1023" s="131">
        <v>26485.833333333336</v>
      </c>
      <c r="H1023" s="131">
        <v>5851.804792617643</v>
      </c>
    </row>
    <row r="1024" spans="1:8" ht="12.75">
      <c r="A1024" s="130">
        <v>38383.83503472222</v>
      </c>
      <c r="C1024" s="153" t="s">
        <v>555</v>
      </c>
      <c r="D1024" s="131">
        <v>165.6129375711402</v>
      </c>
      <c r="F1024" s="131">
        <v>156.4115831175343</v>
      </c>
      <c r="G1024" s="131">
        <v>191.0551840001557</v>
      </c>
      <c r="H1024" s="131">
        <v>165.6129375711402</v>
      </c>
    </row>
    <row r="1026" spans="3:8" ht="12.75">
      <c r="C1026" s="153" t="s">
        <v>556</v>
      </c>
      <c r="D1026" s="131">
        <v>0.5324015318849306</v>
      </c>
      <c r="F1026" s="131">
        <v>0.6506756560391083</v>
      </c>
      <c r="G1026" s="131">
        <v>0.7213485850932473</v>
      </c>
      <c r="H1026" s="131">
        <v>2.830117261944034</v>
      </c>
    </row>
    <row r="1027" spans="1:16" ht="12.75">
      <c r="A1027" s="141" t="s">
        <v>536</v>
      </c>
      <c r="B1027" s="136" t="s">
        <v>999</v>
      </c>
      <c r="D1027" s="141" t="s">
        <v>537</v>
      </c>
      <c r="E1027" s="136" t="s">
        <v>538</v>
      </c>
      <c r="F1027" s="137" t="s">
        <v>572</v>
      </c>
      <c r="G1027" s="142" t="s">
        <v>540</v>
      </c>
      <c r="H1027" s="143">
        <v>1</v>
      </c>
      <c r="I1027" s="144" t="s">
        <v>541</v>
      </c>
      <c r="J1027" s="143">
        <v>10</v>
      </c>
      <c r="K1027" s="142" t="s">
        <v>542</v>
      </c>
      <c r="L1027" s="145">
        <v>1</v>
      </c>
      <c r="M1027" s="142" t="s">
        <v>543</v>
      </c>
      <c r="N1027" s="146">
        <v>1</v>
      </c>
      <c r="O1027" s="142" t="s">
        <v>544</v>
      </c>
      <c r="P1027" s="146">
        <v>1</v>
      </c>
    </row>
    <row r="1029" spans="1:10" ht="12.75">
      <c r="A1029" s="147" t="s">
        <v>545</v>
      </c>
      <c r="C1029" s="148" t="s">
        <v>546</v>
      </c>
      <c r="D1029" s="148" t="s">
        <v>547</v>
      </c>
      <c r="F1029" s="148" t="s">
        <v>548</v>
      </c>
      <c r="G1029" s="148" t="s">
        <v>549</v>
      </c>
      <c r="H1029" s="148" t="s">
        <v>550</v>
      </c>
      <c r="I1029" s="149" t="s">
        <v>551</v>
      </c>
      <c r="J1029" s="148" t="s">
        <v>552</v>
      </c>
    </row>
    <row r="1030" spans="1:8" ht="12.75">
      <c r="A1030" s="150" t="s">
        <v>619</v>
      </c>
      <c r="C1030" s="151">
        <v>228.61599999992177</v>
      </c>
      <c r="D1030" s="131">
        <v>29977.401609301567</v>
      </c>
      <c r="F1030" s="131">
        <v>26949.000000029802</v>
      </c>
      <c r="G1030" s="131">
        <v>23078</v>
      </c>
      <c r="H1030" s="152" t="s">
        <v>1000</v>
      </c>
    </row>
    <row r="1032" spans="4:8" ht="12.75">
      <c r="D1032" s="131">
        <v>29463.642218500376</v>
      </c>
      <c r="F1032" s="131">
        <v>25084</v>
      </c>
      <c r="G1032" s="131">
        <v>22875</v>
      </c>
      <c r="H1032" s="152" t="s">
        <v>1001</v>
      </c>
    </row>
    <row r="1034" spans="4:8" ht="12.75">
      <c r="D1034" s="131">
        <v>30167.8968347013</v>
      </c>
      <c r="F1034" s="131">
        <v>25389</v>
      </c>
      <c r="G1034" s="131">
        <v>23360</v>
      </c>
      <c r="H1034" s="152" t="s">
        <v>1002</v>
      </c>
    </row>
    <row r="1036" spans="1:8" ht="12.75">
      <c r="A1036" s="147" t="s">
        <v>553</v>
      </c>
      <c r="C1036" s="153" t="s">
        <v>554</v>
      </c>
      <c r="D1036" s="131">
        <v>29869.646887501083</v>
      </c>
      <c r="F1036" s="131">
        <v>25807.333333343267</v>
      </c>
      <c r="G1036" s="131">
        <v>23104.333333333336</v>
      </c>
      <c r="H1036" s="131">
        <v>5247.61981866333</v>
      </c>
    </row>
    <row r="1037" spans="1:8" ht="12.75">
      <c r="A1037" s="130">
        <v>38383.83726851852</v>
      </c>
      <c r="C1037" s="153" t="s">
        <v>555</v>
      </c>
      <c r="D1037" s="131">
        <v>364.2827900995595</v>
      </c>
      <c r="F1037" s="131">
        <v>1000.4040850412945</v>
      </c>
      <c r="G1037" s="131">
        <v>243.56997625596904</v>
      </c>
      <c r="H1037" s="131">
        <v>364.2827900995595</v>
      </c>
    </row>
    <row r="1039" spans="3:8" ht="12.75">
      <c r="C1039" s="153" t="s">
        <v>556</v>
      </c>
      <c r="D1039" s="131">
        <v>1.2195751475454948</v>
      </c>
      <c r="F1039" s="131">
        <v>3.8764333847262127</v>
      </c>
      <c r="G1039" s="131">
        <v>1.0542177207275794</v>
      </c>
      <c r="H1039" s="131">
        <v>6.941867030915159</v>
      </c>
    </row>
    <row r="1040" spans="1:10" ht="12.75">
      <c r="A1040" s="147" t="s">
        <v>545</v>
      </c>
      <c r="C1040" s="148" t="s">
        <v>546</v>
      </c>
      <c r="D1040" s="148" t="s">
        <v>547</v>
      </c>
      <c r="F1040" s="148" t="s">
        <v>548</v>
      </c>
      <c r="G1040" s="148" t="s">
        <v>549</v>
      </c>
      <c r="H1040" s="148" t="s">
        <v>550</v>
      </c>
      <c r="I1040" s="149" t="s">
        <v>551</v>
      </c>
      <c r="J1040" s="148" t="s">
        <v>552</v>
      </c>
    </row>
    <row r="1041" spans="1:8" ht="12.75">
      <c r="A1041" s="150" t="s">
        <v>620</v>
      </c>
      <c r="C1041" s="151">
        <v>231.6040000000503</v>
      </c>
      <c r="D1041" s="131">
        <v>34862.884175896645</v>
      </c>
      <c r="F1041" s="131">
        <v>15462.000000014901</v>
      </c>
      <c r="G1041" s="131">
        <v>31602.999999970198</v>
      </c>
      <c r="H1041" s="152" t="s">
        <v>1003</v>
      </c>
    </row>
    <row r="1043" spans="4:8" ht="12.75">
      <c r="D1043" s="131">
        <v>35812.22081917524</v>
      </c>
      <c r="F1043" s="131">
        <v>15043</v>
      </c>
      <c r="G1043" s="131">
        <v>33247</v>
      </c>
      <c r="H1043" s="152" t="s">
        <v>1004</v>
      </c>
    </row>
    <row r="1045" spans="4:8" ht="12.75">
      <c r="D1045" s="131">
        <v>34810.843175947666</v>
      </c>
      <c r="F1045" s="131">
        <v>15404</v>
      </c>
      <c r="G1045" s="131">
        <v>32911</v>
      </c>
      <c r="H1045" s="152" t="s">
        <v>1005</v>
      </c>
    </row>
    <row r="1047" spans="1:8" ht="12.75">
      <c r="A1047" s="147" t="s">
        <v>553</v>
      </c>
      <c r="C1047" s="153" t="s">
        <v>554</v>
      </c>
      <c r="D1047" s="131">
        <v>35161.98272367319</v>
      </c>
      <c r="F1047" s="131">
        <v>15303.000000004966</v>
      </c>
      <c r="G1047" s="131">
        <v>32586.99999999007</v>
      </c>
      <c r="H1047" s="131">
        <v>8693.771044845727</v>
      </c>
    </row>
    <row r="1048" spans="1:8" ht="12.75">
      <c r="A1048" s="130">
        <v>38383.83773148148</v>
      </c>
      <c r="C1048" s="153" t="s">
        <v>555</v>
      </c>
      <c r="D1048" s="131">
        <v>563.7235599568057</v>
      </c>
      <c r="F1048" s="131">
        <v>227.02643018454853</v>
      </c>
      <c r="G1048" s="131">
        <v>868.5712406183484</v>
      </c>
      <c r="H1048" s="131">
        <v>563.7235599568057</v>
      </c>
    </row>
    <row r="1050" spans="3:8" ht="12.75">
      <c r="C1050" s="153" t="s">
        <v>556</v>
      </c>
      <c r="D1050" s="131">
        <v>1.6032189208069678</v>
      </c>
      <c r="F1050" s="131">
        <v>1.4835419864371358</v>
      </c>
      <c r="G1050" s="131">
        <v>2.6653918452714676</v>
      </c>
      <c r="H1050" s="131">
        <v>6.484223670590226</v>
      </c>
    </row>
    <row r="1051" spans="1:10" ht="12.75">
      <c r="A1051" s="147" t="s">
        <v>545</v>
      </c>
      <c r="C1051" s="148" t="s">
        <v>546</v>
      </c>
      <c r="D1051" s="148" t="s">
        <v>547</v>
      </c>
      <c r="F1051" s="148" t="s">
        <v>548</v>
      </c>
      <c r="G1051" s="148" t="s">
        <v>549</v>
      </c>
      <c r="H1051" s="148" t="s">
        <v>550</v>
      </c>
      <c r="I1051" s="149" t="s">
        <v>551</v>
      </c>
      <c r="J1051" s="148" t="s">
        <v>552</v>
      </c>
    </row>
    <row r="1052" spans="1:8" ht="12.75">
      <c r="A1052" s="150" t="s">
        <v>618</v>
      </c>
      <c r="C1052" s="151">
        <v>267.7160000000149</v>
      </c>
      <c r="D1052" s="131">
        <v>23338.20651757717</v>
      </c>
      <c r="F1052" s="131">
        <v>3360.2499999962747</v>
      </c>
      <c r="G1052" s="131">
        <v>3630</v>
      </c>
      <c r="H1052" s="152" t="s">
        <v>1006</v>
      </c>
    </row>
    <row r="1054" spans="4:8" ht="12.75">
      <c r="D1054" s="131">
        <v>23473.979880213737</v>
      </c>
      <c r="F1054" s="131">
        <v>3382.75</v>
      </c>
      <c r="G1054" s="131">
        <v>3602.7500000037253</v>
      </c>
      <c r="H1054" s="152" t="s">
        <v>1007</v>
      </c>
    </row>
    <row r="1056" spans="4:8" ht="12.75">
      <c r="D1056" s="131">
        <v>23858.841449052095</v>
      </c>
      <c r="F1056" s="131">
        <v>3351.5</v>
      </c>
      <c r="G1056" s="131">
        <v>3634.4999999962747</v>
      </c>
      <c r="H1056" s="152" t="s">
        <v>1008</v>
      </c>
    </row>
    <row r="1058" spans="1:8" ht="12.75">
      <c r="A1058" s="147" t="s">
        <v>553</v>
      </c>
      <c r="C1058" s="153" t="s">
        <v>554</v>
      </c>
      <c r="D1058" s="131">
        <v>23557.009282281004</v>
      </c>
      <c r="F1058" s="131">
        <v>3364.8333333320916</v>
      </c>
      <c r="G1058" s="131">
        <v>3622.416666666667</v>
      </c>
      <c r="H1058" s="131">
        <v>20024.07287239771</v>
      </c>
    </row>
    <row r="1059" spans="1:8" ht="12.75">
      <c r="A1059" s="130">
        <v>38383.83837962963</v>
      </c>
      <c r="C1059" s="153" t="s">
        <v>555</v>
      </c>
      <c r="D1059" s="131">
        <v>270.0659070924831</v>
      </c>
      <c r="F1059" s="131">
        <v>16.12128510228722</v>
      </c>
      <c r="G1059" s="131">
        <v>17.17980888172318</v>
      </c>
      <c r="H1059" s="131">
        <v>270.0659070924831</v>
      </c>
    </row>
    <row r="1061" spans="3:8" ht="12.75">
      <c r="C1061" s="153" t="s">
        <v>556</v>
      </c>
      <c r="D1061" s="131">
        <v>1.1464354573040811</v>
      </c>
      <c r="F1061" s="131">
        <v>0.47911095454831354</v>
      </c>
      <c r="G1061" s="131">
        <v>0.4742637433128854</v>
      </c>
      <c r="H1061" s="131">
        <v>1.348706173881123</v>
      </c>
    </row>
    <row r="1062" spans="1:10" ht="12.75">
      <c r="A1062" s="147" t="s">
        <v>545</v>
      </c>
      <c r="C1062" s="148" t="s">
        <v>546</v>
      </c>
      <c r="D1062" s="148" t="s">
        <v>547</v>
      </c>
      <c r="F1062" s="148" t="s">
        <v>548</v>
      </c>
      <c r="G1062" s="148" t="s">
        <v>549</v>
      </c>
      <c r="H1062" s="148" t="s">
        <v>550</v>
      </c>
      <c r="I1062" s="149" t="s">
        <v>551</v>
      </c>
      <c r="J1062" s="148" t="s">
        <v>552</v>
      </c>
    </row>
    <row r="1063" spans="1:8" ht="12.75">
      <c r="A1063" s="150" t="s">
        <v>617</v>
      </c>
      <c r="C1063" s="151">
        <v>292.40199999976903</v>
      </c>
      <c r="D1063" s="131">
        <v>27648.828398913145</v>
      </c>
      <c r="F1063" s="131">
        <v>11508</v>
      </c>
      <c r="G1063" s="131">
        <v>11444.25</v>
      </c>
      <c r="H1063" s="152" t="s">
        <v>1009</v>
      </c>
    </row>
    <row r="1065" spans="4:8" ht="12.75">
      <c r="D1065" s="131">
        <v>27174.040345430374</v>
      </c>
      <c r="F1065" s="131">
        <v>11362.5</v>
      </c>
      <c r="G1065" s="131">
        <v>11238</v>
      </c>
      <c r="H1065" s="152" t="s">
        <v>1010</v>
      </c>
    </row>
    <row r="1067" spans="4:8" ht="12.75">
      <c r="D1067" s="131">
        <v>28181.698309779167</v>
      </c>
      <c r="F1067" s="131">
        <v>11398.75</v>
      </c>
      <c r="G1067" s="131">
        <v>11666.25</v>
      </c>
      <c r="H1067" s="152" t="s">
        <v>1011</v>
      </c>
    </row>
    <row r="1069" spans="1:8" ht="12.75">
      <c r="A1069" s="147" t="s">
        <v>553</v>
      </c>
      <c r="C1069" s="153" t="s">
        <v>554</v>
      </c>
      <c r="D1069" s="131">
        <v>27668.189018040895</v>
      </c>
      <c r="F1069" s="131">
        <v>11423.083333333332</v>
      </c>
      <c r="G1069" s="131">
        <v>11449.5</v>
      </c>
      <c r="H1069" s="131">
        <v>16228.880016528035</v>
      </c>
    </row>
    <row r="1070" spans="1:8" ht="12.75">
      <c r="A1070" s="130">
        <v>38383.839050925926</v>
      </c>
      <c r="C1070" s="153" t="s">
        <v>555</v>
      </c>
      <c r="D1070" s="131">
        <v>504.107893668269</v>
      </c>
      <c r="F1070" s="131">
        <v>75.74064848767361</v>
      </c>
      <c r="G1070" s="131">
        <v>214.1732651382987</v>
      </c>
      <c r="H1070" s="131">
        <v>504.107893668269</v>
      </c>
    </row>
    <row r="1072" spans="3:8" ht="12.75">
      <c r="C1072" s="153" t="s">
        <v>556</v>
      </c>
      <c r="D1072" s="131">
        <v>1.821976470305187</v>
      </c>
      <c r="F1072" s="131">
        <v>0.6630490759588287</v>
      </c>
      <c r="G1072" s="131">
        <v>1.8705905510135696</v>
      </c>
      <c r="H1072" s="131">
        <v>3.1062395750961787</v>
      </c>
    </row>
    <row r="1073" spans="1:10" ht="12.75">
      <c r="A1073" s="147" t="s">
        <v>545</v>
      </c>
      <c r="C1073" s="148" t="s">
        <v>546</v>
      </c>
      <c r="D1073" s="148" t="s">
        <v>547</v>
      </c>
      <c r="F1073" s="148" t="s">
        <v>548</v>
      </c>
      <c r="G1073" s="148" t="s">
        <v>549</v>
      </c>
      <c r="H1073" s="148" t="s">
        <v>550</v>
      </c>
      <c r="I1073" s="149" t="s">
        <v>551</v>
      </c>
      <c r="J1073" s="148" t="s">
        <v>552</v>
      </c>
    </row>
    <row r="1074" spans="1:8" ht="12.75">
      <c r="A1074" s="150" t="s">
        <v>621</v>
      </c>
      <c r="C1074" s="151">
        <v>324.75400000019</v>
      </c>
      <c r="D1074" s="131">
        <v>33890.85329866409</v>
      </c>
      <c r="F1074" s="131">
        <v>17610</v>
      </c>
      <c r="G1074" s="131">
        <v>13513.999999985099</v>
      </c>
      <c r="H1074" s="152" t="s">
        <v>1012</v>
      </c>
    </row>
    <row r="1076" spans="4:8" ht="12.75">
      <c r="D1076" s="131">
        <v>33389.899667322636</v>
      </c>
      <c r="F1076" s="131">
        <v>17526</v>
      </c>
      <c r="G1076" s="131">
        <v>13603</v>
      </c>
      <c r="H1076" s="152" t="s">
        <v>1013</v>
      </c>
    </row>
    <row r="1078" spans="4:8" ht="12.75">
      <c r="D1078" s="131">
        <v>33813.89196628332</v>
      </c>
      <c r="F1078" s="131">
        <v>17337</v>
      </c>
      <c r="G1078" s="131">
        <v>13494</v>
      </c>
      <c r="H1078" s="152" t="s">
        <v>1014</v>
      </c>
    </row>
    <row r="1080" spans="1:8" ht="12.75">
      <c r="A1080" s="147" t="s">
        <v>553</v>
      </c>
      <c r="C1080" s="153" t="s">
        <v>554</v>
      </c>
      <c r="D1080" s="131">
        <v>33698.21497742335</v>
      </c>
      <c r="F1080" s="131">
        <v>17491</v>
      </c>
      <c r="G1080" s="131">
        <v>13536.999999995034</v>
      </c>
      <c r="H1080" s="131">
        <v>17644.490995524702</v>
      </c>
    </row>
    <row r="1081" spans="1:8" ht="12.75">
      <c r="A1081" s="130">
        <v>38383.83956018519</v>
      </c>
      <c r="C1081" s="153" t="s">
        <v>555</v>
      </c>
      <c r="D1081" s="131">
        <v>269.7675100937038</v>
      </c>
      <c r="F1081" s="131">
        <v>139.82489048806727</v>
      </c>
      <c r="G1081" s="131">
        <v>58.02585630868396</v>
      </c>
      <c r="H1081" s="131">
        <v>269.7675100937038</v>
      </c>
    </row>
    <row r="1083" spans="3:8" ht="12.75">
      <c r="C1083" s="153" t="s">
        <v>556</v>
      </c>
      <c r="D1083" s="131">
        <v>0.8005394655902065</v>
      </c>
      <c r="F1083" s="131">
        <v>0.7994104996173302</v>
      </c>
      <c r="G1083" s="131">
        <v>0.4286463493292847</v>
      </c>
      <c r="H1083" s="131">
        <v>1.5289050285560903</v>
      </c>
    </row>
    <row r="1084" spans="1:10" ht="12.75">
      <c r="A1084" s="147" t="s">
        <v>545</v>
      </c>
      <c r="C1084" s="148" t="s">
        <v>546</v>
      </c>
      <c r="D1084" s="148" t="s">
        <v>547</v>
      </c>
      <c r="F1084" s="148" t="s">
        <v>548</v>
      </c>
      <c r="G1084" s="148" t="s">
        <v>549</v>
      </c>
      <c r="H1084" s="148" t="s">
        <v>550</v>
      </c>
      <c r="I1084" s="149" t="s">
        <v>551</v>
      </c>
      <c r="J1084" s="148" t="s">
        <v>552</v>
      </c>
    </row>
    <row r="1085" spans="1:8" ht="12.75">
      <c r="A1085" s="150" t="s">
        <v>640</v>
      </c>
      <c r="C1085" s="151">
        <v>343.82299999985844</v>
      </c>
      <c r="D1085" s="131">
        <v>14384.705393597484</v>
      </c>
      <c r="F1085" s="131">
        <v>12592</v>
      </c>
      <c r="G1085" s="131">
        <v>12426</v>
      </c>
      <c r="H1085" s="152" t="s">
        <v>1015</v>
      </c>
    </row>
    <row r="1087" spans="4:8" ht="12.75">
      <c r="D1087" s="131">
        <v>14302.258188188076</v>
      </c>
      <c r="F1087" s="131">
        <v>12450</v>
      </c>
      <c r="G1087" s="131">
        <v>12216</v>
      </c>
      <c r="H1087" s="152" t="s">
        <v>1016</v>
      </c>
    </row>
    <row r="1089" spans="4:8" ht="12.75">
      <c r="D1089" s="131">
        <v>14171.382351949811</v>
      </c>
      <c r="F1089" s="131">
        <v>12560</v>
      </c>
      <c r="G1089" s="131">
        <v>12640</v>
      </c>
      <c r="H1089" s="152" t="s">
        <v>1017</v>
      </c>
    </row>
    <row r="1091" spans="1:8" ht="12.75">
      <c r="A1091" s="147" t="s">
        <v>553</v>
      </c>
      <c r="C1091" s="153" t="s">
        <v>554</v>
      </c>
      <c r="D1091" s="131">
        <v>14286.115311245125</v>
      </c>
      <c r="F1091" s="131">
        <v>12534</v>
      </c>
      <c r="G1091" s="131">
        <v>12427.333333333332</v>
      </c>
      <c r="H1091" s="131">
        <v>1797.7546555074189</v>
      </c>
    </row>
    <row r="1092" spans="1:8" ht="12.75">
      <c r="A1092" s="130">
        <v>38383.84</v>
      </c>
      <c r="C1092" s="153" t="s">
        <v>555</v>
      </c>
      <c r="D1092" s="131">
        <v>107.57380899367973</v>
      </c>
      <c r="F1092" s="131">
        <v>74.48489779814429</v>
      </c>
      <c r="G1092" s="131">
        <v>212.0031446307656</v>
      </c>
      <c r="H1092" s="131">
        <v>107.57380899367973</v>
      </c>
    </row>
    <row r="1094" spans="3:8" ht="12.75">
      <c r="C1094" s="153" t="s">
        <v>556</v>
      </c>
      <c r="D1094" s="131">
        <v>0.7529955250256484</v>
      </c>
      <c r="F1094" s="131">
        <v>0.5942627876028745</v>
      </c>
      <c r="G1094" s="131">
        <v>1.7059423686827342</v>
      </c>
      <c r="H1094" s="131">
        <v>5.98378697917024</v>
      </c>
    </row>
    <row r="1095" spans="1:10" ht="12.75">
      <c r="A1095" s="147" t="s">
        <v>545</v>
      </c>
      <c r="C1095" s="148" t="s">
        <v>546</v>
      </c>
      <c r="D1095" s="148" t="s">
        <v>547</v>
      </c>
      <c r="F1095" s="148" t="s">
        <v>548</v>
      </c>
      <c r="G1095" s="148" t="s">
        <v>549</v>
      </c>
      <c r="H1095" s="148" t="s">
        <v>550</v>
      </c>
      <c r="I1095" s="149" t="s">
        <v>551</v>
      </c>
      <c r="J1095" s="148" t="s">
        <v>552</v>
      </c>
    </row>
    <row r="1096" spans="1:8" ht="12.75">
      <c r="A1096" s="150" t="s">
        <v>622</v>
      </c>
      <c r="C1096" s="151">
        <v>361.38400000007823</v>
      </c>
      <c r="D1096" s="131">
        <v>50082.67237943411</v>
      </c>
      <c r="F1096" s="131">
        <v>12652</v>
      </c>
      <c r="G1096" s="131">
        <v>12837.999999985099</v>
      </c>
      <c r="H1096" s="152" t="s">
        <v>1018</v>
      </c>
    </row>
    <row r="1098" spans="4:8" ht="12.75">
      <c r="D1098" s="131">
        <v>51452.64465904236</v>
      </c>
      <c r="F1098" s="131">
        <v>12839.999999985099</v>
      </c>
      <c r="G1098" s="131">
        <v>12314</v>
      </c>
      <c r="H1098" s="152" t="s">
        <v>1019</v>
      </c>
    </row>
    <row r="1100" spans="4:8" ht="12.75">
      <c r="D1100" s="131">
        <v>51391.11101138592</v>
      </c>
      <c r="F1100" s="131">
        <v>12818</v>
      </c>
      <c r="G1100" s="131">
        <v>12690</v>
      </c>
      <c r="H1100" s="152" t="s">
        <v>1020</v>
      </c>
    </row>
    <row r="1102" spans="1:8" ht="12.75">
      <c r="A1102" s="147" t="s">
        <v>553</v>
      </c>
      <c r="C1102" s="153" t="s">
        <v>554</v>
      </c>
      <c r="D1102" s="131">
        <v>50975.4760166208</v>
      </c>
      <c r="F1102" s="131">
        <v>12769.999999995034</v>
      </c>
      <c r="G1102" s="131">
        <v>12613.999999995034</v>
      </c>
      <c r="H1102" s="131">
        <v>38277.18053098964</v>
      </c>
    </row>
    <row r="1103" spans="1:8" ht="12.75">
      <c r="A1103" s="130">
        <v>38383.84042824074</v>
      </c>
      <c r="C1103" s="153" t="s">
        <v>555</v>
      </c>
      <c r="D1103" s="131">
        <v>773.8025254410237</v>
      </c>
      <c r="F1103" s="131">
        <v>102.78132125528813</v>
      </c>
      <c r="G1103" s="131">
        <v>270.1407040722354</v>
      </c>
      <c r="H1103" s="131">
        <v>773.8025254410237</v>
      </c>
    </row>
    <row r="1105" spans="3:8" ht="12.75">
      <c r="C1105" s="153" t="s">
        <v>556</v>
      </c>
      <c r="D1105" s="131">
        <v>1.5179897980525414</v>
      </c>
      <c r="F1105" s="131">
        <v>0.8048654757660775</v>
      </c>
      <c r="G1105" s="131">
        <v>2.1415942926299483</v>
      </c>
      <c r="H1105" s="131">
        <v>2.0215766017942323</v>
      </c>
    </row>
    <row r="1106" spans="1:10" ht="12.75">
      <c r="A1106" s="147" t="s">
        <v>545</v>
      </c>
      <c r="C1106" s="148" t="s">
        <v>546</v>
      </c>
      <c r="D1106" s="148" t="s">
        <v>547</v>
      </c>
      <c r="F1106" s="148" t="s">
        <v>548</v>
      </c>
      <c r="G1106" s="148" t="s">
        <v>549</v>
      </c>
      <c r="H1106" s="148" t="s">
        <v>550</v>
      </c>
      <c r="I1106" s="149" t="s">
        <v>551</v>
      </c>
      <c r="J1106" s="148" t="s">
        <v>552</v>
      </c>
    </row>
    <row r="1107" spans="1:8" ht="12.75">
      <c r="A1107" s="150" t="s">
        <v>641</v>
      </c>
      <c r="C1107" s="151">
        <v>371.029</v>
      </c>
      <c r="D1107" s="131">
        <v>23267.041040092707</v>
      </c>
      <c r="F1107" s="131">
        <v>17372</v>
      </c>
      <c r="G1107" s="131">
        <v>17642</v>
      </c>
      <c r="H1107" s="152" t="s">
        <v>1021</v>
      </c>
    </row>
    <row r="1109" spans="4:8" ht="12.75">
      <c r="D1109" s="131">
        <v>23539.39214426279</v>
      </c>
      <c r="F1109" s="131">
        <v>17172</v>
      </c>
      <c r="G1109" s="131">
        <v>17322</v>
      </c>
      <c r="H1109" s="152" t="s">
        <v>1022</v>
      </c>
    </row>
    <row r="1111" spans="4:8" ht="12.75">
      <c r="D1111" s="131">
        <v>23024.854551166296</v>
      </c>
      <c r="F1111" s="131">
        <v>17344</v>
      </c>
      <c r="G1111" s="131">
        <v>17558</v>
      </c>
      <c r="H1111" s="152" t="s">
        <v>1023</v>
      </c>
    </row>
    <row r="1113" spans="1:8" ht="12.75">
      <c r="A1113" s="147" t="s">
        <v>553</v>
      </c>
      <c r="C1113" s="153" t="s">
        <v>554</v>
      </c>
      <c r="D1113" s="131">
        <v>23277.095911840595</v>
      </c>
      <c r="F1113" s="131">
        <v>17296</v>
      </c>
      <c r="G1113" s="131">
        <v>17507.333333333332</v>
      </c>
      <c r="H1113" s="131">
        <v>5900.673078859625</v>
      </c>
    </row>
    <row r="1114" spans="1:8" ht="12.75">
      <c r="A1114" s="130">
        <v>38383.84086805556</v>
      </c>
      <c r="C1114" s="153" t="s">
        <v>555</v>
      </c>
      <c r="D1114" s="131">
        <v>257.41612034143736</v>
      </c>
      <c r="F1114" s="131">
        <v>108.29589096544707</v>
      </c>
      <c r="G1114" s="131">
        <v>165.9076048086203</v>
      </c>
      <c r="H1114" s="131">
        <v>257.41612034143736</v>
      </c>
    </row>
    <row r="1116" spans="3:8" ht="12.75">
      <c r="C1116" s="153" t="s">
        <v>556</v>
      </c>
      <c r="D1116" s="131">
        <v>1.1058773023764314</v>
      </c>
      <c r="F1116" s="131">
        <v>0.62613257958746</v>
      </c>
      <c r="G1116" s="131">
        <v>0.9476463471038064</v>
      </c>
      <c r="H1116" s="131">
        <v>4.362487412896734</v>
      </c>
    </row>
    <row r="1117" spans="1:10" ht="12.75">
      <c r="A1117" s="147" t="s">
        <v>545</v>
      </c>
      <c r="C1117" s="148" t="s">
        <v>546</v>
      </c>
      <c r="D1117" s="148" t="s">
        <v>547</v>
      </c>
      <c r="F1117" s="148" t="s">
        <v>548</v>
      </c>
      <c r="G1117" s="148" t="s">
        <v>549</v>
      </c>
      <c r="H1117" s="148" t="s">
        <v>550</v>
      </c>
      <c r="I1117" s="149" t="s">
        <v>551</v>
      </c>
      <c r="J1117" s="148" t="s">
        <v>552</v>
      </c>
    </row>
    <row r="1118" spans="1:8" ht="12.75">
      <c r="A1118" s="150" t="s">
        <v>616</v>
      </c>
      <c r="C1118" s="151">
        <v>407.77100000018254</v>
      </c>
      <c r="D1118" s="131">
        <v>1153637.095003128</v>
      </c>
      <c r="F1118" s="131">
        <v>42000</v>
      </c>
      <c r="G1118" s="131">
        <v>40300</v>
      </c>
      <c r="H1118" s="152" t="s">
        <v>1024</v>
      </c>
    </row>
    <row r="1120" spans="4:8" ht="12.75">
      <c r="D1120" s="131">
        <v>1140041.6517009735</v>
      </c>
      <c r="F1120" s="131">
        <v>41900</v>
      </c>
      <c r="G1120" s="131">
        <v>40100</v>
      </c>
      <c r="H1120" s="152" t="s">
        <v>1025</v>
      </c>
    </row>
    <row r="1122" spans="4:8" ht="12.75">
      <c r="D1122" s="131">
        <v>1144115.4705848694</v>
      </c>
      <c r="F1122" s="131">
        <v>42300</v>
      </c>
      <c r="G1122" s="131">
        <v>40600</v>
      </c>
      <c r="H1122" s="152" t="s">
        <v>1026</v>
      </c>
    </row>
    <row r="1124" spans="1:8" ht="12.75">
      <c r="A1124" s="147" t="s">
        <v>553</v>
      </c>
      <c r="C1124" s="153" t="s">
        <v>554</v>
      </c>
      <c r="D1124" s="131">
        <v>1145931.4057629902</v>
      </c>
      <c r="F1124" s="131">
        <v>42066.66666666667</v>
      </c>
      <c r="G1124" s="131">
        <v>40333.333333333336</v>
      </c>
      <c r="H1124" s="131">
        <v>1104745.577670747</v>
      </c>
    </row>
    <row r="1125" spans="1:8" ht="12.75">
      <c r="A1125" s="130">
        <v>38383.84134259259</v>
      </c>
      <c r="C1125" s="153" t="s">
        <v>555</v>
      </c>
      <c r="D1125" s="131">
        <v>6977.265587188628</v>
      </c>
      <c r="F1125" s="131">
        <v>208.16659994661327</v>
      </c>
      <c r="G1125" s="131">
        <v>251.66114784235833</v>
      </c>
      <c r="H1125" s="131">
        <v>6977.265587188628</v>
      </c>
    </row>
    <row r="1127" spans="3:8" ht="12.75">
      <c r="C1127" s="153" t="s">
        <v>556</v>
      </c>
      <c r="D1127" s="131">
        <v>0.6088728829753111</v>
      </c>
      <c r="F1127" s="131">
        <v>0.49484928671936596</v>
      </c>
      <c r="G1127" s="131">
        <v>0.6239532591132853</v>
      </c>
      <c r="H1127" s="131">
        <v>0.6315721672223882</v>
      </c>
    </row>
    <row r="1128" spans="1:10" ht="12.75">
      <c r="A1128" s="147" t="s">
        <v>545</v>
      </c>
      <c r="C1128" s="148" t="s">
        <v>546</v>
      </c>
      <c r="D1128" s="148" t="s">
        <v>547</v>
      </c>
      <c r="F1128" s="148" t="s">
        <v>548</v>
      </c>
      <c r="G1128" s="148" t="s">
        <v>549</v>
      </c>
      <c r="H1128" s="148" t="s">
        <v>550</v>
      </c>
      <c r="I1128" s="149" t="s">
        <v>551</v>
      </c>
      <c r="J1128" s="148" t="s">
        <v>552</v>
      </c>
    </row>
    <row r="1129" spans="1:8" ht="12.75">
      <c r="A1129" s="150" t="s">
        <v>623</v>
      </c>
      <c r="C1129" s="151">
        <v>455.40299999993294</v>
      </c>
      <c r="D1129" s="131">
        <v>33237.24589639902</v>
      </c>
      <c r="F1129" s="131">
        <v>23895</v>
      </c>
      <c r="G1129" s="131">
        <v>26432.500000029802</v>
      </c>
      <c r="H1129" s="152" t="s">
        <v>1027</v>
      </c>
    </row>
    <row r="1131" spans="4:8" ht="12.75">
      <c r="D1131" s="131">
        <v>32784.40367603302</v>
      </c>
      <c r="F1131" s="131">
        <v>24015</v>
      </c>
      <c r="G1131" s="131">
        <v>26390</v>
      </c>
      <c r="H1131" s="152" t="s">
        <v>1028</v>
      </c>
    </row>
    <row r="1133" spans="4:8" ht="12.75">
      <c r="D1133" s="131">
        <v>32988.14608216286</v>
      </c>
      <c r="F1133" s="131">
        <v>24062.5</v>
      </c>
      <c r="G1133" s="131">
        <v>26412.5</v>
      </c>
      <c r="H1133" s="152" t="s">
        <v>1029</v>
      </c>
    </row>
    <row r="1135" spans="1:8" ht="12.75">
      <c r="A1135" s="147" t="s">
        <v>553</v>
      </c>
      <c r="C1135" s="153" t="s">
        <v>554</v>
      </c>
      <c r="D1135" s="131">
        <v>33003.2652181983</v>
      </c>
      <c r="F1135" s="131">
        <v>23990.833333333336</v>
      </c>
      <c r="G1135" s="131">
        <v>26411.666666676603</v>
      </c>
      <c r="H1135" s="131">
        <v>7809.052524394911</v>
      </c>
    </row>
    <row r="1136" spans="1:8" ht="12.75">
      <c r="A1136" s="130">
        <v>38383.84197916667</v>
      </c>
      <c r="C1136" s="153" t="s">
        <v>555</v>
      </c>
      <c r="D1136" s="131">
        <v>226.7993834700774</v>
      </c>
      <c r="F1136" s="131">
        <v>86.32545009053432</v>
      </c>
      <c r="G1136" s="131">
        <v>21.262251384641395</v>
      </c>
      <c r="H1136" s="131">
        <v>226.7993834700774</v>
      </c>
    </row>
    <row r="1138" spans="3:8" ht="12.75">
      <c r="C1138" s="153" t="s">
        <v>556</v>
      </c>
      <c r="D1138" s="131">
        <v>0.6872028630216205</v>
      </c>
      <c r="F1138" s="131">
        <v>0.3598268092279732</v>
      </c>
      <c r="G1138" s="131">
        <v>0.0805032550689723</v>
      </c>
      <c r="H1138" s="131">
        <v>2.9043137149042435</v>
      </c>
    </row>
    <row r="1139" spans="1:16" ht="12.75">
      <c r="A1139" s="141" t="s">
        <v>536</v>
      </c>
      <c r="B1139" s="136" t="s">
        <v>709</v>
      </c>
      <c r="D1139" s="141" t="s">
        <v>537</v>
      </c>
      <c r="E1139" s="136" t="s">
        <v>538</v>
      </c>
      <c r="F1139" s="137" t="s">
        <v>573</v>
      </c>
      <c r="G1139" s="142" t="s">
        <v>540</v>
      </c>
      <c r="H1139" s="143">
        <v>1</v>
      </c>
      <c r="I1139" s="144" t="s">
        <v>541</v>
      </c>
      <c r="J1139" s="143">
        <v>11</v>
      </c>
      <c r="K1139" s="142" t="s">
        <v>542</v>
      </c>
      <c r="L1139" s="145">
        <v>1</v>
      </c>
      <c r="M1139" s="142" t="s">
        <v>543</v>
      </c>
      <c r="N1139" s="146">
        <v>1</v>
      </c>
      <c r="O1139" s="142" t="s">
        <v>544</v>
      </c>
      <c r="P1139" s="146">
        <v>1</v>
      </c>
    </row>
    <row r="1141" spans="1:10" ht="12.75">
      <c r="A1141" s="147" t="s">
        <v>545</v>
      </c>
      <c r="C1141" s="148" t="s">
        <v>546</v>
      </c>
      <c r="D1141" s="148" t="s">
        <v>547</v>
      </c>
      <c r="F1141" s="148" t="s">
        <v>548</v>
      </c>
      <c r="G1141" s="148" t="s">
        <v>549</v>
      </c>
      <c r="H1141" s="148" t="s">
        <v>550</v>
      </c>
      <c r="I1141" s="149" t="s">
        <v>551</v>
      </c>
      <c r="J1141" s="148" t="s">
        <v>552</v>
      </c>
    </row>
    <row r="1142" spans="1:8" ht="12.75">
      <c r="A1142" s="150" t="s">
        <v>619</v>
      </c>
      <c r="C1142" s="151">
        <v>228.61599999992177</v>
      </c>
      <c r="D1142" s="131">
        <v>27587.999999970198</v>
      </c>
      <c r="F1142" s="131">
        <v>28541.000000029802</v>
      </c>
      <c r="G1142" s="131">
        <v>24888</v>
      </c>
      <c r="H1142" s="152" t="s">
        <v>1030</v>
      </c>
    </row>
    <row r="1144" spans="4:8" ht="12.75">
      <c r="D1144" s="131">
        <v>26647.5</v>
      </c>
      <c r="F1144" s="131">
        <v>26431</v>
      </c>
      <c r="G1144" s="131">
        <v>23456</v>
      </c>
      <c r="H1144" s="152" t="s">
        <v>1031</v>
      </c>
    </row>
    <row r="1146" spans="4:8" ht="12.75">
      <c r="D1146" s="131">
        <v>26598.500000029802</v>
      </c>
      <c r="F1146" s="131">
        <v>25656</v>
      </c>
      <c r="G1146" s="131">
        <v>23287</v>
      </c>
      <c r="H1146" s="152" t="s">
        <v>1032</v>
      </c>
    </row>
    <row r="1148" spans="1:8" ht="12.75">
      <c r="A1148" s="147" t="s">
        <v>553</v>
      </c>
      <c r="C1148" s="153" t="s">
        <v>554</v>
      </c>
      <c r="D1148" s="131">
        <v>26944.666666666664</v>
      </c>
      <c r="F1148" s="131">
        <v>26876.00000000993</v>
      </c>
      <c r="G1148" s="131">
        <v>23877</v>
      </c>
      <c r="H1148" s="131">
        <v>1383.773395199372</v>
      </c>
    </row>
    <row r="1149" spans="1:8" ht="12.75">
      <c r="A1149" s="130">
        <v>38383.84421296296</v>
      </c>
      <c r="C1149" s="153" t="s">
        <v>555</v>
      </c>
      <c r="D1149" s="131">
        <v>557.6814353229207</v>
      </c>
      <c r="F1149" s="131">
        <v>1493.092428501812</v>
      </c>
      <c r="G1149" s="131">
        <v>879.6198042336246</v>
      </c>
      <c r="H1149" s="131">
        <v>557.6814353229207</v>
      </c>
    </row>
    <row r="1151" spans="3:8" ht="12.75">
      <c r="C1151" s="153" t="s">
        <v>556</v>
      </c>
      <c r="D1151" s="131">
        <v>2.0697284632317623</v>
      </c>
      <c r="F1151" s="131">
        <v>5.55548604145431</v>
      </c>
      <c r="G1151" s="131">
        <v>3.6839628271291387</v>
      </c>
      <c r="H1151" s="131">
        <v>40.301500033000046</v>
      </c>
    </row>
    <row r="1152" spans="1:10" ht="12.75">
      <c r="A1152" s="147" t="s">
        <v>545</v>
      </c>
      <c r="C1152" s="148" t="s">
        <v>546</v>
      </c>
      <c r="D1152" s="148" t="s">
        <v>547</v>
      </c>
      <c r="F1152" s="148" t="s">
        <v>548</v>
      </c>
      <c r="G1152" s="148" t="s">
        <v>549</v>
      </c>
      <c r="H1152" s="148" t="s">
        <v>550</v>
      </c>
      <c r="I1152" s="149" t="s">
        <v>551</v>
      </c>
      <c r="J1152" s="148" t="s">
        <v>552</v>
      </c>
    </row>
    <row r="1153" spans="1:8" ht="12.75">
      <c r="A1153" s="150" t="s">
        <v>620</v>
      </c>
      <c r="C1153" s="151">
        <v>231.6040000000503</v>
      </c>
      <c r="D1153" s="131">
        <v>31995.57587608695</v>
      </c>
      <c r="F1153" s="131">
        <v>15507</v>
      </c>
      <c r="G1153" s="131">
        <v>33082</v>
      </c>
      <c r="H1153" s="152" t="s">
        <v>1033</v>
      </c>
    </row>
    <row r="1155" spans="4:8" ht="12.75">
      <c r="D1155" s="131">
        <v>32024.986495912075</v>
      </c>
      <c r="F1155" s="131">
        <v>15622</v>
      </c>
      <c r="G1155" s="131">
        <v>33535</v>
      </c>
      <c r="H1155" s="152" t="s">
        <v>1034</v>
      </c>
    </row>
    <row r="1157" spans="4:8" ht="12.75">
      <c r="D1157" s="131">
        <v>32300.467182934284</v>
      </c>
      <c r="F1157" s="131">
        <v>16670</v>
      </c>
      <c r="G1157" s="131">
        <v>32681.999999970198</v>
      </c>
      <c r="H1157" s="152" t="s">
        <v>1035</v>
      </c>
    </row>
    <row r="1159" spans="1:8" ht="12.75">
      <c r="A1159" s="147" t="s">
        <v>553</v>
      </c>
      <c r="C1159" s="153" t="s">
        <v>554</v>
      </c>
      <c r="D1159" s="131">
        <v>32107.009851644434</v>
      </c>
      <c r="F1159" s="131">
        <v>15933</v>
      </c>
      <c r="G1159" s="131">
        <v>33099.66666665673</v>
      </c>
      <c r="H1159" s="131">
        <v>5084.593793256692</v>
      </c>
    </row>
    <row r="1160" spans="1:8" ht="12.75">
      <c r="A1160" s="130">
        <v>38383.844675925924</v>
      </c>
      <c r="C1160" s="153" t="s">
        <v>555</v>
      </c>
      <c r="D1160" s="131">
        <v>168.1830859872382</v>
      </c>
      <c r="F1160" s="131">
        <v>640.8455352110991</v>
      </c>
      <c r="G1160" s="131">
        <v>426.7743353878533</v>
      </c>
      <c r="H1160" s="131">
        <v>168.1830859872382</v>
      </c>
    </row>
    <row r="1162" spans="3:8" ht="12.75">
      <c r="C1162" s="153" t="s">
        <v>556</v>
      </c>
      <c r="D1162" s="131">
        <v>0.5238204577889843</v>
      </c>
      <c r="F1162" s="131">
        <v>4.02212725294106</v>
      </c>
      <c r="G1162" s="131">
        <v>1.2893614297867488</v>
      </c>
      <c r="H1162" s="131">
        <v>3.3076995493777006</v>
      </c>
    </row>
    <row r="1163" spans="1:10" ht="12.75">
      <c r="A1163" s="147" t="s">
        <v>545</v>
      </c>
      <c r="C1163" s="148" t="s">
        <v>546</v>
      </c>
      <c r="D1163" s="148" t="s">
        <v>547</v>
      </c>
      <c r="F1163" s="148" t="s">
        <v>548</v>
      </c>
      <c r="G1163" s="148" t="s">
        <v>549</v>
      </c>
      <c r="H1163" s="148" t="s">
        <v>550</v>
      </c>
      <c r="I1163" s="149" t="s">
        <v>551</v>
      </c>
      <c r="J1163" s="148" t="s">
        <v>552</v>
      </c>
    </row>
    <row r="1164" spans="1:8" ht="12.75">
      <c r="A1164" s="150" t="s">
        <v>618</v>
      </c>
      <c r="C1164" s="151">
        <v>267.7160000000149</v>
      </c>
      <c r="D1164" s="131">
        <v>5735.393664300442</v>
      </c>
      <c r="F1164" s="131">
        <v>3322.2499999962747</v>
      </c>
      <c r="G1164" s="131">
        <v>3558.5000000037253</v>
      </c>
      <c r="H1164" s="152" t="s">
        <v>1036</v>
      </c>
    </row>
    <row r="1166" spans="4:8" ht="12.75">
      <c r="D1166" s="131">
        <v>5707.673455156386</v>
      </c>
      <c r="F1166" s="131">
        <v>3325.5</v>
      </c>
      <c r="G1166" s="131">
        <v>3571.5000000037253</v>
      </c>
      <c r="H1166" s="152" t="s">
        <v>1037</v>
      </c>
    </row>
    <row r="1168" spans="4:8" ht="12.75">
      <c r="D1168" s="131">
        <v>5747.72810793668</v>
      </c>
      <c r="F1168" s="131">
        <v>3338.25</v>
      </c>
      <c r="G1168" s="131">
        <v>3568.25</v>
      </c>
      <c r="H1168" s="152" t="s">
        <v>1038</v>
      </c>
    </row>
    <row r="1170" spans="1:8" ht="12.75">
      <c r="A1170" s="147" t="s">
        <v>553</v>
      </c>
      <c r="C1170" s="153" t="s">
        <v>554</v>
      </c>
      <c r="D1170" s="131">
        <v>5730.265075797835</v>
      </c>
      <c r="F1170" s="131">
        <v>3328.6666666654246</v>
      </c>
      <c r="G1170" s="131">
        <v>3566.083333335817</v>
      </c>
      <c r="H1170" s="131">
        <v>2246.6564275408327</v>
      </c>
    </row>
    <row r="1171" spans="1:8" ht="12.75">
      <c r="A1171" s="130">
        <v>38383.84533564815</v>
      </c>
      <c r="C1171" s="153" t="s">
        <v>555</v>
      </c>
      <c r="D1171" s="131">
        <v>20.51391277542853</v>
      </c>
      <c r="F1171" s="131">
        <v>8.456999075061185</v>
      </c>
      <c r="G1171" s="131">
        <v>6.765414497795053</v>
      </c>
      <c r="H1171" s="131">
        <v>20.51391277542853</v>
      </c>
    </row>
    <row r="1173" spans="3:8" ht="12.75">
      <c r="C1173" s="153" t="s">
        <v>556</v>
      </c>
      <c r="D1173" s="131">
        <v>0.35799238785777016</v>
      </c>
      <c r="F1173" s="131">
        <v>0.2540656641817847</v>
      </c>
      <c r="G1173" s="131">
        <v>0.18971554687328326</v>
      </c>
      <c r="H1173" s="131">
        <v>0.9130863323807301</v>
      </c>
    </row>
    <row r="1174" spans="1:10" ht="12.75">
      <c r="A1174" s="147" t="s">
        <v>545</v>
      </c>
      <c r="C1174" s="148" t="s">
        <v>546</v>
      </c>
      <c r="D1174" s="148" t="s">
        <v>547</v>
      </c>
      <c r="F1174" s="148" t="s">
        <v>548</v>
      </c>
      <c r="G1174" s="148" t="s">
        <v>549</v>
      </c>
      <c r="H1174" s="148" t="s">
        <v>550</v>
      </c>
      <c r="I1174" s="149" t="s">
        <v>551</v>
      </c>
      <c r="J1174" s="148" t="s">
        <v>552</v>
      </c>
    </row>
    <row r="1175" spans="1:8" ht="12.75">
      <c r="A1175" s="150" t="s">
        <v>617</v>
      </c>
      <c r="C1175" s="151">
        <v>292.40199999976903</v>
      </c>
      <c r="D1175" s="131">
        <v>29422.564146727324</v>
      </c>
      <c r="F1175" s="131">
        <v>11321.5</v>
      </c>
      <c r="G1175" s="131">
        <v>11388</v>
      </c>
      <c r="H1175" s="152" t="s">
        <v>1039</v>
      </c>
    </row>
    <row r="1177" spans="4:8" ht="12.75">
      <c r="D1177" s="131">
        <v>29843.66516596079</v>
      </c>
      <c r="F1177" s="131">
        <v>11355.25</v>
      </c>
      <c r="G1177" s="131">
        <v>11555.5</v>
      </c>
      <c r="H1177" s="152" t="s">
        <v>1040</v>
      </c>
    </row>
    <row r="1179" spans="4:8" ht="12.75">
      <c r="D1179" s="131">
        <v>29333.985226899385</v>
      </c>
      <c r="F1179" s="131">
        <v>11456.75</v>
      </c>
      <c r="G1179" s="131">
        <v>11341.25</v>
      </c>
      <c r="H1179" s="152" t="s">
        <v>1041</v>
      </c>
    </row>
    <row r="1181" spans="1:8" ht="12.75">
      <c r="A1181" s="147" t="s">
        <v>553</v>
      </c>
      <c r="C1181" s="153" t="s">
        <v>554</v>
      </c>
      <c r="D1181" s="131">
        <v>29533.404846529163</v>
      </c>
      <c r="F1181" s="131">
        <v>11377.833333333332</v>
      </c>
      <c r="G1181" s="131">
        <v>11428.25</v>
      </c>
      <c r="H1181" s="131">
        <v>18124.604543957306</v>
      </c>
    </row>
    <row r="1182" spans="1:8" ht="12.75">
      <c r="A1182" s="130">
        <v>38383.84600694444</v>
      </c>
      <c r="C1182" s="153" t="s">
        <v>555</v>
      </c>
      <c r="D1182" s="131">
        <v>272.3190327904272</v>
      </c>
      <c r="F1182" s="131">
        <v>70.39634815339026</v>
      </c>
      <c r="G1182" s="131">
        <v>112.6535063812929</v>
      </c>
      <c r="H1182" s="131">
        <v>272.3190327904272</v>
      </c>
    </row>
    <row r="1184" spans="3:8" ht="12.75">
      <c r="C1184" s="153" t="s">
        <v>556</v>
      </c>
      <c r="D1184" s="131">
        <v>0.9220712417194618</v>
      </c>
      <c r="F1184" s="131">
        <v>0.6187148826231439</v>
      </c>
      <c r="G1184" s="131">
        <v>0.9857459049398892</v>
      </c>
      <c r="H1184" s="131">
        <v>1.5024826176481603</v>
      </c>
    </row>
    <row r="1185" spans="1:10" ht="12.75">
      <c r="A1185" s="147" t="s">
        <v>545</v>
      </c>
      <c r="C1185" s="148" t="s">
        <v>546</v>
      </c>
      <c r="D1185" s="148" t="s">
        <v>547</v>
      </c>
      <c r="F1185" s="148" t="s">
        <v>548</v>
      </c>
      <c r="G1185" s="148" t="s">
        <v>549</v>
      </c>
      <c r="H1185" s="148" t="s">
        <v>550</v>
      </c>
      <c r="I1185" s="149" t="s">
        <v>551</v>
      </c>
      <c r="J1185" s="148" t="s">
        <v>552</v>
      </c>
    </row>
    <row r="1186" spans="1:8" ht="12.75">
      <c r="A1186" s="150" t="s">
        <v>621</v>
      </c>
      <c r="C1186" s="151">
        <v>324.75400000019</v>
      </c>
      <c r="D1186" s="131">
        <v>31386.838779211044</v>
      </c>
      <c r="F1186" s="131">
        <v>17530</v>
      </c>
      <c r="G1186" s="131">
        <v>13942</v>
      </c>
      <c r="H1186" s="152" t="s">
        <v>1042</v>
      </c>
    </row>
    <row r="1188" spans="4:8" ht="12.75">
      <c r="D1188" s="131">
        <v>31538.347794681787</v>
      </c>
      <c r="F1188" s="131">
        <v>17711</v>
      </c>
      <c r="G1188" s="131">
        <v>13626</v>
      </c>
      <c r="H1188" s="152" t="s">
        <v>1043</v>
      </c>
    </row>
    <row r="1190" spans="4:8" ht="12.75">
      <c r="D1190" s="131">
        <v>31026.953226596117</v>
      </c>
      <c r="F1190" s="131">
        <v>17553</v>
      </c>
      <c r="G1190" s="131">
        <v>14027</v>
      </c>
      <c r="H1190" s="152" t="s">
        <v>1044</v>
      </c>
    </row>
    <row r="1192" spans="1:8" ht="12.75">
      <c r="A1192" s="147" t="s">
        <v>553</v>
      </c>
      <c r="C1192" s="153" t="s">
        <v>554</v>
      </c>
      <c r="D1192" s="131">
        <v>31317.37993349632</v>
      </c>
      <c r="F1192" s="131">
        <v>17598</v>
      </c>
      <c r="G1192" s="131">
        <v>13865</v>
      </c>
      <c r="H1192" s="131">
        <v>15076.322618262528</v>
      </c>
    </row>
    <row r="1193" spans="1:8" ht="12.75">
      <c r="A1193" s="130">
        <v>38383.846504629626</v>
      </c>
      <c r="C1193" s="153" t="s">
        <v>555</v>
      </c>
      <c r="D1193" s="131">
        <v>262.67755805011933</v>
      </c>
      <c r="F1193" s="131">
        <v>98.53425800197616</v>
      </c>
      <c r="G1193" s="131">
        <v>211.29836724404663</v>
      </c>
      <c r="H1193" s="131">
        <v>262.67755805011933</v>
      </c>
    </row>
    <row r="1195" spans="3:8" ht="12.75">
      <c r="C1195" s="153" t="s">
        <v>556</v>
      </c>
      <c r="D1195" s="131">
        <v>0.8387596874576527</v>
      </c>
      <c r="F1195" s="131">
        <v>0.559917365620958</v>
      </c>
      <c r="G1195" s="131">
        <v>1.5239694716483712</v>
      </c>
      <c r="H1195" s="131">
        <v>1.7423184996845849</v>
      </c>
    </row>
    <row r="1196" spans="1:10" ht="12.75">
      <c r="A1196" s="147" t="s">
        <v>545</v>
      </c>
      <c r="C1196" s="148" t="s">
        <v>546</v>
      </c>
      <c r="D1196" s="148" t="s">
        <v>547</v>
      </c>
      <c r="F1196" s="148" t="s">
        <v>548</v>
      </c>
      <c r="G1196" s="148" t="s">
        <v>549</v>
      </c>
      <c r="H1196" s="148" t="s">
        <v>550</v>
      </c>
      <c r="I1196" s="149" t="s">
        <v>551</v>
      </c>
      <c r="J1196" s="148" t="s">
        <v>552</v>
      </c>
    </row>
    <row r="1197" spans="1:8" ht="12.75">
      <c r="A1197" s="150" t="s">
        <v>640</v>
      </c>
      <c r="C1197" s="151">
        <v>343.82299999985844</v>
      </c>
      <c r="D1197" s="131">
        <v>33839.304498791695</v>
      </c>
      <c r="F1197" s="131">
        <v>12584</v>
      </c>
      <c r="G1197" s="131">
        <v>12554</v>
      </c>
      <c r="H1197" s="152" t="s">
        <v>1045</v>
      </c>
    </row>
    <row r="1199" spans="4:8" ht="12.75">
      <c r="D1199" s="131">
        <v>34084.15693897009</v>
      </c>
      <c r="F1199" s="131">
        <v>12560</v>
      </c>
      <c r="G1199" s="131">
        <v>12274</v>
      </c>
      <c r="H1199" s="152" t="s">
        <v>1046</v>
      </c>
    </row>
    <row r="1201" spans="4:8" ht="12.75">
      <c r="D1201" s="131">
        <v>33823.25485473871</v>
      </c>
      <c r="F1201" s="131">
        <v>12620</v>
      </c>
      <c r="G1201" s="131">
        <v>12398</v>
      </c>
      <c r="H1201" s="152" t="s">
        <v>1047</v>
      </c>
    </row>
    <row r="1203" spans="1:8" ht="12.75">
      <c r="A1203" s="147" t="s">
        <v>553</v>
      </c>
      <c r="C1203" s="153" t="s">
        <v>554</v>
      </c>
      <c r="D1203" s="131">
        <v>33915.57209750017</v>
      </c>
      <c r="F1203" s="131">
        <v>12588</v>
      </c>
      <c r="G1203" s="131">
        <v>12408.666666666668</v>
      </c>
      <c r="H1203" s="131">
        <v>21404.303245041152</v>
      </c>
    </row>
    <row r="1204" spans="1:8" ht="12.75">
      <c r="A1204" s="130">
        <v>38383.84694444444</v>
      </c>
      <c r="C1204" s="153" t="s">
        <v>555</v>
      </c>
      <c r="D1204" s="131">
        <v>146.21913126725732</v>
      </c>
      <c r="F1204" s="131">
        <v>30.199337741082996</v>
      </c>
      <c r="G1204" s="131">
        <v>140.30443091126287</v>
      </c>
      <c r="H1204" s="131">
        <v>146.21913126725732</v>
      </c>
    </row>
    <row r="1206" spans="3:8" ht="12.75">
      <c r="C1206" s="153" t="s">
        <v>556</v>
      </c>
      <c r="D1206" s="131">
        <v>0.4311268311998628</v>
      </c>
      <c r="F1206" s="131">
        <v>0.23990576534066566</v>
      </c>
      <c r="G1206" s="131">
        <v>1.1306970739101396</v>
      </c>
      <c r="H1206" s="131">
        <v>0.6831296005915665</v>
      </c>
    </row>
    <row r="1207" spans="1:10" ht="12.75">
      <c r="A1207" s="147" t="s">
        <v>545</v>
      </c>
      <c r="C1207" s="148" t="s">
        <v>546</v>
      </c>
      <c r="D1207" s="148" t="s">
        <v>547</v>
      </c>
      <c r="F1207" s="148" t="s">
        <v>548</v>
      </c>
      <c r="G1207" s="148" t="s">
        <v>549</v>
      </c>
      <c r="H1207" s="148" t="s">
        <v>550</v>
      </c>
      <c r="I1207" s="149" t="s">
        <v>551</v>
      </c>
      <c r="J1207" s="148" t="s">
        <v>552</v>
      </c>
    </row>
    <row r="1208" spans="1:8" ht="12.75">
      <c r="A1208" s="150" t="s">
        <v>622</v>
      </c>
      <c r="C1208" s="151">
        <v>361.38400000007823</v>
      </c>
      <c r="D1208" s="131">
        <v>33262.60716444254</v>
      </c>
      <c r="F1208" s="131">
        <v>13034.000000014901</v>
      </c>
      <c r="G1208" s="131">
        <v>12716</v>
      </c>
      <c r="H1208" s="152" t="s">
        <v>1048</v>
      </c>
    </row>
    <row r="1210" spans="4:8" ht="12.75">
      <c r="D1210" s="131">
        <v>32994.02916711569</v>
      </c>
      <c r="F1210" s="131">
        <v>12778</v>
      </c>
      <c r="G1210" s="131">
        <v>12566</v>
      </c>
      <c r="H1210" s="152" t="s">
        <v>1049</v>
      </c>
    </row>
    <row r="1212" spans="4:8" ht="12.75">
      <c r="D1212" s="131">
        <v>33622.63046646118</v>
      </c>
      <c r="F1212" s="131">
        <v>12748</v>
      </c>
      <c r="G1212" s="131">
        <v>12796</v>
      </c>
      <c r="H1212" s="152" t="s">
        <v>1050</v>
      </c>
    </row>
    <row r="1214" spans="1:8" ht="12.75">
      <c r="A1214" s="147" t="s">
        <v>553</v>
      </c>
      <c r="C1214" s="153" t="s">
        <v>554</v>
      </c>
      <c r="D1214" s="131">
        <v>33293.088932673134</v>
      </c>
      <c r="F1214" s="131">
        <v>12853.333333338302</v>
      </c>
      <c r="G1214" s="131">
        <v>12692.666666666668</v>
      </c>
      <c r="H1214" s="131">
        <v>20513.60512054095</v>
      </c>
    </row>
    <row r="1215" spans="1:8" ht="12.75">
      <c r="A1215" s="130">
        <v>38383.84738425926</v>
      </c>
      <c r="C1215" s="153" t="s">
        <v>555</v>
      </c>
      <c r="D1215" s="131">
        <v>315.40727960945935</v>
      </c>
      <c r="F1215" s="131">
        <v>157.17930314144115</v>
      </c>
      <c r="G1215" s="131">
        <v>116.76186592091328</v>
      </c>
      <c r="H1215" s="131">
        <v>315.40727960945935</v>
      </c>
    </row>
    <row r="1217" spans="3:8" ht="12.75">
      <c r="C1217" s="153" t="s">
        <v>556</v>
      </c>
      <c r="D1217" s="131">
        <v>0.9473656236803109</v>
      </c>
      <c r="F1217" s="131">
        <v>1.2228680223655115</v>
      </c>
      <c r="G1217" s="131">
        <v>0.919915956097326</v>
      </c>
      <c r="H1217" s="131">
        <v>1.5375516773189302</v>
      </c>
    </row>
    <row r="1218" spans="1:10" ht="12.75">
      <c r="A1218" s="147" t="s">
        <v>545</v>
      </c>
      <c r="C1218" s="148" t="s">
        <v>546</v>
      </c>
      <c r="D1218" s="148" t="s">
        <v>547</v>
      </c>
      <c r="F1218" s="148" t="s">
        <v>548</v>
      </c>
      <c r="G1218" s="148" t="s">
        <v>549</v>
      </c>
      <c r="H1218" s="148" t="s">
        <v>550</v>
      </c>
      <c r="I1218" s="149" t="s">
        <v>551</v>
      </c>
      <c r="J1218" s="148" t="s">
        <v>552</v>
      </c>
    </row>
    <row r="1219" spans="1:8" ht="12.75">
      <c r="A1219" s="150" t="s">
        <v>641</v>
      </c>
      <c r="C1219" s="151">
        <v>371.029</v>
      </c>
      <c r="D1219" s="131">
        <v>34124.12318819761</v>
      </c>
      <c r="F1219" s="131">
        <v>17774</v>
      </c>
      <c r="G1219" s="131">
        <v>18152</v>
      </c>
      <c r="H1219" s="152" t="s">
        <v>1051</v>
      </c>
    </row>
    <row r="1221" spans="4:8" ht="12.75">
      <c r="D1221" s="131">
        <v>34572.98374915123</v>
      </c>
      <c r="F1221" s="131">
        <v>18102</v>
      </c>
      <c r="G1221" s="131">
        <v>17618</v>
      </c>
      <c r="H1221" s="152" t="s">
        <v>1052</v>
      </c>
    </row>
    <row r="1223" spans="4:8" ht="12.75">
      <c r="D1223" s="131">
        <v>34697.58725655079</v>
      </c>
      <c r="F1223" s="131">
        <v>17636</v>
      </c>
      <c r="G1223" s="131">
        <v>17610</v>
      </c>
      <c r="H1223" s="152" t="s">
        <v>1053</v>
      </c>
    </row>
    <row r="1225" spans="1:8" ht="12.75">
      <c r="A1225" s="147" t="s">
        <v>553</v>
      </c>
      <c r="C1225" s="153" t="s">
        <v>554</v>
      </c>
      <c r="D1225" s="131">
        <v>34464.89806463321</v>
      </c>
      <c r="F1225" s="131">
        <v>17837.333333333332</v>
      </c>
      <c r="G1225" s="131">
        <v>17793.333333333332</v>
      </c>
      <c r="H1225" s="131">
        <v>16644.30891734639</v>
      </c>
    </row>
    <row r="1226" spans="1:8" ht="12.75">
      <c r="A1226" s="130">
        <v>38383.84783564815</v>
      </c>
      <c r="C1226" s="153" t="s">
        <v>555</v>
      </c>
      <c r="D1226" s="131">
        <v>301.62417976901276</v>
      </c>
      <c r="F1226" s="131">
        <v>239.3686139270003</v>
      </c>
      <c r="G1226" s="131">
        <v>310.64019915866226</v>
      </c>
      <c r="H1226" s="131">
        <v>301.62417976901276</v>
      </c>
    </row>
    <row r="1228" spans="3:8" ht="12.75">
      <c r="C1228" s="153" t="s">
        <v>556</v>
      </c>
      <c r="D1228" s="131">
        <v>0.8751634175832076</v>
      </c>
      <c r="F1228" s="131">
        <v>1.3419529110872344</v>
      </c>
      <c r="G1228" s="131">
        <v>1.7458235246833775</v>
      </c>
      <c r="H1228" s="131">
        <v>1.812176049284123</v>
      </c>
    </row>
    <row r="1229" spans="1:10" ht="12.75">
      <c r="A1229" s="147" t="s">
        <v>545</v>
      </c>
      <c r="C1229" s="148" t="s">
        <v>546</v>
      </c>
      <c r="D1229" s="148" t="s">
        <v>547</v>
      </c>
      <c r="F1229" s="148" t="s">
        <v>548</v>
      </c>
      <c r="G1229" s="148" t="s">
        <v>549</v>
      </c>
      <c r="H1229" s="148" t="s">
        <v>550</v>
      </c>
      <c r="I1229" s="149" t="s">
        <v>551</v>
      </c>
      <c r="J1229" s="148" t="s">
        <v>552</v>
      </c>
    </row>
    <row r="1230" spans="1:8" ht="12.75">
      <c r="A1230" s="150" t="s">
        <v>616</v>
      </c>
      <c r="C1230" s="151">
        <v>407.77100000018254</v>
      </c>
      <c r="D1230" s="131">
        <v>3762839.4112052917</v>
      </c>
      <c r="F1230" s="131">
        <v>50000</v>
      </c>
      <c r="G1230" s="131">
        <v>45100</v>
      </c>
      <c r="H1230" s="152" t="s">
        <v>1054</v>
      </c>
    </row>
    <row r="1232" spans="4:8" ht="12.75">
      <c r="D1232" s="131">
        <v>3921902.2237854004</v>
      </c>
      <c r="F1232" s="131">
        <v>49100</v>
      </c>
      <c r="G1232" s="131">
        <v>44500</v>
      </c>
      <c r="H1232" s="152" t="s">
        <v>1055</v>
      </c>
    </row>
    <row r="1234" spans="4:8" ht="12.75">
      <c r="D1234" s="131">
        <v>3766016.3429870605</v>
      </c>
      <c r="F1234" s="131">
        <v>50600</v>
      </c>
      <c r="G1234" s="131">
        <v>44300</v>
      </c>
      <c r="H1234" s="152" t="s">
        <v>1056</v>
      </c>
    </row>
    <row r="1236" spans="1:8" ht="12.75">
      <c r="A1236" s="147" t="s">
        <v>553</v>
      </c>
      <c r="C1236" s="153" t="s">
        <v>554</v>
      </c>
      <c r="D1236" s="131">
        <v>3816919.325992584</v>
      </c>
      <c r="F1236" s="131">
        <v>49900</v>
      </c>
      <c r="G1236" s="131">
        <v>44633.33333333333</v>
      </c>
      <c r="H1236" s="131">
        <v>3769695.720122563</v>
      </c>
    </row>
    <row r="1237" spans="1:8" ht="12.75">
      <c r="A1237" s="130">
        <v>38383.84829861111</v>
      </c>
      <c r="C1237" s="153" t="s">
        <v>555</v>
      </c>
      <c r="D1237" s="131">
        <v>90931.73178610424</v>
      </c>
      <c r="F1237" s="131">
        <v>754.983443527075</v>
      </c>
      <c r="G1237" s="131">
        <v>416.33319989322655</v>
      </c>
      <c r="H1237" s="131">
        <v>90931.73178610424</v>
      </c>
    </row>
    <row r="1239" spans="3:8" ht="12.75">
      <c r="C1239" s="153" t="s">
        <v>556</v>
      </c>
      <c r="D1239" s="131">
        <v>2.38233308120699</v>
      </c>
      <c r="F1239" s="131">
        <v>1.5129928727997495</v>
      </c>
      <c r="G1239" s="131">
        <v>0.9327853619713816</v>
      </c>
      <c r="H1239" s="131">
        <v>2.412176964329306</v>
      </c>
    </row>
    <row r="1240" spans="1:10" ht="12.75">
      <c r="A1240" s="147" t="s">
        <v>545</v>
      </c>
      <c r="C1240" s="148" t="s">
        <v>546</v>
      </c>
      <c r="D1240" s="148" t="s">
        <v>547</v>
      </c>
      <c r="F1240" s="148" t="s">
        <v>548</v>
      </c>
      <c r="G1240" s="148" t="s">
        <v>549</v>
      </c>
      <c r="H1240" s="148" t="s">
        <v>550</v>
      </c>
      <c r="I1240" s="149" t="s">
        <v>551</v>
      </c>
      <c r="J1240" s="148" t="s">
        <v>552</v>
      </c>
    </row>
    <row r="1241" spans="1:8" ht="12.75">
      <c r="A1241" s="150" t="s">
        <v>623</v>
      </c>
      <c r="C1241" s="151">
        <v>455.40299999993294</v>
      </c>
      <c r="D1241" s="131">
        <v>1129841.7018547058</v>
      </c>
      <c r="F1241" s="131">
        <v>29900</v>
      </c>
      <c r="G1241" s="131">
        <v>29750</v>
      </c>
      <c r="H1241" s="152" t="s">
        <v>1057</v>
      </c>
    </row>
    <row r="1243" spans="4:8" ht="12.75">
      <c r="D1243" s="131">
        <v>1146974.4257469177</v>
      </c>
      <c r="F1243" s="131">
        <v>28952.5</v>
      </c>
      <c r="G1243" s="131">
        <v>29962.5</v>
      </c>
      <c r="H1243" s="152" t="s">
        <v>1058</v>
      </c>
    </row>
    <row r="1245" spans="4:8" ht="12.75">
      <c r="D1245" s="131">
        <v>1110599.7498607635</v>
      </c>
      <c r="F1245" s="131">
        <v>29729.999999970198</v>
      </c>
      <c r="G1245" s="131">
        <v>29472.5</v>
      </c>
      <c r="H1245" s="152" t="s">
        <v>1059</v>
      </c>
    </row>
    <row r="1247" spans="1:8" ht="12.75">
      <c r="A1247" s="147" t="s">
        <v>553</v>
      </c>
      <c r="C1247" s="153" t="s">
        <v>554</v>
      </c>
      <c r="D1247" s="131">
        <v>1129138.6258207958</v>
      </c>
      <c r="F1247" s="131">
        <v>29527.49999999007</v>
      </c>
      <c r="G1247" s="131">
        <v>29728.333333333336</v>
      </c>
      <c r="H1247" s="131">
        <v>1099511.2929719635</v>
      </c>
    </row>
    <row r="1248" spans="1:8" ht="12.75">
      <c r="A1248" s="130">
        <v>38383.84894675926</v>
      </c>
      <c r="C1248" s="153" t="s">
        <v>555</v>
      </c>
      <c r="D1248" s="131">
        <v>18197.527260260296</v>
      </c>
      <c r="F1248" s="131">
        <v>505.1670515721507</v>
      </c>
      <c r="G1248" s="131">
        <v>245.7174868285392</v>
      </c>
      <c r="H1248" s="131">
        <v>18197.527260260296</v>
      </c>
    </row>
    <row r="1250" spans="3:8" ht="12.75">
      <c r="C1250" s="153" t="s">
        <v>556</v>
      </c>
      <c r="D1250" s="131">
        <v>1.6116291520035562</v>
      </c>
      <c r="F1250" s="131">
        <v>1.7108358363299316</v>
      </c>
      <c r="G1250" s="131">
        <v>0.8265430963565821</v>
      </c>
      <c r="H1250" s="131">
        <v>1.6550559668261926</v>
      </c>
    </row>
    <row r="1251" spans="1:16" ht="12.75">
      <c r="A1251" s="141" t="s">
        <v>536</v>
      </c>
      <c r="B1251" s="136" t="s">
        <v>694</v>
      </c>
      <c r="D1251" s="141" t="s">
        <v>537</v>
      </c>
      <c r="E1251" s="136" t="s">
        <v>538</v>
      </c>
      <c r="F1251" s="137" t="s">
        <v>575</v>
      </c>
      <c r="G1251" s="142" t="s">
        <v>540</v>
      </c>
      <c r="H1251" s="143">
        <v>1</v>
      </c>
      <c r="I1251" s="144" t="s">
        <v>541</v>
      </c>
      <c r="J1251" s="143">
        <v>12</v>
      </c>
      <c r="K1251" s="142" t="s">
        <v>542</v>
      </c>
      <c r="L1251" s="145">
        <v>1</v>
      </c>
      <c r="M1251" s="142" t="s">
        <v>543</v>
      </c>
      <c r="N1251" s="146">
        <v>1</v>
      </c>
      <c r="O1251" s="142" t="s">
        <v>544</v>
      </c>
      <c r="P1251" s="146">
        <v>1</v>
      </c>
    </row>
    <row r="1253" spans="1:10" ht="12.75">
      <c r="A1253" s="147" t="s">
        <v>545</v>
      </c>
      <c r="C1253" s="148" t="s">
        <v>546</v>
      </c>
      <c r="D1253" s="148" t="s">
        <v>547</v>
      </c>
      <c r="F1253" s="148" t="s">
        <v>548</v>
      </c>
      <c r="G1253" s="148" t="s">
        <v>549</v>
      </c>
      <c r="H1253" s="148" t="s">
        <v>550</v>
      </c>
      <c r="I1253" s="149" t="s">
        <v>551</v>
      </c>
      <c r="J1253" s="148" t="s">
        <v>552</v>
      </c>
    </row>
    <row r="1254" spans="1:8" ht="12.75">
      <c r="A1254" s="150" t="s">
        <v>619</v>
      </c>
      <c r="C1254" s="151">
        <v>228.61599999992177</v>
      </c>
      <c r="D1254" s="131">
        <v>31201.5</v>
      </c>
      <c r="F1254" s="131">
        <v>26491.000000029802</v>
      </c>
      <c r="G1254" s="131">
        <v>24781</v>
      </c>
      <c r="H1254" s="152" t="s">
        <v>1060</v>
      </c>
    </row>
    <row r="1256" spans="4:8" ht="12.75">
      <c r="D1256" s="131">
        <v>31241.069646567106</v>
      </c>
      <c r="F1256" s="131">
        <v>26450</v>
      </c>
      <c r="G1256" s="131">
        <v>23553</v>
      </c>
      <c r="H1256" s="152" t="s">
        <v>1061</v>
      </c>
    </row>
    <row r="1258" spans="4:8" ht="12.75">
      <c r="D1258" s="131">
        <v>31374.500000029802</v>
      </c>
      <c r="F1258" s="131">
        <v>26667</v>
      </c>
      <c r="G1258" s="131">
        <v>24501</v>
      </c>
      <c r="H1258" s="152" t="s">
        <v>1062</v>
      </c>
    </row>
    <row r="1260" spans="1:8" ht="12.75">
      <c r="A1260" s="147" t="s">
        <v>553</v>
      </c>
      <c r="C1260" s="153" t="s">
        <v>554</v>
      </c>
      <c r="D1260" s="131">
        <v>31272.35654886564</v>
      </c>
      <c r="F1260" s="131">
        <v>26536.00000000993</v>
      </c>
      <c r="G1260" s="131">
        <v>24278.333333333336</v>
      </c>
      <c r="H1260" s="131">
        <v>5726.377430530592</v>
      </c>
    </row>
    <row r="1261" spans="1:8" ht="12.75">
      <c r="A1261" s="130">
        <v>38383.85118055555</v>
      </c>
      <c r="C1261" s="153" t="s">
        <v>555</v>
      </c>
      <c r="D1261" s="131">
        <v>90.6443748618291</v>
      </c>
      <c r="F1261" s="131">
        <v>115.28659938854926</v>
      </c>
      <c r="G1261" s="131">
        <v>643.5692140969247</v>
      </c>
      <c r="H1261" s="131">
        <v>90.6443748618291</v>
      </c>
    </row>
    <row r="1263" spans="3:8" ht="12.75">
      <c r="C1263" s="153" t="s">
        <v>556</v>
      </c>
      <c r="D1263" s="131">
        <v>0.28985463478004864</v>
      </c>
      <c r="F1263" s="131">
        <v>0.4344535702008823</v>
      </c>
      <c r="G1263" s="131">
        <v>2.6507965158107694</v>
      </c>
      <c r="H1263" s="131">
        <v>1.58292700684646</v>
      </c>
    </row>
    <row r="1264" spans="1:10" ht="12.75">
      <c r="A1264" s="147" t="s">
        <v>545</v>
      </c>
      <c r="C1264" s="148" t="s">
        <v>546</v>
      </c>
      <c r="D1264" s="148" t="s">
        <v>547</v>
      </c>
      <c r="F1264" s="148" t="s">
        <v>548</v>
      </c>
      <c r="G1264" s="148" t="s">
        <v>549</v>
      </c>
      <c r="H1264" s="148" t="s">
        <v>550</v>
      </c>
      <c r="I1264" s="149" t="s">
        <v>551</v>
      </c>
      <c r="J1264" s="148" t="s">
        <v>552</v>
      </c>
    </row>
    <row r="1265" spans="1:8" ht="12.75">
      <c r="A1265" s="150" t="s">
        <v>620</v>
      </c>
      <c r="C1265" s="151">
        <v>231.6040000000503</v>
      </c>
      <c r="D1265" s="131">
        <v>60155.58431583643</v>
      </c>
      <c r="F1265" s="131">
        <v>15946</v>
      </c>
      <c r="G1265" s="131">
        <v>33523</v>
      </c>
      <c r="H1265" s="152" t="s">
        <v>1063</v>
      </c>
    </row>
    <row r="1267" spans="4:8" ht="12.75">
      <c r="D1267" s="131">
        <v>60798.423487722874</v>
      </c>
      <c r="F1267" s="131">
        <v>15378</v>
      </c>
      <c r="G1267" s="131">
        <v>34411</v>
      </c>
      <c r="H1267" s="152" t="s">
        <v>1064</v>
      </c>
    </row>
    <row r="1269" spans="4:8" ht="12.75">
      <c r="D1269" s="131">
        <v>60491.889946460724</v>
      </c>
      <c r="F1269" s="131">
        <v>15883.000000014901</v>
      </c>
      <c r="G1269" s="131">
        <v>35290</v>
      </c>
      <c r="H1269" s="152" t="s">
        <v>1065</v>
      </c>
    </row>
    <row r="1271" spans="1:8" ht="12.75">
      <c r="A1271" s="147" t="s">
        <v>553</v>
      </c>
      <c r="C1271" s="153" t="s">
        <v>554</v>
      </c>
      <c r="D1271" s="131">
        <v>60481.96591667335</v>
      </c>
      <c r="F1271" s="131">
        <v>15735.666666671634</v>
      </c>
      <c r="G1271" s="131">
        <v>34408</v>
      </c>
      <c r="H1271" s="131">
        <v>32684.244505479368</v>
      </c>
    </row>
    <row r="1272" spans="1:8" ht="12.75">
      <c r="A1272" s="130">
        <v>38383.85165509259</v>
      </c>
      <c r="C1272" s="153" t="s">
        <v>555</v>
      </c>
      <c r="D1272" s="131">
        <v>321.534469384608</v>
      </c>
      <c r="F1272" s="131">
        <v>311.34600260075536</v>
      </c>
      <c r="G1272" s="131">
        <v>883.5038200256975</v>
      </c>
      <c r="H1272" s="131">
        <v>321.534469384608</v>
      </c>
    </row>
    <row r="1274" spans="3:8" ht="12.75">
      <c r="C1274" s="153" t="s">
        <v>556</v>
      </c>
      <c r="D1274" s="131">
        <v>0.5316204004142151</v>
      </c>
      <c r="F1274" s="131">
        <v>1.9786006477894613</v>
      </c>
      <c r="G1274" s="131">
        <v>2.5677279121881456</v>
      </c>
      <c r="H1274" s="131">
        <v>0.9837598336736961</v>
      </c>
    </row>
    <row r="1275" spans="1:10" ht="12.75">
      <c r="A1275" s="147" t="s">
        <v>545</v>
      </c>
      <c r="C1275" s="148" t="s">
        <v>546</v>
      </c>
      <c r="D1275" s="148" t="s">
        <v>547</v>
      </c>
      <c r="F1275" s="148" t="s">
        <v>548</v>
      </c>
      <c r="G1275" s="148" t="s">
        <v>549</v>
      </c>
      <c r="H1275" s="148" t="s">
        <v>550</v>
      </c>
      <c r="I1275" s="149" t="s">
        <v>551</v>
      </c>
      <c r="J1275" s="148" t="s">
        <v>552</v>
      </c>
    </row>
    <row r="1276" spans="1:8" ht="12.75">
      <c r="A1276" s="150" t="s">
        <v>618</v>
      </c>
      <c r="C1276" s="151">
        <v>267.7160000000149</v>
      </c>
      <c r="D1276" s="131">
        <v>49338.08931291103</v>
      </c>
      <c r="F1276" s="131">
        <v>3532</v>
      </c>
      <c r="G1276" s="131">
        <v>3802.7500000037253</v>
      </c>
      <c r="H1276" s="152" t="s">
        <v>1066</v>
      </c>
    </row>
    <row r="1278" spans="4:8" ht="12.75">
      <c r="D1278" s="131">
        <v>50244.86953622103</v>
      </c>
      <c r="F1278" s="131">
        <v>3554.25</v>
      </c>
      <c r="G1278" s="131">
        <v>3807</v>
      </c>
      <c r="H1278" s="152" t="s">
        <v>1067</v>
      </c>
    </row>
    <row r="1280" spans="4:8" ht="12.75">
      <c r="D1280" s="131">
        <v>50156.92729347944</v>
      </c>
      <c r="F1280" s="131">
        <v>3522.4999999962747</v>
      </c>
      <c r="G1280" s="131">
        <v>3824.5</v>
      </c>
      <c r="H1280" s="152" t="s">
        <v>1068</v>
      </c>
    </row>
    <row r="1282" spans="1:8" ht="12.75">
      <c r="A1282" s="147" t="s">
        <v>553</v>
      </c>
      <c r="C1282" s="153" t="s">
        <v>554</v>
      </c>
      <c r="D1282" s="131">
        <v>49913.295380870506</v>
      </c>
      <c r="F1282" s="131">
        <v>3536.2499999987585</v>
      </c>
      <c r="G1282" s="131">
        <v>3811.4166666679084</v>
      </c>
      <c r="H1282" s="131">
        <v>46197.46713474609</v>
      </c>
    </row>
    <row r="1283" spans="1:8" ht="12.75">
      <c r="A1283" s="130">
        <v>38383.85229166667</v>
      </c>
      <c r="C1283" s="153" t="s">
        <v>555</v>
      </c>
      <c r="D1283" s="131">
        <v>500.07996858223936</v>
      </c>
      <c r="F1283" s="131">
        <v>16.296088489390378</v>
      </c>
      <c r="G1283" s="131">
        <v>11.52804551090705</v>
      </c>
      <c r="H1283" s="131">
        <v>500.07996858223936</v>
      </c>
    </row>
    <row r="1285" spans="3:8" ht="12.75">
      <c r="C1285" s="153" t="s">
        <v>556</v>
      </c>
      <c r="D1285" s="131">
        <v>1.001897319674664</v>
      </c>
      <c r="F1285" s="131">
        <v>0.4608296497531594</v>
      </c>
      <c r="G1285" s="131">
        <v>0.3024609093968549</v>
      </c>
      <c r="H1285" s="131">
        <v>1.0824835204138687</v>
      </c>
    </row>
    <row r="1286" spans="1:10" ht="12.75">
      <c r="A1286" s="147" t="s">
        <v>545</v>
      </c>
      <c r="C1286" s="148" t="s">
        <v>546</v>
      </c>
      <c r="D1286" s="148" t="s">
        <v>547</v>
      </c>
      <c r="F1286" s="148" t="s">
        <v>548</v>
      </c>
      <c r="G1286" s="148" t="s">
        <v>549</v>
      </c>
      <c r="H1286" s="148" t="s">
        <v>550</v>
      </c>
      <c r="I1286" s="149" t="s">
        <v>551</v>
      </c>
      <c r="J1286" s="148" t="s">
        <v>552</v>
      </c>
    </row>
    <row r="1287" spans="1:8" ht="12.75">
      <c r="A1287" s="150" t="s">
        <v>617</v>
      </c>
      <c r="C1287" s="151">
        <v>292.40199999976903</v>
      </c>
      <c r="D1287" s="131">
        <v>47305.79793703556</v>
      </c>
      <c r="F1287" s="131">
        <v>12550.5</v>
      </c>
      <c r="G1287" s="131">
        <v>12353.25</v>
      </c>
      <c r="H1287" s="152" t="s">
        <v>1069</v>
      </c>
    </row>
    <row r="1289" spans="4:8" ht="12.75">
      <c r="D1289" s="131">
        <v>47992.27360212803</v>
      </c>
      <c r="F1289" s="131">
        <v>12326.5</v>
      </c>
      <c r="G1289" s="131">
        <v>12031.5</v>
      </c>
      <c r="H1289" s="152" t="s">
        <v>1070</v>
      </c>
    </row>
    <row r="1291" spans="4:8" ht="12.75">
      <c r="D1291" s="131">
        <v>47661.02142363787</v>
      </c>
      <c r="F1291" s="131">
        <v>12317.5</v>
      </c>
      <c r="G1291" s="131">
        <v>12424.75</v>
      </c>
      <c r="H1291" s="152" t="s">
        <v>1071</v>
      </c>
    </row>
    <row r="1293" spans="1:8" ht="12.75">
      <c r="A1293" s="147" t="s">
        <v>553</v>
      </c>
      <c r="C1293" s="153" t="s">
        <v>554</v>
      </c>
      <c r="D1293" s="131">
        <v>47653.03098760049</v>
      </c>
      <c r="F1293" s="131">
        <v>12398.166666666668</v>
      </c>
      <c r="G1293" s="131">
        <v>12269.833333333332</v>
      </c>
      <c r="H1293" s="131">
        <v>35333.68933354098</v>
      </c>
    </row>
    <row r="1294" spans="1:8" ht="12.75">
      <c r="A1294" s="130">
        <v>38383.85297453704</v>
      </c>
      <c r="C1294" s="153" t="s">
        <v>555</v>
      </c>
      <c r="D1294" s="131">
        <v>343.3075807375392</v>
      </c>
      <c r="F1294" s="131">
        <v>132.00126262022394</v>
      </c>
      <c r="G1294" s="131">
        <v>209.47588365569277</v>
      </c>
      <c r="H1294" s="131">
        <v>343.3075807375392</v>
      </c>
    </row>
    <row r="1296" spans="3:8" ht="12.75">
      <c r="C1296" s="153" t="s">
        <v>556</v>
      </c>
      <c r="D1296" s="131">
        <v>0.7204317828741452</v>
      </c>
      <c r="F1296" s="131">
        <v>1.0646837243696563</v>
      </c>
      <c r="G1296" s="131">
        <v>1.707243105630553</v>
      </c>
      <c r="H1296" s="131">
        <v>0.9716154390129019</v>
      </c>
    </row>
    <row r="1297" spans="1:10" ht="12.75">
      <c r="A1297" s="147" t="s">
        <v>545</v>
      </c>
      <c r="C1297" s="148" t="s">
        <v>546</v>
      </c>
      <c r="D1297" s="148" t="s">
        <v>547</v>
      </c>
      <c r="F1297" s="148" t="s">
        <v>548</v>
      </c>
      <c r="G1297" s="148" t="s">
        <v>549</v>
      </c>
      <c r="H1297" s="148" t="s">
        <v>550</v>
      </c>
      <c r="I1297" s="149" t="s">
        <v>551</v>
      </c>
      <c r="J1297" s="148" t="s">
        <v>552</v>
      </c>
    </row>
    <row r="1298" spans="1:8" ht="12.75">
      <c r="A1298" s="150" t="s">
        <v>621</v>
      </c>
      <c r="C1298" s="151">
        <v>324.75400000019</v>
      </c>
      <c r="D1298" s="131">
        <v>47326.49872404337</v>
      </c>
      <c r="F1298" s="131">
        <v>18854</v>
      </c>
      <c r="G1298" s="131">
        <v>14656</v>
      </c>
      <c r="H1298" s="152" t="s">
        <v>1072</v>
      </c>
    </row>
    <row r="1300" spans="4:8" ht="12.75">
      <c r="D1300" s="131">
        <v>47395.8946532011</v>
      </c>
      <c r="F1300" s="131">
        <v>18179</v>
      </c>
      <c r="G1300" s="131">
        <v>14856</v>
      </c>
      <c r="H1300" s="152" t="s">
        <v>1073</v>
      </c>
    </row>
    <row r="1302" spans="4:8" ht="12.75">
      <c r="D1302" s="131">
        <v>46519.95967042446</v>
      </c>
      <c r="F1302" s="131">
        <v>18478</v>
      </c>
      <c r="G1302" s="131">
        <v>14753</v>
      </c>
      <c r="H1302" s="152" t="s">
        <v>1074</v>
      </c>
    </row>
    <row r="1304" spans="1:8" ht="12.75">
      <c r="A1304" s="147" t="s">
        <v>553</v>
      </c>
      <c r="C1304" s="153" t="s">
        <v>554</v>
      </c>
      <c r="D1304" s="131">
        <v>47080.78434922297</v>
      </c>
      <c r="F1304" s="131">
        <v>18503.666666666668</v>
      </c>
      <c r="G1304" s="131">
        <v>14755</v>
      </c>
      <c r="H1304" s="131">
        <v>29939.755188840874</v>
      </c>
    </row>
    <row r="1305" spans="1:8" ht="12.75">
      <c r="A1305" s="130">
        <v>38383.853483796294</v>
      </c>
      <c r="C1305" s="153" t="s">
        <v>555</v>
      </c>
      <c r="D1305" s="131">
        <v>486.92626650035555</v>
      </c>
      <c r="F1305" s="131">
        <v>338.23118326572626</v>
      </c>
      <c r="G1305" s="131">
        <v>100.01499887516871</v>
      </c>
      <c r="H1305" s="131">
        <v>486.92626650035555</v>
      </c>
    </row>
    <row r="1307" spans="3:8" ht="12.75">
      <c r="C1307" s="153" t="s">
        <v>556</v>
      </c>
      <c r="D1307" s="131">
        <v>1.034235672219407</v>
      </c>
      <c r="F1307" s="131">
        <v>1.8279143769652484</v>
      </c>
      <c r="G1307" s="131">
        <v>0.6778380133864367</v>
      </c>
      <c r="H1307" s="131">
        <v>1.6263535337184134</v>
      </c>
    </row>
    <row r="1308" spans="1:10" ht="12.75">
      <c r="A1308" s="147" t="s">
        <v>545</v>
      </c>
      <c r="C1308" s="148" t="s">
        <v>546</v>
      </c>
      <c r="D1308" s="148" t="s">
        <v>547</v>
      </c>
      <c r="F1308" s="148" t="s">
        <v>548</v>
      </c>
      <c r="G1308" s="148" t="s">
        <v>549</v>
      </c>
      <c r="H1308" s="148" t="s">
        <v>550</v>
      </c>
      <c r="I1308" s="149" t="s">
        <v>551</v>
      </c>
      <c r="J1308" s="148" t="s">
        <v>552</v>
      </c>
    </row>
    <row r="1309" spans="1:8" ht="12.75">
      <c r="A1309" s="150" t="s">
        <v>640</v>
      </c>
      <c r="C1309" s="151">
        <v>343.82299999985844</v>
      </c>
      <c r="D1309" s="131">
        <v>44270.80685555935</v>
      </c>
      <c r="F1309" s="131">
        <v>13013.999999985099</v>
      </c>
      <c r="G1309" s="131">
        <v>12706</v>
      </c>
      <c r="H1309" s="152" t="s">
        <v>1075</v>
      </c>
    </row>
    <row r="1311" spans="4:8" ht="12.75">
      <c r="D1311" s="131">
        <v>44201.01360756159</v>
      </c>
      <c r="F1311" s="131">
        <v>13310.000000014901</v>
      </c>
      <c r="G1311" s="131">
        <v>12758</v>
      </c>
      <c r="H1311" s="152" t="s">
        <v>1076</v>
      </c>
    </row>
    <row r="1313" spans="4:8" ht="12.75">
      <c r="D1313" s="131">
        <v>43562.705973148346</v>
      </c>
      <c r="F1313" s="131">
        <v>13184.000000014901</v>
      </c>
      <c r="G1313" s="131">
        <v>12680</v>
      </c>
      <c r="H1313" s="152" t="s">
        <v>1077</v>
      </c>
    </row>
    <row r="1315" spans="1:8" ht="12.75">
      <c r="A1315" s="147" t="s">
        <v>553</v>
      </c>
      <c r="C1315" s="153" t="s">
        <v>554</v>
      </c>
      <c r="D1315" s="131">
        <v>44011.508812089756</v>
      </c>
      <c r="F1315" s="131">
        <v>13169.333333338302</v>
      </c>
      <c r="G1315" s="131">
        <v>12714.666666666668</v>
      </c>
      <c r="H1315" s="131">
        <v>31036.71318367162</v>
      </c>
    </row>
    <row r="1316" spans="1:8" ht="12.75">
      <c r="A1316" s="130">
        <v>38383.85391203704</v>
      </c>
      <c r="C1316" s="153" t="s">
        <v>555</v>
      </c>
      <c r="D1316" s="131">
        <v>390.2380882841766</v>
      </c>
      <c r="F1316" s="131">
        <v>148.5440451112487</v>
      </c>
      <c r="G1316" s="131">
        <v>39.71565602295062</v>
      </c>
      <c r="H1316" s="131">
        <v>390.2380882841766</v>
      </c>
    </row>
    <row r="1318" spans="3:8" ht="12.75">
      <c r="C1318" s="153" t="s">
        <v>556</v>
      </c>
      <c r="D1318" s="131">
        <v>0.886672824488535</v>
      </c>
      <c r="F1318" s="131">
        <v>1.1279541746825403</v>
      </c>
      <c r="G1318" s="131">
        <v>0.31236096914023664</v>
      </c>
      <c r="H1318" s="131">
        <v>1.2573434756921376</v>
      </c>
    </row>
    <row r="1319" spans="1:10" ht="12.75">
      <c r="A1319" s="147" t="s">
        <v>545</v>
      </c>
      <c r="C1319" s="148" t="s">
        <v>546</v>
      </c>
      <c r="D1319" s="148" t="s">
        <v>547</v>
      </c>
      <c r="F1319" s="148" t="s">
        <v>548</v>
      </c>
      <c r="G1319" s="148" t="s">
        <v>549</v>
      </c>
      <c r="H1319" s="148" t="s">
        <v>550</v>
      </c>
      <c r="I1319" s="149" t="s">
        <v>551</v>
      </c>
      <c r="J1319" s="148" t="s">
        <v>552</v>
      </c>
    </row>
    <row r="1320" spans="1:8" ht="12.75">
      <c r="A1320" s="150" t="s">
        <v>622</v>
      </c>
      <c r="C1320" s="151">
        <v>361.38400000007823</v>
      </c>
      <c r="D1320" s="131">
        <v>44813.998341560364</v>
      </c>
      <c r="F1320" s="131">
        <v>13502</v>
      </c>
      <c r="G1320" s="131">
        <v>13110.000000014901</v>
      </c>
      <c r="H1320" s="152" t="s">
        <v>1078</v>
      </c>
    </row>
    <row r="1322" spans="4:8" ht="12.75">
      <c r="D1322" s="131">
        <v>44081.9912366271</v>
      </c>
      <c r="F1322" s="131">
        <v>13402</v>
      </c>
      <c r="G1322" s="131">
        <v>13248</v>
      </c>
      <c r="H1322" s="152" t="s">
        <v>1079</v>
      </c>
    </row>
    <row r="1324" spans="4:8" ht="12.75">
      <c r="D1324" s="131">
        <v>42974.2449041605</v>
      </c>
      <c r="F1324" s="131">
        <v>13544</v>
      </c>
      <c r="G1324" s="131">
        <v>13163.999999985099</v>
      </c>
      <c r="H1324" s="152" t="s">
        <v>1080</v>
      </c>
    </row>
    <row r="1326" spans="1:8" ht="12.75">
      <c r="A1326" s="147" t="s">
        <v>553</v>
      </c>
      <c r="C1326" s="153" t="s">
        <v>554</v>
      </c>
      <c r="D1326" s="131">
        <v>43956.74482744932</v>
      </c>
      <c r="F1326" s="131">
        <v>13482.666666666668</v>
      </c>
      <c r="G1326" s="131">
        <v>13174</v>
      </c>
      <c r="H1326" s="131">
        <v>30615.955041767607</v>
      </c>
    </row>
    <row r="1327" spans="1:8" ht="12.75">
      <c r="A1327" s="130">
        <v>38383.85435185185</v>
      </c>
      <c r="C1327" s="153" t="s">
        <v>555</v>
      </c>
      <c r="D1327" s="131">
        <v>926.249520844851</v>
      </c>
      <c r="F1327" s="131">
        <v>72.94746968424151</v>
      </c>
      <c r="G1327" s="131">
        <v>69.54135459736933</v>
      </c>
      <c r="H1327" s="131">
        <v>926.249520844851</v>
      </c>
    </row>
    <row r="1329" spans="3:8" ht="12.75">
      <c r="C1329" s="153" t="s">
        <v>556</v>
      </c>
      <c r="D1329" s="131">
        <v>2.107184061242049</v>
      </c>
      <c r="F1329" s="131">
        <v>0.5410463040267122</v>
      </c>
      <c r="G1329" s="131">
        <v>0.5278681842824453</v>
      </c>
      <c r="H1329" s="131">
        <v>3.0253817644467453</v>
      </c>
    </row>
    <row r="1330" spans="1:10" ht="12.75">
      <c r="A1330" s="147" t="s">
        <v>545</v>
      </c>
      <c r="C1330" s="148" t="s">
        <v>546</v>
      </c>
      <c r="D1330" s="148" t="s">
        <v>547</v>
      </c>
      <c r="F1330" s="148" t="s">
        <v>548</v>
      </c>
      <c r="G1330" s="148" t="s">
        <v>549</v>
      </c>
      <c r="H1330" s="148" t="s">
        <v>550</v>
      </c>
      <c r="I1330" s="149" t="s">
        <v>551</v>
      </c>
      <c r="J1330" s="148" t="s">
        <v>552</v>
      </c>
    </row>
    <row r="1331" spans="1:8" ht="12.75">
      <c r="A1331" s="150" t="s">
        <v>641</v>
      </c>
      <c r="C1331" s="151">
        <v>371.029</v>
      </c>
      <c r="D1331" s="131">
        <v>39912.071147203445</v>
      </c>
      <c r="F1331" s="131">
        <v>18362</v>
      </c>
      <c r="G1331" s="131">
        <v>18070</v>
      </c>
      <c r="H1331" s="152" t="s">
        <v>1081</v>
      </c>
    </row>
    <row r="1333" spans="4:8" ht="12.75">
      <c r="D1333" s="131">
        <v>39354.876781344414</v>
      </c>
      <c r="F1333" s="131">
        <v>20810</v>
      </c>
      <c r="G1333" s="131">
        <v>17398</v>
      </c>
      <c r="H1333" s="152" t="s">
        <v>1082</v>
      </c>
    </row>
    <row r="1335" spans="4:8" ht="12.75">
      <c r="D1335" s="131">
        <v>39652.45857554674</v>
      </c>
      <c r="F1335" s="131">
        <v>19932</v>
      </c>
      <c r="G1335" s="131">
        <v>17904</v>
      </c>
      <c r="H1335" s="152" t="s">
        <v>1083</v>
      </c>
    </row>
    <row r="1337" spans="1:8" ht="12.75">
      <c r="A1337" s="147" t="s">
        <v>553</v>
      </c>
      <c r="C1337" s="153" t="s">
        <v>554</v>
      </c>
      <c r="D1337" s="131">
        <v>39639.802168031536</v>
      </c>
      <c r="F1337" s="131">
        <v>19701.333333333332</v>
      </c>
      <c r="G1337" s="131">
        <v>17790.666666666668</v>
      </c>
      <c r="H1337" s="131">
        <v>20665.572428778538</v>
      </c>
    </row>
    <row r="1338" spans="1:8" ht="12.75">
      <c r="A1338" s="130">
        <v>38383.85480324074</v>
      </c>
      <c r="C1338" s="153" t="s">
        <v>555</v>
      </c>
      <c r="D1338" s="131">
        <v>278.8127128099845</v>
      </c>
      <c r="F1338" s="131">
        <v>1240.1940708346149</v>
      </c>
      <c r="G1338" s="131">
        <v>350.04190225362066</v>
      </c>
      <c r="H1338" s="131">
        <v>278.8127128099845</v>
      </c>
    </row>
    <row r="1340" spans="3:8" ht="12.75">
      <c r="C1340" s="153" t="s">
        <v>556</v>
      </c>
      <c r="D1340" s="131">
        <v>0.7033655506859204</v>
      </c>
      <c r="F1340" s="131">
        <v>6.29497531893585</v>
      </c>
      <c r="G1340" s="131">
        <v>1.9675592197423029</v>
      </c>
      <c r="H1340" s="131">
        <v>1.349165205904069</v>
      </c>
    </row>
    <row r="1341" spans="1:10" ht="12.75">
      <c r="A1341" s="147" t="s">
        <v>545</v>
      </c>
      <c r="C1341" s="148" t="s">
        <v>546</v>
      </c>
      <c r="D1341" s="148" t="s">
        <v>547</v>
      </c>
      <c r="F1341" s="148" t="s">
        <v>548</v>
      </c>
      <c r="G1341" s="148" t="s">
        <v>549</v>
      </c>
      <c r="H1341" s="148" t="s">
        <v>550</v>
      </c>
      <c r="I1341" s="149" t="s">
        <v>551</v>
      </c>
      <c r="J1341" s="148" t="s">
        <v>552</v>
      </c>
    </row>
    <row r="1342" spans="1:8" ht="12.75">
      <c r="A1342" s="150" t="s">
        <v>616</v>
      </c>
      <c r="C1342" s="151">
        <v>407.77100000018254</v>
      </c>
      <c r="D1342" s="131">
        <v>5280917.485107422</v>
      </c>
      <c r="F1342" s="131">
        <v>56200</v>
      </c>
      <c r="G1342" s="131">
        <v>45500</v>
      </c>
      <c r="H1342" s="152" t="s">
        <v>1084</v>
      </c>
    </row>
    <row r="1344" spans="4:8" ht="12.75">
      <c r="D1344" s="131">
        <v>5180607.468383789</v>
      </c>
      <c r="F1344" s="131">
        <v>55100</v>
      </c>
      <c r="G1344" s="131">
        <v>46600</v>
      </c>
      <c r="H1344" s="152" t="s">
        <v>1085</v>
      </c>
    </row>
    <row r="1346" spans="4:8" ht="12.75">
      <c r="D1346" s="131">
        <v>5171691.747947693</v>
      </c>
      <c r="F1346" s="131">
        <v>53600</v>
      </c>
      <c r="G1346" s="131">
        <v>47100</v>
      </c>
      <c r="H1346" s="152" t="s">
        <v>1086</v>
      </c>
    </row>
    <row r="1348" spans="1:8" ht="12.75">
      <c r="A1348" s="147" t="s">
        <v>553</v>
      </c>
      <c r="C1348" s="153" t="s">
        <v>554</v>
      </c>
      <c r="D1348" s="131">
        <v>5211072.233812968</v>
      </c>
      <c r="F1348" s="131">
        <v>54966.66666666667</v>
      </c>
      <c r="G1348" s="131">
        <v>46400</v>
      </c>
      <c r="H1348" s="131">
        <v>5160458.942408356</v>
      </c>
    </row>
    <row r="1349" spans="1:8" ht="12.75">
      <c r="A1349" s="130">
        <v>38383.855266203704</v>
      </c>
      <c r="C1349" s="153" t="s">
        <v>555</v>
      </c>
      <c r="D1349" s="131">
        <v>60651.80841497364</v>
      </c>
      <c r="F1349" s="131">
        <v>1305.1181300301264</v>
      </c>
      <c r="G1349" s="131">
        <v>818.5352771872449</v>
      </c>
      <c r="H1349" s="131">
        <v>60651.80841497364</v>
      </c>
    </row>
    <row r="1351" spans="3:8" ht="12.75">
      <c r="C1351" s="153" t="s">
        <v>556</v>
      </c>
      <c r="D1351" s="131">
        <v>1.1639026613644616</v>
      </c>
      <c r="F1351" s="131">
        <v>2.3743810734326125</v>
      </c>
      <c r="G1351" s="131">
        <v>1.7640846491104418</v>
      </c>
      <c r="H1351" s="131">
        <v>1.1753181081732973</v>
      </c>
    </row>
    <row r="1352" spans="1:10" ht="12.75">
      <c r="A1352" s="147" t="s">
        <v>545</v>
      </c>
      <c r="C1352" s="148" t="s">
        <v>546</v>
      </c>
      <c r="D1352" s="148" t="s">
        <v>547</v>
      </c>
      <c r="F1352" s="148" t="s">
        <v>548</v>
      </c>
      <c r="G1352" s="148" t="s">
        <v>549</v>
      </c>
      <c r="H1352" s="148" t="s">
        <v>550</v>
      </c>
      <c r="I1352" s="149" t="s">
        <v>551</v>
      </c>
      <c r="J1352" s="148" t="s">
        <v>552</v>
      </c>
    </row>
    <row r="1353" spans="1:8" ht="12.75">
      <c r="A1353" s="150" t="s">
        <v>623</v>
      </c>
      <c r="C1353" s="151">
        <v>455.40299999993294</v>
      </c>
      <c r="D1353" s="131">
        <v>476095.6109838486</v>
      </c>
      <c r="F1353" s="131">
        <v>27342.499999970198</v>
      </c>
      <c r="G1353" s="131">
        <v>28200</v>
      </c>
      <c r="H1353" s="152" t="s">
        <v>1087</v>
      </c>
    </row>
    <row r="1355" spans="4:8" ht="12.75">
      <c r="D1355" s="131">
        <v>466405.2379231453</v>
      </c>
      <c r="F1355" s="131">
        <v>26937.5</v>
      </c>
      <c r="G1355" s="131">
        <v>28317.499999970198</v>
      </c>
      <c r="H1355" s="152" t="s">
        <v>1088</v>
      </c>
    </row>
    <row r="1357" spans="4:8" ht="12.75">
      <c r="D1357" s="131">
        <v>466827.31086730957</v>
      </c>
      <c r="F1357" s="131">
        <v>27195.000000029802</v>
      </c>
      <c r="G1357" s="131">
        <v>28095.000000029802</v>
      </c>
      <c r="H1357" s="152" t="s">
        <v>1089</v>
      </c>
    </row>
    <row r="1359" spans="1:8" ht="12.75">
      <c r="A1359" s="147" t="s">
        <v>553</v>
      </c>
      <c r="C1359" s="153" t="s">
        <v>554</v>
      </c>
      <c r="D1359" s="131">
        <v>469776.0532581011</v>
      </c>
      <c r="F1359" s="131">
        <v>27158.333333333336</v>
      </c>
      <c r="G1359" s="131">
        <v>28204.166666666664</v>
      </c>
      <c r="H1359" s="131">
        <v>442097.8434712794</v>
      </c>
    </row>
    <row r="1360" spans="1:8" ht="12.75">
      <c r="A1360" s="130">
        <v>38383.85591435185</v>
      </c>
      <c r="C1360" s="153" t="s">
        <v>555</v>
      </c>
      <c r="D1360" s="131">
        <v>5476.9648327677805</v>
      </c>
      <c r="F1360" s="131">
        <v>204.97459191095095</v>
      </c>
      <c r="G1360" s="131">
        <v>111.30850518545053</v>
      </c>
      <c r="H1360" s="131">
        <v>5476.9648327677805</v>
      </c>
    </row>
    <row r="1362" spans="3:8" ht="12.75">
      <c r="C1362" s="153" t="s">
        <v>556</v>
      </c>
      <c r="D1362" s="131">
        <v>1.1658671817736659</v>
      </c>
      <c r="F1362" s="131">
        <v>0.754739215382452</v>
      </c>
      <c r="G1362" s="131">
        <v>0.3946526997268155</v>
      </c>
      <c r="H1362" s="131">
        <v>1.2388580748920992</v>
      </c>
    </row>
    <row r="1363" spans="1:16" ht="12.75">
      <c r="A1363" s="141" t="s">
        <v>536</v>
      </c>
      <c r="B1363" s="136" t="s">
        <v>477</v>
      </c>
      <c r="D1363" s="141" t="s">
        <v>537</v>
      </c>
      <c r="E1363" s="136" t="s">
        <v>538</v>
      </c>
      <c r="F1363" s="137" t="s">
        <v>576</v>
      </c>
      <c r="G1363" s="142" t="s">
        <v>540</v>
      </c>
      <c r="H1363" s="143">
        <v>1</v>
      </c>
      <c r="I1363" s="144" t="s">
        <v>541</v>
      </c>
      <c r="J1363" s="143">
        <v>13</v>
      </c>
      <c r="K1363" s="142" t="s">
        <v>542</v>
      </c>
      <c r="L1363" s="145">
        <v>1</v>
      </c>
      <c r="M1363" s="142" t="s">
        <v>543</v>
      </c>
      <c r="N1363" s="146">
        <v>1</v>
      </c>
      <c r="O1363" s="142" t="s">
        <v>544</v>
      </c>
      <c r="P1363" s="146">
        <v>1</v>
      </c>
    </row>
    <row r="1365" spans="1:10" ht="12.75">
      <c r="A1365" s="147" t="s">
        <v>545</v>
      </c>
      <c r="C1365" s="148" t="s">
        <v>546</v>
      </c>
      <c r="D1365" s="148" t="s">
        <v>547</v>
      </c>
      <c r="F1365" s="148" t="s">
        <v>548</v>
      </c>
      <c r="G1365" s="148" t="s">
        <v>549</v>
      </c>
      <c r="H1365" s="148" t="s">
        <v>550</v>
      </c>
      <c r="I1365" s="149" t="s">
        <v>551</v>
      </c>
      <c r="J1365" s="148" t="s">
        <v>552</v>
      </c>
    </row>
    <row r="1366" spans="1:8" ht="12.75">
      <c r="A1366" s="150" t="s">
        <v>619</v>
      </c>
      <c r="C1366" s="151">
        <v>228.61599999992177</v>
      </c>
      <c r="D1366" s="131">
        <v>38106.35904210806</v>
      </c>
      <c r="F1366" s="131">
        <v>29229</v>
      </c>
      <c r="G1366" s="131">
        <v>24379</v>
      </c>
      <c r="H1366" s="152" t="s">
        <v>1090</v>
      </c>
    </row>
    <row r="1368" spans="4:8" ht="12.75">
      <c r="D1368" s="131">
        <v>39438.066566467285</v>
      </c>
      <c r="F1368" s="131">
        <v>27956.999999970198</v>
      </c>
      <c r="G1368" s="131">
        <v>24538</v>
      </c>
      <c r="H1368" s="152" t="s">
        <v>1091</v>
      </c>
    </row>
    <row r="1370" spans="4:8" ht="12.75">
      <c r="D1370" s="131">
        <v>38127.85910183191</v>
      </c>
      <c r="F1370" s="131">
        <v>28100.999999970198</v>
      </c>
      <c r="G1370" s="131">
        <v>23976</v>
      </c>
      <c r="H1370" s="152" t="s">
        <v>1092</v>
      </c>
    </row>
    <row r="1372" spans="1:8" ht="12.75">
      <c r="A1372" s="147" t="s">
        <v>553</v>
      </c>
      <c r="C1372" s="153" t="s">
        <v>554</v>
      </c>
      <c r="D1372" s="131">
        <v>38557.42823680242</v>
      </c>
      <c r="F1372" s="131">
        <v>28428.99999998013</v>
      </c>
      <c r="G1372" s="131">
        <v>24297.666666666664</v>
      </c>
      <c r="H1372" s="131">
        <v>11940.080208971347</v>
      </c>
    </row>
    <row r="1373" spans="1:8" ht="12.75">
      <c r="A1373" s="130">
        <v>38383.858148148145</v>
      </c>
      <c r="C1373" s="153" t="s">
        <v>555</v>
      </c>
      <c r="D1373" s="131">
        <v>762.7309249650966</v>
      </c>
      <c r="F1373" s="131">
        <v>696.5515056503745</v>
      </c>
      <c r="G1373" s="131">
        <v>289.6935162086534</v>
      </c>
      <c r="H1373" s="131">
        <v>762.7309249650966</v>
      </c>
    </row>
    <row r="1375" spans="3:8" ht="12.75">
      <c r="C1375" s="153" t="s">
        <v>556</v>
      </c>
      <c r="D1375" s="131">
        <v>1.9781685652910914</v>
      </c>
      <c r="F1375" s="131">
        <v>2.450144238808475</v>
      </c>
      <c r="G1375" s="131">
        <v>1.192268871669379</v>
      </c>
      <c r="H1375" s="131">
        <v>6.387988284969876</v>
      </c>
    </row>
    <row r="1376" spans="1:10" ht="12.75">
      <c r="A1376" s="147" t="s">
        <v>545</v>
      </c>
      <c r="C1376" s="148" t="s">
        <v>546</v>
      </c>
      <c r="D1376" s="148" t="s">
        <v>547</v>
      </c>
      <c r="F1376" s="148" t="s">
        <v>548</v>
      </c>
      <c r="G1376" s="148" t="s">
        <v>549</v>
      </c>
      <c r="H1376" s="148" t="s">
        <v>550</v>
      </c>
      <c r="I1376" s="149" t="s">
        <v>551</v>
      </c>
      <c r="J1376" s="148" t="s">
        <v>552</v>
      </c>
    </row>
    <row r="1377" spans="1:8" ht="12.75">
      <c r="A1377" s="150" t="s">
        <v>620</v>
      </c>
      <c r="C1377" s="151">
        <v>231.6040000000503</v>
      </c>
      <c r="D1377" s="131">
        <v>141530.47471499443</v>
      </c>
      <c r="F1377" s="131">
        <v>16598</v>
      </c>
      <c r="G1377" s="131">
        <v>33809</v>
      </c>
      <c r="H1377" s="152" t="s">
        <v>1093</v>
      </c>
    </row>
    <row r="1379" spans="4:8" ht="12.75">
      <c r="D1379" s="131">
        <v>141234.51335430145</v>
      </c>
      <c r="F1379" s="131">
        <v>16712</v>
      </c>
      <c r="G1379" s="131">
        <v>35468</v>
      </c>
      <c r="H1379" s="152" t="s">
        <v>1094</v>
      </c>
    </row>
    <row r="1381" spans="4:8" ht="12.75">
      <c r="D1381" s="131">
        <v>142325.18501019478</v>
      </c>
      <c r="F1381" s="131">
        <v>16449</v>
      </c>
      <c r="G1381" s="131">
        <v>35733</v>
      </c>
      <c r="H1381" s="152" t="s">
        <v>1095</v>
      </c>
    </row>
    <row r="1383" spans="1:8" ht="12.75">
      <c r="A1383" s="147" t="s">
        <v>553</v>
      </c>
      <c r="C1383" s="153" t="s">
        <v>554</v>
      </c>
      <c r="D1383" s="131">
        <v>141696.72435983023</v>
      </c>
      <c r="F1383" s="131">
        <v>16586.333333333332</v>
      </c>
      <c r="G1383" s="131">
        <v>35003.333333333336</v>
      </c>
      <c r="H1383" s="131">
        <v>113213.27788781076</v>
      </c>
    </row>
    <row r="1384" spans="1:8" ht="12.75">
      <c r="A1384" s="130">
        <v>38383.858622685184</v>
      </c>
      <c r="C1384" s="153" t="s">
        <v>555</v>
      </c>
      <c r="D1384" s="131">
        <v>564.0216073415779</v>
      </c>
      <c r="F1384" s="131">
        <v>131.88757838907094</v>
      </c>
      <c r="G1384" s="131">
        <v>1042.7753033771626</v>
      </c>
      <c r="H1384" s="131">
        <v>564.0216073415779</v>
      </c>
    </row>
    <row r="1386" spans="3:8" ht="12.75">
      <c r="C1386" s="153" t="s">
        <v>556</v>
      </c>
      <c r="D1386" s="131">
        <v>0.3980484445845617</v>
      </c>
      <c r="F1386" s="131">
        <v>0.7951581325332363</v>
      </c>
      <c r="G1386" s="131">
        <v>2.979074288288247</v>
      </c>
      <c r="H1386" s="131">
        <v>0.49819386724276093</v>
      </c>
    </row>
    <row r="1387" spans="1:10" ht="12.75">
      <c r="A1387" s="147" t="s">
        <v>545</v>
      </c>
      <c r="C1387" s="148" t="s">
        <v>546</v>
      </c>
      <c r="D1387" s="148" t="s">
        <v>547</v>
      </c>
      <c r="F1387" s="148" t="s">
        <v>548</v>
      </c>
      <c r="G1387" s="148" t="s">
        <v>549</v>
      </c>
      <c r="H1387" s="148" t="s">
        <v>550</v>
      </c>
      <c r="I1387" s="149" t="s">
        <v>551</v>
      </c>
      <c r="J1387" s="148" t="s">
        <v>552</v>
      </c>
    </row>
    <row r="1388" spans="1:8" ht="12.75">
      <c r="A1388" s="150" t="s">
        <v>618</v>
      </c>
      <c r="C1388" s="151">
        <v>267.7160000000149</v>
      </c>
      <c r="D1388" s="131">
        <v>88965.73028707504</v>
      </c>
      <c r="F1388" s="131">
        <v>3670.7500000037253</v>
      </c>
      <c r="G1388" s="131">
        <v>4009.9999999962747</v>
      </c>
      <c r="H1388" s="152" t="s">
        <v>1096</v>
      </c>
    </row>
    <row r="1390" spans="4:8" ht="12.75">
      <c r="D1390" s="131">
        <v>89500.9363758564</v>
      </c>
      <c r="F1390" s="131">
        <v>3718.75</v>
      </c>
      <c r="G1390" s="131">
        <v>4076</v>
      </c>
      <c r="H1390" s="152" t="s">
        <v>1097</v>
      </c>
    </row>
    <row r="1392" spans="4:8" ht="12.75">
      <c r="D1392" s="131">
        <v>87819.334451437</v>
      </c>
      <c r="F1392" s="131">
        <v>3679.75</v>
      </c>
      <c r="G1392" s="131">
        <v>4020.5</v>
      </c>
      <c r="H1392" s="152" t="s">
        <v>1098</v>
      </c>
    </row>
    <row r="1394" spans="1:8" ht="12.75">
      <c r="A1394" s="147" t="s">
        <v>553</v>
      </c>
      <c r="C1394" s="153" t="s">
        <v>554</v>
      </c>
      <c r="D1394" s="131">
        <v>88762.00037145615</v>
      </c>
      <c r="F1394" s="131">
        <v>3689.7500000012415</v>
      </c>
      <c r="G1394" s="131">
        <v>4035.4999999987585</v>
      </c>
      <c r="H1394" s="131">
        <v>84846.60829296814</v>
      </c>
    </row>
    <row r="1395" spans="1:8" ht="12.75">
      <c r="A1395" s="130">
        <v>38383.85925925926</v>
      </c>
      <c r="C1395" s="153" t="s">
        <v>555</v>
      </c>
      <c r="D1395" s="131">
        <v>859.1133027381962</v>
      </c>
      <c r="F1395" s="131">
        <v>25.51470164297564</v>
      </c>
      <c r="G1395" s="131">
        <v>35.464771253955206</v>
      </c>
      <c r="H1395" s="131">
        <v>859.1133027381962</v>
      </c>
    </row>
    <row r="1397" spans="3:8" ht="12.75">
      <c r="C1397" s="153" t="s">
        <v>556</v>
      </c>
      <c r="D1397" s="131">
        <v>0.9678841161115469</v>
      </c>
      <c r="F1397" s="131">
        <v>0.6915021788188107</v>
      </c>
      <c r="G1397" s="131">
        <v>0.878819756014524</v>
      </c>
      <c r="H1397" s="131">
        <v>1.012548786595866</v>
      </c>
    </row>
    <row r="1398" spans="1:10" ht="12.75">
      <c r="A1398" s="147" t="s">
        <v>545</v>
      </c>
      <c r="C1398" s="148" t="s">
        <v>546</v>
      </c>
      <c r="D1398" s="148" t="s">
        <v>547</v>
      </c>
      <c r="F1398" s="148" t="s">
        <v>548</v>
      </c>
      <c r="G1398" s="148" t="s">
        <v>549</v>
      </c>
      <c r="H1398" s="148" t="s">
        <v>550</v>
      </c>
      <c r="I1398" s="149" t="s">
        <v>551</v>
      </c>
      <c r="J1398" s="148" t="s">
        <v>552</v>
      </c>
    </row>
    <row r="1399" spans="1:8" ht="12.75">
      <c r="A1399" s="150" t="s">
        <v>617</v>
      </c>
      <c r="C1399" s="151">
        <v>292.40199999976903</v>
      </c>
      <c r="D1399" s="131">
        <v>13735.296568095684</v>
      </c>
      <c r="F1399" s="131">
        <v>12558.25</v>
      </c>
      <c r="G1399" s="131">
        <v>12617</v>
      </c>
      <c r="H1399" s="152" t="s">
        <v>1099</v>
      </c>
    </row>
    <row r="1401" spans="4:8" ht="12.75">
      <c r="D1401" s="131">
        <v>13541.902845144272</v>
      </c>
      <c r="F1401" s="131">
        <v>12502.75</v>
      </c>
      <c r="G1401" s="131">
        <v>11848.5</v>
      </c>
      <c r="H1401" s="152" t="s">
        <v>1100</v>
      </c>
    </row>
    <row r="1403" spans="4:8" ht="12.75">
      <c r="D1403" s="131">
        <v>13608.35884168744</v>
      </c>
      <c r="F1403" s="131">
        <v>12569.25</v>
      </c>
      <c r="G1403" s="131">
        <v>12425.5</v>
      </c>
      <c r="H1403" s="152" t="s">
        <v>1101</v>
      </c>
    </row>
    <row r="1405" spans="1:8" ht="12.75">
      <c r="A1405" s="147" t="s">
        <v>553</v>
      </c>
      <c r="C1405" s="153" t="s">
        <v>554</v>
      </c>
      <c r="D1405" s="131">
        <v>13628.519418309133</v>
      </c>
      <c r="F1405" s="131">
        <v>12543.416666666668</v>
      </c>
      <c r="G1405" s="131">
        <v>12297</v>
      </c>
      <c r="H1405" s="131">
        <v>1236.4570128628388</v>
      </c>
    </row>
    <row r="1406" spans="1:8" ht="12.75">
      <c r="A1406" s="130">
        <v>38383.85994212963</v>
      </c>
      <c r="C1406" s="153" t="s">
        <v>555</v>
      </c>
      <c r="D1406" s="131">
        <v>98.26046843224725</v>
      </c>
      <c r="F1406" s="131">
        <v>35.645242786847916</v>
      </c>
      <c r="G1406" s="131">
        <v>400.0403104688326</v>
      </c>
      <c r="H1406" s="131">
        <v>98.26046843224725</v>
      </c>
    </row>
    <row r="1408" spans="3:8" ht="12.75">
      <c r="C1408" s="153" t="s">
        <v>556</v>
      </c>
      <c r="D1408" s="131">
        <v>0.7209915135773294</v>
      </c>
      <c r="F1408" s="131">
        <v>0.28417490811393425</v>
      </c>
      <c r="G1408" s="131">
        <v>3.2531536998359973</v>
      </c>
      <c r="H1408" s="131">
        <v>7.946937694561597</v>
      </c>
    </row>
    <row r="1409" spans="1:10" ht="12.75">
      <c r="A1409" s="147" t="s">
        <v>545</v>
      </c>
      <c r="C1409" s="148" t="s">
        <v>546</v>
      </c>
      <c r="D1409" s="148" t="s">
        <v>547</v>
      </c>
      <c r="F1409" s="148" t="s">
        <v>548</v>
      </c>
      <c r="G1409" s="148" t="s">
        <v>549</v>
      </c>
      <c r="H1409" s="148" t="s">
        <v>550</v>
      </c>
      <c r="I1409" s="149" t="s">
        <v>551</v>
      </c>
      <c r="J1409" s="148" t="s">
        <v>552</v>
      </c>
    </row>
    <row r="1410" spans="1:8" ht="12.75">
      <c r="A1410" s="150" t="s">
        <v>621</v>
      </c>
      <c r="C1410" s="151">
        <v>324.75400000019</v>
      </c>
      <c r="D1410" s="131">
        <v>25505.99625736475</v>
      </c>
      <c r="F1410" s="131">
        <v>18120</v>
      </c>
      <c r="G1410" s="131">
        <v>14055</v>
      </c>
      <c r="H1410" s="152" t="s">
        <v>1102</v>
      </c>
    </row>
    <row r="1412" spans="4:8" ht="12.75">
      <c r="D1412" s="131">
        <v>25079.488480001688</v>
      </c>
      <c r="F1412" s="131">
        <v>17828</v>
      </c>
      <c r="G1412" s="131">
        <v>13880</v>
      </c>
      <c r="H1412" s="152" t="s">
        <v>1103</v>
      </c>
    </row>
    <row r="1414" spans="4:8" ht="12.75">
      <c r="D1414" s="131">
        <v>24910.97901287675</v>
      </c>
      <c r="F1414" s="131">
        <v>17858</v>
      </c>
      <c r="G1414" s="131">
        <v>14111.000000014901</v>
      </c>
      <c r="H1414" s="152" t="s">
        <v>1104</v>
      </c>
    </row>
    <row r="1416" spans="1:8" ht="12.75">
      <c r="A1416" s="147" t="s">
        <v>553</v>
      </c>
      <c r="C1416" s="153" t="s">
        <v>554</v>
      </c>
      <c r="D1416" s="131">
        <v>25165.487916747727</v>
      </c>
      <c r="F1416" s="131">
        <v>17935.333333333332</v>
      </c>
      <c r="G1416" s="131">
        <v>14015.333333338302</v>
      </c>
      <c r="H1416" s="131">
        <v>8655.071627153164</v>
      </c>
    </row>
    <row r="1417" spans="1:8" ht="12.75">
      <c r="A1417" s="130">
        <v>38383.860439814816</v>
      </c>
      <c r="C1417" s="153" t="s">
        <v>555</v>
      </c>
      <c r="D1417" s="131">
        <v>306.6892688861856</v>
      </c>
      <c r="F1417" s="131">
        <v>160.62793447384342</v>
      </c>
      <c r="G1417" s="131">
        <v>120.50034578687934</v>
      </c>
      <c r="H1417" s="131">
        <v>306.6892688861856</v>
      </c>
    </row>
    <row r="1419" spans="3:8" ht="12.75">
      <c r="C1419" s="153" t="s">
        <v>556</v>
      </c>
      <c r="D1419" s="131">
        <v>1.2186899371900624</v>
      </c>
      <c r="F1419" s="131">
        <v>0.895594921424247</v>
      </c>
      <c r="G1419" s="131">
        <v>0.8597750971804925</v>
      </c>
      <c r="H1419" s="131">
        <v>3.543463094216612</v>
      </c>
    </row>
    <row r="1420" spans="1:10" ht="12.75">
      <c r="A1420" s="147" t="s">
        <v>545</v>
      </c>
      <c r="C1420" s="148" t="s">
        <v>546</v>
      </c>
      <c r="D1420" s="148" t="s">
        <v>547</v>
      </c>
      <c r="F1420" s="148" t="s">
        <v>548</v>
      </c>
      <c r="G1420" s="148" t="s">
        <v>549</v>
      </c>
      <c r="H1420" s="148" t="s">
        <v>550</v>
      </c>
      <c r="I1420" s="149" t="s">
        <v>551</v>
      </c>
      <c r="J1420" s="148" t="s">
        <v>552</v>
      </c>
    </row>
    <row r="1421" spans="1:8" ht="12.75">
      <c r="A1421" s="150" t="s">
        <v>640</v>
      </c>
      <c r="C1421" s="151">
        <v>343.82299999985844</v>
      </c>
      <c r="D1421" s="131">
        <v>14280.958782047033</v>
      </c>
      <c r="F1421" s="131">
        <v>12712</v>
      </c>
      <c r="G1421" s="131">
        <v>12456</v>
      </c>
      <c r="H1421" s="152" t="s">
        <v>1105</v>
      </c>
    </row>
    <row r="1423" spans="4:8" ht="12.75">
      <c r="D1423" s="131">
        <v>14032.5</v>
      </c>
      <c r="F1423" s="131">
        <v>12378</v>
      </c>
      <c r="G1423" s="131">
        <v>12624</v>
      </c>
      <c r="H1423" s="152" t="s">
        <v>1106</v>
      </c>
    </row>
    <row r="1425" spans="4:8" ht="12.75">
      <c r="D1425" s="131">
        <v>14199.581396237016</v>
      </c>
      <c r="F1425" s="131">
        <v>12978</v>
      </c>
      <c r="G1425" s="131">
        <v>12620</v>
      </c>
      <c r="H1425" s="152" t="s">
        <v>1107</v>
      </c>
    </row>
    <row r="1427" spans="1:8" ht="12.75">
      <c r="A1427" s="147" t="s">
        <v>553</v>
      </c>
      <c r="C1427" s="153" t="s">
        <v>554</v>
      </c>
      <c r="D1427" s="131">
        <v>14171.01339276135</v>
      </c>
      <c r="F1427" s="131">
        <v>12689.333333333332</v>
      </c>
      <c r="G1427" s="131">
        <v>12566.666666666668</v>
      </c>
      <c r="H1427" s="131">
        <v>1534.165305329656</v>
      </c>
    </row>
    <row r="1428" spans="1:8" ht="12.75">
      <c r="A1428" s="130">
        <v>38383.86087962963</v>
      </c>
      <c r="C1428" s="153" t="s">
        <v>555</v>
      </c>
      <c r="D1428" s="131">
        <v>126.6690163814711</v>
      </c>
      <c r="F1428" s="131">
        <v>300.64153627423696</v>
      </c>
      <c r="G1428" s="131">
        <v>95.86101049609968</v>
      </c>
      <c r="H1428" s="131">
        <v>126.6690163814711</v>
      </c>
    </row>
    <row r="1430" spans="3:8" ht="12.75">
      <c r="C1430" s="153" t="s">
        <v>556</v>
      </c>
      <c r="D1430" s="131">
        <v>0.8938599722598137</v>
      </c>
      <c r="F1430" s="131">
        <v>2.369246109127643</v>
      </c>
      <c r="G1430" s="131">
        <v>0.7628197121705544</v>
      </c>
      <c r="H1430" s="131">
        <v>8.256542886312564</v>
      </c>
    </row>
    <row r="1431" spans="1:10" ht="12.75">
      <c r="A1431" s="147" t="s">
        <v>545</v>
      </c>
      <c r="C1431" s="148" t="s">
        <v>546</v>
      </c>
      <c r="D1431" s="148" t="s">
        <v>547</v>
      </c>
      <c r="F1431" s="148" t="s">
        <v>548</v>
      </c>
      <c r="G1431" s="148" t="s">
        <v>549</v>
      </c>
      <c r="H1431" s="148" t="s">
        <v>550</v>
      </c>
      <c r="I1431" s="149" t="s">
        <v>551</v>
      </c>
      <c r="J1431" s="148" t="s">
        <v>552</v>
      </c>
    </row>
    <row r="1432" spans="1:8" ht="12.75">
      <c r="A1432" s="150" t="s">
        <v>622</v>
      </c>
      <c r="C1432" s="151">
        <v>361.38400000007823</v>
      </c>
      <c r="D1432" s="131">
        <v>16169.347381204367</v>
      </c>
      <c r="F1432" s="131">
        <v>13037.999999985099</v>
      </c>
      <c r="G1432" s="131">
        <v>13022</v>
      </c>
      <c r="H1432" s="152" t="s">
        <v>1108</v>
      </c>
    </row>
    <row r="1434" spans="4:8" ht="12.75">
      <c r="D1434" s="131">
        <v>16457.16401743889</v>
      </c>
      <c r="F1434" s="131">
        <v>12863.999999985099</v>
      </c>
      <c r="G1434" s="131">
        <v>12786</v>
      </c>
      <c r="H1434" s="152" t="s">
        <v>1109</v>
      </c>
    </row>
    <row r="1436" spans="4:8" ht="12.75">
      <c r="D1436" s="131">
        <v>16185.7862149328</v>
      </c>
      <c r="F1436" s="131">
        <v>12710</v>
      </c>
      <c r="G1436" s="131">
        <v>12664</v>
      </c>
      <c r="H1436" s="152" t="s">
        <v>1110</v>
      </c>
    </row>
    <row r="1438" spans="1:8" ht="12.75">
      <c r="A1438" s="147" t="s">
        <v>553</v>
      </c>
      <c r="C1438" s="153" t="s">
        <v>554</v>
      </c>
      <c r="D1438" s="131">
        <v>16270.76587119202</v>
      </c>
      <c r="F1438" s="131">
        <v>12870.666666656733</v>
      </c>
      <c r="G1438" s="131">
        <v>12824</v>
      </c>
      <c r="H1438" s="131">
        <v>3421.5492729301723</v>
      </c>
    </row>
    <row r="1439" spans="1:8" ht="12.75">
      <c r="A1439" s="130">
        <v>38383.86130787037</v>
      </c>
      <c r="C1439" s="153" t="s">
        <v>555</v>
      </c>
      <c r="D1439" s="131">
        <v>161.63465131832112</v>
      </c>
      <c r="F1439" s="131">
        <v>164.10159454113415</v>
      </c>
      <c r="G1439" s="131">
        <v>182</v>
      </c>
      <c r="H1439" s="131">
        <v>161.63465131832112</v>
      </c>
    </row>
    <row r="1441" spans="3:8" ht="12.75">
      <c r="C1441" s="153" t="s">
        <v>556</v>
      </c>
      <c r="D1441" s="131">
        <v>0.9934053049371272</v>
      </c>
      <c r="F1441" s="131">
        <v>1.275004619350933</v>
      </c>
      <c r="G1441" s="131">
        <v>1.4192139737991267</v>
      </c>
      <c r="H1441" s="131">
        <v>4.72401939662553</v>
      </c>
    </row>
    <row r="1442" spans="1:10" ht="12.75">
      <c r="A1442" s="147" t="s">
        <v>545</v>
      </c>
      <c r="C1442" s="148" t="s">
        <v>546</v>
      </c>
      <c r="D1442" s="148" t="s">
        <v>547</v>
      </c>
      <c r="F1442" s="148" t="s">
        <v>548</v>
      </c>
      <c r="G1442" s="148" t="s">
        <v>549</v>
      </c>
      <c r="H1442" s="148" t="s">
        <v>550</v>
      </c>
      <c r="I1442" s="149" t="s">
        <v>551</v>
      </c>
      <c r="J1442" s="148" t="s">
        <v>552</v>
      </c>
    </row>
    <row r="1443" spans="1:8" ht="12.75">
      <c r="A1443" s="150" t="s">
        <v>641</v>
      </c>
      <c r="C1443" s="151">
        <v>371.029</v>
      </c>
      <c r="D1443" s="131">
        <v>16900</v>
      </c>
      <c r="F1443" s="131">
        <v>17244</v>
      </c>
      <c r="G1443" s="131">
        <v>18026</v>
      </c>
      <c r="H1443" s="152" t="s">
        <v>1111</v>
      </c>
    </row>
    <row r="1445" spans="4:8" ht="12.75">
      <c r="D1445" s="131">
        <v>17203</v>
      </c>
      <c r="F1445" s="131">
        <v>17232</v>
      </c>
      <c r="G1445" s="131">
        <v>17896</v>
      </c>
      <c r="H1445" s="152" t="s">
        <v>1112</v>
      </c>
    </row>
    <row r="1447" spans="4:8" ht="12.75">
      <c r="D1447" s="131">
        <v>17121.5</v>
      </c>
      <c r="F1447" s="131">
        <v>17290</v>
      </c>
      <c r="G1447" s="131">
        <v>17492</v>
      </c>
      <c r="H1447" s="152" t="s">
        <v>1113</v>
      </c>
    </row>
    <row r="1449" spans="1:8" ht="12.75">
      <c r="A1449" s="147" t="s">
        <v>553</v>
      </c>
      <c r="C1449" s="153" t="s">
        <v>554</v>
      </c>
      <c r="D1449" s="131">
        <v>17074.833333333332</v>
      </c>
      <c r="F1449" s="131">
        <v>17255.333333333332</v>
      </c>
      <c r="G1449" s="131">
        <v>17804.666666666668</v>
      </c>
      <c r="H1449" s="131">
        <v>-389.5486257928119</v>
      </c>
    </row>
    <row r="1450" spans="1:8" ht="12.75">
      <c r="A1450" s="130">
        <v>38383.861759259256</v>
      </c>
      <c r="C1450" s="153" t="s">
        <v>555</v>
      </c>
      <c r="D1450" s="131">
        <v>156.79790602343303</v>
      </c>
      <c r="F1450" s="131">
        <v>30.615900008546756</v>
      </c>
      <c r="G1450" s="131">
        <v>278.4696273084972</v>
      </c>
      <c r="H1450" s="131">
        <v>156.79790602343303</v>
      </c>
    </row>
    <row r="1452" spans="3:7" ht="12.75">
      <c r="C1452" s="153" t="s">
        <v>556</v>
      </c>
      <c r="D1452" s="131">
        <v>0.9182983105160599</v>
      </c>
      <c r="F1452" s="131">
        <v>0.17742862115218536</v>
      </c>
      <c r="G1452" s="131">
        <v>1.5640260641882116</v>
      </c>
    </row>
    <row r="1453" spans="1:10" ht="12.75">
      <c r="A1453" s="147" t="s">
        <v>545</v>
      </c>
      <c r="C1453" s="148" t="s">
        <v>546</v>
      </c>
      <c r="D1453" s="148" t="s">
        <v>547</v>
      </c>
      <c r="F1453" s="148" t="s">
        <v>548</v>
      </c>
      <c r="G1453" s="148" t="s">
        <v>549</v>
      </c>
      <c r="H1453" s="148" t="s">
        <v>550</v>
      </c>
      <c r="I1453" s="149" t="s">
        <v>551</v>
      </c>
      <c r="J1453" s="148" t="s">
        <v>552</v>
      </c>
    </row>
    <row r="1454" spans="1:8" ht="12.75">
      <c r="A1454" s="150" t="s">
        <v>616</v>
      </c>
      <c r="C1454" s="151">
        <v>407.77100000018254</v>
      </c>
      <c r="D1454" s="131">
        <v>54234.6795296669</v>
      </c>
      <c r="F1454" s="131">
        <v>38900</v>
      </c>
      <c r="G1454" s="131">
        <v>38700</v>
      </c>
      <c r="H1454" s="152" t="s">
        <v>1114</v>
      </c>
    </row>
    <row r="1456" spans="4:8" ht="12.75">
      <c r="D1456" s="131">
        <v>53951.51117759943</v>
      </c>
      <c r="F1456" s="131">
        <v>39600</v>
      </c>
      <c r="G1456" s="131">
        <v>38000</v>
      </c>
      <c r="H1456" s="152" t="s">
        <v>1115</v>
      </c>
    </row>
    <row r="1458" spans="4:8" ht="12.75">
      <c r="D1458" s="131">
        <v>53834.24431711435</v>
      </c>
      <c r="F1458" s="131">
        <v>39400</v>
      </c>
      <c r="G1458" s="131">
        <v>38100</v>
      </c>
      <c r="H1458" s="152" t="s">
        <v>1116</v>
      </c>
    </row>
    <row r="1460" spans="1:8" ht="12.75">
      <c r="A1460" s="147" t="s">
        <v>553</v>
      </c>
      <c r="C1460" s="153" t="s">
        <v>554</v>
      </c>
      <c r="D1460" s="131">
        <v>54006.81167479356</v>
      </c>
      <c r="F1460" s="131">
        <v>39300</v>
      </c>
      <c r="G1460" s="131">
        <v>38266.666666666664</v>
      </c>
      <c r="H1460" s="131">
        <v>15231.92697877679</v>
      </c>
    </row>
    <row r="1461" spans="1:8" ht="12.75">
      <c r="A1461" s="130">
        <v>38383.862222222226</v>
      </c>
      <c r="C1461" s="153" t="s">
        <v>555</v>
      </c>
      <c r="D1461" s="131">
        <v>205.86572955680856</v>
      </c>
      <c r="F1461" s="131">
        <v>360.5551275463989</v>
      </c>
      <c r="G1461" s="131">
        <v>378.5938897200183</v>
      </c>
      <c r="H1461" s="131">
        <v>205.86572955680856</v>
      </c>
    </row>
    <row r="1463" spans="3:8" ht="12.75">
      <c r="C1463" s="153" t="s">
        <v>556</v>
      </c>
      <c r="D1463" s="131">
        <v>0.3811847490580372</v>
      </c>
      <c r="F1463" s="131">
        <v>0.9174430726371474</v>
      </c>
      <c r="G1463" s="131">
        <v>0.9893568546690374</v>
      </c>
      <c r="H1463" s="131">
        <v>1.3515409432020575</v>
      </c>
    </row>
    <row r="1464" spans="1:10" ht="12.75">
      <c r="A1464" s="147" t="s">
        <v>545</v>
      </c>
      <c r="C1464" s="148" t="s">
        <v>546</v>
      </c>
      <c r="D1464" s="148" t="s">
        <v>547</v>
      </c>
      <c r="F1464" s="148" t="s">
        <v>548</v>
      </c>
      <c r="G1464" s="148" t="s">
        <v>549</v>
      </c>
      <c r="H1464" s="148" t="s">
        <v>550</v>
      </c>
      <c r="I1464" s="149" t="s">
        <v>551</v>
      </c>
      <c r="J1464" s="148" t="s">
        <v>552</v>
      </c>
    </row>
    <row r="1465" spans="1:8" ht="12.75">
      <c r="A1465" s="150" t="s">
        <v>623</v>
      </c>
      <c r="C1465" s="151">
        <v>455.40299999993294</v>
      </c>
      <c r="D1465" s="131">
        <v>30317.965918570757</v>
      </c>
      <c r="F1465" s="131">
        <v>24270</v>
      </c>
      <c r="G1465" s="131">
        <v>26852.5</v>
      </c>
      <c r="H1465" s="152" t="s">
        <v>1117</v>
      </c>
    </row>
    <row r="1467" spans="4:8" ht="12.75">
      <c r="D1467" s="131">
        <v>30392.10831964016</v>
      </c>
      <c r="F1467" s="131">
        <v>24675</v>
      </c>
      <c r="G1467" s="131">
        <v>26702.5</v>
      </c>
      <c r="H1467" s="152" t="s">
        <v>1118</v>
      </c>
    </row>
    <row r="1469" spans="4:8" ht="12.75">
      <c r="D1469" s="131">
        <v>29927.14698007703</v>
      </c>
      <c r="F1469" s="131">
        <v>24370</v>
      </c>
      <c r="G1469" s="131">
        <v>26840</v>
      </c>
      <c r="H1469" s="152" t="s">
        <v>1119</v>
      </c>
    </row>
    <row r="1471" spans="1:8" ht="12.75">
      <c r="A1471" s="147" t="s">
        <v>553</v>
      </c>
      <c r="C1471" s="153" t="s">
        <v>554</v>
      </c>
      <c r="D1471" s="131">
        <v>30212.407072762646</v>
      </c>
      <c r="F1471" s="131">
        <v>24438.333333333336</v>
      </c>
      <c r="G1471" s="131">
        <v>26798.333333333336</v>
      </c>
      <c r="H1471" s="131">
        <v>4600.934204545594</v>
      </c>
    </row>
    <row r="1472" spans="1:8" ht="12.75">
      <c r="A1472" s="130">
        <v>38383.862858796296</v>
      </c>
      <c r="C1472" s="153" t="s">
        <v>555</v>
      </c>
      <c r="D1472" s="131">
        <v>249.80845515752355</v>
      </c>
      <c r="F1472" s="131">
        <v>210.96998206695974</v>
      </c>
      <c r="G1472" s="131">
        <v>83.22910148099241</v>
      </c>
      <c r="H1472" s="131">
        <v>249.80845515752355</v>
      </c>
    </row>
    <row r="1474" spans="3:8" ht="12.75">
      <c r="C1474" s="153" t="s">
        <v>556</v>
      </c>
      <c r="D1474" s="131">
        <v>0.8268406239724377</v>
      </c>
      <c r="F1474" s="131">
        <v>0.8632748362557174</v>
      </c>
      <c r="G1474" s="131">
        <v>0.31057566321658947</v>
      </c>
      <c r="H1474" s="131">
        <v>5.429515921151835</v>
      </c>
    </row>
    <row r="1475" spans="1:16" ht="12.75">
      <c r="A1475" s="141" t="s">
        <v>536</v>
      </c>
      <c r="B1475" s="136" t="s">
        <v>1120</v>
      </c>
      <c r="D1475" s="141" t="s">
        <v>537</v>
      </c>
      <c r="E1475" s="136" t="s">
        <v>538</v>
      </c>
      <c r="F1475" s="137" t="s">
        <v>577</v>
      </c>
      <c r="G1475" s="142" t="s">
        <v>540</v>
      </c>
      <c r="H1475" s="143">
        <v>1</v>
      </c>
      <c r="I1475" s="144" t="s">
        <v>541</v>
      </c>
      <c r="J1475" s="143">
        <v>14</v>
      </c>
      <c r="K1475" s="142" t="s">
        <v>542</v>
      </c>
      <c r="L1475" s="145">
        <v>1</v>
      </c>
      <c r="M1475" s="142" t="s">
        <v>543</v>
      </c>
      <c r="N1475" s="146">
        <v>1</v>
      </c>
      <c r="O1475" s="142" t="s">
        <v>544</v>
      </c>
      <c r="P1475" s="146">
        <v>1</v>
      </c>
    </row>
    <row r="1477" spans="1:10" ht="12.75">
      <c r="A1477" s="147" t="s">
        <v>545</v>
      </c>
      <c r="C1477" s="148" t="s">
        <v>546</v>
      </c>
      <c r="D1477" s="148" t="s">
        <v>547</v>
      </c>
      <c r="F1477" s="148" t="s">
        <v>548</v>
      </c>
      <c r="G1477" s="148" t="s">
        <v>549</v>
      </c>
      <c r="H1477" s="148" t="s">
        <v>550</v>
      </c>
      <c r="I1477" s="149" t="s">
        <v>551</v>
      </c>
      <c r="J1477" s="148" t="s">
        <v>552</v>
      </c>
    </row>
    <row r="1478" spans="1:8" ht="12.75">
      <c r="A1478" s="150" t="s">
        <v>619</v>
      </c>
      <c r="C1478" s="151">
        <v>228.61599999992177</v>
      </c>
      <c r="D1478" s="131">
        <v>28066.5</v>
      </c>
      <c r="F1478" s="131">
        <v>26850.999999970198</v>
      </c>
      <c r="G1478" s="131">
        <v>23118</v>
      </c>
      <c r="H1478" s="152" t="s">
        <v>1121</v>
      </c>
    </row>
    <row r="1480" spans="4:8" ht="12.75">
      <c r="D1480" s="131">
        <v>27604</v>
      </c>
      <c r="F1480" s="131">
        <v>26115</v>
      </c>
      <c r="G1480" s="131">
        <v>23520</v>
      </c>
      <c r="H1480" s="152" t="s">
        <v>1122</v>
      </c>
    </row>
    <row r="1482" spans="4:8" ht="12.75">
      <c r="D1482" s="131">
        <v>30460.78782904148</v>
      </c>
      <c r="F1482" s="131">
        <v>25706.999999970198</v>
      </c>
      <c r="G1482" s="131">
        <v>23634</v>
      </c>
      <c r="H1482" s="152" t="s">
        <v>1123</v>
      </c>
    </row>
    <row r="1484" spans="1:8" ht="12.75">
      <c r="A1484" s="147" t="s">
        <v>553</v>
      </c>
      <c r="C1484" s="153" t="s">
        <v>554</v>
      </c>
      <c r="D1484" s="131">
        <v>28710.42927634716</v>
      </c>
      <c r="F1484" s="131">
        <v>26224.333333313465</v>
      </c>
      <c r="G1484" s="131">
        <v>23424</v>
      </c>
      <c r="H1484" s="131">
        <v>3714.084342096909</v>
      </c>
    </row>
    <row r="1485" spans="1:8" ht="12.75">
      <c r="A1485" s="130">
        <v>38383.86509259259</v>
      </c>
      <c r="C1485" s="153" t="s">
        <v>555</v>
      </c>
      <c r="D1485" s="131">
        <v>1533.3925980461217</v>
      </c>
      <c r="F1485" s="131">
        <v>579.7838677730475</v>
      </c>
      <c r="G1485" s="131">
        <v>271.0645679538364</v>
      </c>
      <c r="H1485" s="131">
        <v>1533.3925980461217</v>
      </c>
    </row>
    <row r="1487" spans="3:8" ht="12.75">
      <c r="C1487" s="153" t="s">
        <v>556</v>
      </c>
      <c r="D1487" s="131">
        <v>5.340890528966746</v>
      </c>
      <c r="F1487" s="131">
        <v>2.2108621805707935</v>
      </c>
      <c r="G1487" s="131">
        <v>1.1572087088193148</v>
      </c>
      <c r="H1487" s="131">
        <v>41.28588520906863</v>
      </c>
    </row>
    <row r="1488" spans="1:10" ht="12.75">
      <c r="A1488" s="147" t="s">
        <v>545</v>
      </c>
      <c r="C1488" s="148" t="s">
        <v>546</v>
      </c>
      <c r="D1488" s="148" t="s">
        <v>547</v>
      </c>
      <c r="F1488" s="148" t="s">
        <v>548</v>
      </c>
      <c r="G1488" s="148" t="s">
        <v>549</v>
      </c>
      <c r="H1488" s="148" t="s">
        <v>550</v>
      </c>
      <c r="I1488" s="149" t="s">
        <v>551</v>
      </c>
      <c r="J1488" s="148" t="s">
        <v>552</v>
      </c>
    </row>
    <row r="1489" spans="1:8" ht="12.75">
      <c r="A1489" s="150" t="s">
        <v>620</v>
      </c>
      <c r="C1489" s="151">
        <v>231.6040000000503</v>
      </c>
      <c r="D1489" s="131">
        <v>37150.54770797491</v>
      </c>
      <c r="F1489" s="131">
        <v>16492</v>
      </c>
      <c r="G1489" s="131">
        <v>32554</v>
      </c>
      <c r="H1489" s="152" t="s">
        <v>1124</v>
      </c>
    </row>
    <row r="1491" spans="4:8" ht="12.75">
      <c r="D1491" s="131">
        <v>38266.04136824608</v>
      </c>
      <c r="F1491" s="131">
        <v>16422</v>
      </c>
      <c r="G1491" s="131">
        <v>32054</v>
      </c>
      <c r="H1491" s="152" t="s">
        <v>1125</v>
      </c>
    </row>
    <row r="1493" spans="4:8" ht="12.75">
      <c r="D1493" s="131">
        <v>38239.45480006933</v>
      </c>
      <c r="F1493" s="131">
        <v>15328</v>
      </c>
      <c r="G1493" s="131">
        <v>33145</v>
      </c>
      <c r="H1493" s="152" t="s">
        <v>1126</v>
      </c>
    </row>
    <row r="1495" spans="1:8" ht="12.75">
      <c r="A1495" s="147" t="s">
        <v>553</v>
      </c>
      <c r="C1495" s="153" t="s">
        <v>554</v>
      </c>
      <c r="D1495" s="131">
        <v>37885.34795876344</v>
      </c>
      <c r="F1495" s="131">
        <v>16080.666666666668</v>
      </c>
      <c r="G1495" s="131">
        <v>32584.333333333336</v>
      </c>
      <c r="H1495" s="131">
        <v>11143.553554870497</v>
      </c>
    </row>
    <row r="1496" spans="1:8" ht="12.75">
      <c r="A1496" s="130">
        <v>38383.86555555555</v>
      </c>
      <c r="C1496" s="153" t="s">
        <v>555</v>
      </c>
      <c r="D1496" s="131">
        <v>636.4945151536172</v>
      </c>
      <c r="F1496" s="131">
        <v>652.7674419985523</v>
      </c>
      <c r="G1496" s="131">
        <v>546.1321573880568</v>
      </c>
      <c r="H1496" s="131">
        <v>636.4945151536172</v>
      </c>
    </row>
    <row r="1498" spans="3:8" ht="12.75">
      <c r="C1498" s="153" t="s">
        <v>556</v>
      </c>
      <c r="D1498" s="131">
        <v>1.6800545578898045</v>
      </c>
      <c r="F1498" s="131">
        <v>4.0593307201103945</v>
      </c>
      <c r="G1498" s="131">
        <v>1.6760574838257347</v>
      </c>
      <c r="H1498" s="131">
        <v>5.711773286856287</v>
      </c>
    </row>
    <row r="1499" spans="1:10" ht="12.75">
      <c r="A1499" s="147" t="s">
        <v>545</v>
      </c>
      <c r="C1499" s="148" t="s">
        <v>546</v>
      </c>
      <c r="D1499" s="148" t="s">
        <v>547</v>
      </c>
      <c r="F1499" s="148" t="s">
        <v>548</v>
      </c>
      <c r="G1499" s="148" t="s">
        <v>549</v>
      </c>
      <c r="H1499" s="148" t="s">
        <v>550</v>
      </c>
      <c r="I1499" s="149" t="s">
        <v>551</v>
      </c>
      <c r="J1499" s="148" t="s">
        <v>552</v>
      </c>
    </row>
    <row r="1500" spans="1:8" ht="12.75">
      <c r="A1500" s="150" t="s">
        <v>618</v>
      </c>
      <c r="C1500" s="151">
        <v>267.7160000000149</v>
      </c>
      <c r="D1500" s="131">
        <v>32253.281408548355</v>
      </c>
      <c r="F1500" s="131">
        <v>3439.7500000037253</v>
      </c>
      <c r="G1500" s="131">
        <v>3745.25</v>
      </c>
      <c r="H1500" s="152" t="s">
        <v>1127</v>
      </c>
    </row>
    <row r="1502" spans="4:8" ht="12.75">
      <c r="D1502" s="131">
        <v>32820.94774752855</v>
      </c>
      <c r="F1502" s="131">
        <v>3450.75</v>
      </c>
      <c r="G1502" s="131">
        <v>3675.75</v>
      </c>
      <c r="H1502" s="152" t="s">
        <v>1128</v>
      </c>
    </row>
    <row r="1504" spans="4:8" ht="12.75">
      <c r="D1504" s="131">
        <v>32233.109131902456</v>
      </c>
      <c r="F1504" s="131">
        <v>3461.75</v>
      </c>
      <c r="G1504" s="131">
        <v>3717.5</v>
      </c>
      <c r="H1504" s="152" t="s">
        <v>1129</v>
      </c>
    </row>
    <row r="1506" spans="1:8" ht="12.75">
      <c r="A1506" s="147" t="s">
        <v>553</v>
      </c>
      <c r="C1506" s="153" t="s">
        <v>554</v>
      </c>
      <c r="D1506" s="131">
        <v>32435.779429326452</v>
      </c>
      <c r="F1506" s="131">
        <v>3450.7500000012415</v>
      </c>
      <c r="G1506" s="131">
        <v>3712.833333333333</v>
      </c>
      <c r="H1506" s="131">
        <v>28813.989579519828</v>
      </c>
    </row>
    <row r="1507" spans="1:8" ht="12.75">
      <c r="A1507" s="130">
        <v>38383.86620370371</v>
      </c>
      <c r="C1507" s="153" t="s">
        <v>555</v>
      </c>
      <c r="D1507" s="131">
        <v>333.7180025056031</v>
      </c>
      <c r="F1507" s="131">
        <v>10.99999999812155</v>
      </c>
      <c r="G1507" s="131">
        <v>34.98422263440097</v>
      </c>
      <c r="H1507" s="131">
        <v>333.7180025056031</v>
      </c>
    </row>
    <row r="1509" spans="3:8" ht="12.75">
      <c r="C1509" s="153" t="s">
        <v>556</v>
      </c>
      <c r="D1509" s="131">
        <v>1.028857663903941</v>
      </c>
      <c r="F1509" s="131">
        <v>0.3187712815508974</v>
      </c>
      <c r="G1509" s="131">
        <v>0.942251361522673</v>
      </c>
      <c r="H1509" s="131">
        <v>1.1581804789115369</v>
      </c>
    </row>
    <row r="1510" spans="1:10" ht="12.75">
      <c r="A1510" s="147" t="s">
        <v>545</v>
      </c>
      <c r="C1510" s="148" t="s">
        <v>546</v>
      </c>
      <c r="D1510" s="148" t="s">
        <v>547</v>
      </c>
      <c r="F1510" s="148" t="s">
        <v>548</v>
      </c>
      <c r="G1510" s="148" t="s">
        <v>549</v>
      </c>
      <c r="H1510" s="148" t="s">
        <v>550</v>
      </c>
      <c r="I1510" s="149" t="s">
        <v>551</v>
      </c>
      <c r="J1510" s="148" t="s">
        <v>552</v>
      </c>
    </row>
    <row r="1511" spans="1:8" ht="12.75">
      <c r="A1511" s="150" t="s">
        <v>617</v>
      </c>
      <c r="C1511" s="151">
        <v>292.40199999976903</v>
      </c>
      <c r="D1511" s="131">
        <v>26841.478903204203</v>
      </c>
      <c r="F1511" s="131">
        <v>11661.75</v>
      </c>
      <c r="G1511" s="131">
        <v>11638.25</v>
      </c>
      <c r="H1511" s="152" t="s">
        <v>1130</v>
      </c>
    </row>
    <row r="1513" spans="4:8" ht="12.75">
      <c r="D1513" s="131">
        <v>27633.801080077887</v>
      </c>
      <c r="F1513" s="131">
        <v>11426.75</v>
      </c>
      <c r="G1513" s="131">
        <v>11895.5</v>
      </c>
      <c r="H1513" s="152" t="s">
        <v>1131</v>
      </c>
    </row>
    <row r="1515" spans="4:8" ht="12.75">
      <c r="D1515" s="131">
        <v>27226.030533224344</v>
      </c>
      <c r="F1515" s="131">
        <v>11532.5</v>
      </c>
      <c r="G1515" s="131">
        <v>11569.75</v>
      </c>
      <c r="H1515" s="152" t="s">
        <v>1132</v>
      </c>
    </row>
    <row r="1517" spans="1:8" ht="12.75">
      <c r="A1517" s="147" t="s">
        <v>553</v>
      </c>
      <c r="C1517" s="153" t="s">
        <v>554</v>
      </c>
      <c r="D1517" s="131">
        <v>27233.770172168814</v>
      </c>
      <c r="F1517" s="131">
        <v>11540.333333333332</v>
      </c>
      <c r="G1517" s="131">
        <v>11701.166666666668</v>
      </c>
      <c r="H1517" s="131">
        <v>15594.64964771092</v>
      </c>
    </row>
    <row r="1518" spans="1:8" ht="12.75">
      <c r="A1518" s="130">
        <v>38383.86688657408</v>
      </c>
      <c r="C1518" s="153" t="s">
        <v>555</v>
      </c>
      <c r="D1518" s="131">
        <v>396.21778670286267</v>
      </c>
      <c r="F1518" s="131">
        <v>117.6956704103143</v>
      </c>
      <c r="G1518" s="131">
        <v>171.74733137179553</v>
      </c>
      <c r="H1518" s="131">
        <v>396.21778670286267</v>
      </c>
    </row>
    <row r="1520" spans="3:8" ht="12.75">
      <c r="C1520" s="153" t="s">
        <v>556</v>
      </c>
      <c r="D1520" s="131">
        <v>1.4548767364856892</v>
      </c>
      <c r="F1520" s="131">
        <v>1.0198636990004422</v>
      </c>
      <c r="G1520" s="131">
        <v>1.4677795493765198</v>
      </c>
      <c r="H1520" s="131">
        <v>2.54072900420063</v>
      </c>
    </row>
    <row r="1521" spans="1:10" ht="12.75">
      <c r="A1521" s="147" t="s">
        <v>545</v>
      </c>
      <c r="C1521" s="148" t="s">
        <v>546</v>
      </c>
      <c r="D1521" s="148" t="s">
        <v>547</v>
      </c>
      <c r="F1521" s="148" t="s">
        <v>548</v>
      </c>
      <c r="G1521" s="148" t="s">
        <v>549</v>
      </c>
      <c r="H1521" s="148" t="s">
        <v>550</v>
      </c>
      <c r="I1521" s="149" t="s">
        <v>551</v>
      </c>
      <c r="J1521" s="148" t="s">
        <v>552</v>
      </c>
    </row>
    <row r="1522" spans="1:8" ht="12.75">
      <c r="A1522" s="150" t="s">
        <v>621</v>
      </c>
      <c r="C1522" s="151">
        <v>324.75400000019</v>
      </c>
      <c r="D1522" s="131">
        <v>36927.24941068888</v>
      </c>
      <c r="F1522" s="131">
        <v>17630</v>
      </c>
      <c r="G1522" s="131">
        <v>13872</v>
      </c>
      <c r="H1522" s="152" t="s">
        <v>1133</v>
      </c>
    </row>
    <row r="1524" spans="4:8" ht="12.75">
      <c r="D1524" s="131">
        <v>37491.10006719828</v>
      </c>
      <c r="F1524" s="131">
        <v>17147</v>
      </c>
      <c r="G1524" s="131">
        <v>13865.999999985099</v>
      </c>
      <c r="H1524" s="152" t="s">
        <v>1134</v>
      </c>
    </row>
    <row r="1526" spans="4:8" ht="12.75">
      <c r="D1526" s="131">
        <v>37021.46624237299</v>
      </c>
      <c r="F1526" s="131">
        <v>17711</v>
      </c>
      <c r="G1526" s="131">
        <v>13838.999999985099</v>
      </c>
      <c r="H1526" s="152" t="s">
        <v>1135</v>
      </c>
    </row>
    <row r="1528" spans="1:8" ht="12.75">
      <c r="A1528" s="147" t="s">
        <v>553</v>
      </c>
      <c r="C1528" s="153" t="s">
        <v>554</v>
      </c>
      <c r="D1528" s="131">
        <v>37146.60524008671</v>
      </c>
      <c r="F1528" s="131">
        <v>17496</v>
      </c>
      <c r="G1528" s="131">
        <v>13858.999999990065</v>
      </c>
      <c r="H1528" s="131">
        <v>20972.65199725473</v>
      </c>
    </row>
    <row r="1529" spans="1:8" ht="12.75">
      <c r="A1529" s="130">
        <v>38383.86738425926</v>
      </c>
      <c r="C1529" s="153" t="s">
        <v>555</v>
      </c>
      <c r="D1529" s="131">
        <v>302.03760903726743</v>
      </c>
      <c r="F1529" s="131">
        <v>304.94425720121376</v>
      </c>
      <c r="G1529" s="131">
        <v>17.57839583703389</v>
      </c>
      <c r="H1529" s="131">
        <v>302.03760903726743</v>
      </c>
    </row>
    <row r="1531" spans="3:8" ht="12.75">
      <c r="C1531" s="153" t="s">
        <v>556</v>
      </c>
      <c r="D1531" s="131">
        <v>0.8130961283948605</v>
      </c>
      <c r="F1531" s="131">
        <v>1.7429369981779481</v>
      </c>
      <c r="G1531" s="131">
        <v>0.12683740412040187</v>
      </c>
      <c r="H1531" s="131">
        <v>1.4401498154682748</v>
      </c>
    </row>
    <row r="1532" spans="1:10" ht="12.75">
      <c r="A1532" s="147" t="s">
        <v>545</v>
      </c>
      <c r="C1532" s="148" t="s">
        <v>546</v>
      </c>
      <c r="D1532" s="148" t="s">
        <v>547</v>
      </c>
      <c r="F1532" s="148" t="s">
        <v>548</v>
      </c>
      <c r="G1532" s="148" t="s">
        <v>549</v>
      </c>
      <c r="H1532" s="148" t="s">
        <v>550</v>
      </c>
      <c r="I1532" s="149" t="s">
        <v>551</v>
      </c>
      <c r="J1532" s="148" t="s">
        <v>552</v>
      </c>
    </row>
    <row r="1533" spans="1:8" ht="12.75">
      <c r="A1533" s="150" t="s">
        <v>640</v>
      </c>
      <c r="C1533" s="151">
        <v>343.82299999985844</v>
      </c>
      <c r="D1533" s="131">
        <v>15519.885795593262</v>
      </c>
      <c r="F1533" s="131">
        <v>12526</v>
      </c>
      <c r="G1533" s="131">
        <v>12506</v>
      </c>
      <c r="H1533" s="152" t="s">
        <v>1136</v>
      </c>
    </row>
    <row r="1535" spans="4:8" ht="12.75">
      <c r="D1535" s="131">
        <v>15379.47337153554</v>
      </c>
      <c r="F1535" s="131">
        <v>12490</v>
      </c>
      <c r="G1535" s="131">
        <v>12312</v>
      </c>
      <c r="H1535" s="152" t="s">
        <v>1137</v>
      </c>
    </row>
    <row r="1537" spans="4:8" ht="12.75">
      <c r="D1537" s="131">
        <v>15399.922168597579</v>
      </c>
      <c r="F1537" s="131">
        <v>12756</v>
      </c>
      <c r="G1537" s="131">
        <v>12824</v>
      </c>
      <c r="H1537" s="152" t="s">
        <v>1138</v>
      </c>
    </row>
    <row r="1539" spans="1:8" ht="12.75">
      <c r="A1539" s="147" t="s">
        <v>553</v>
      </c>
      <c r="C1539" s="153" t="s">
        <v>554</v>
      </c>
      <c r="D1539" s="131">
        <v>15433.093778575461</v>
      </c>
      <c r="F1539" s="131">
        <v>12590.666666666668</v>
      </c>
      <c r="G1539" s="131">
        <v>12547.333333333332</v>
      </c>
      <c r="H1539" s="131">
        <v>2860.9680955153513</v>
      </c>
    </row>
    <row r="1540" spans="1:8" ht="12.75">
      <c r="A1540" s="130">
        <v>38383.86782407408</v>
      </c>
      <c r="C1540" s="153" t="s">
        <v>555</v>
      </c>
      <c r="D1540" s="131">
        <v>75.85630487244798</v>
      </c>
      <c r="F1540" s="131">
        <v>144.30985182354436</v>
      </c>
      <c r="G1540" s="131">
        <v>258.49048983150874</v>
      </c>
      <c r="H1540" s="131">
        <v>75.85630487244798</v>
      </c>
    </row>
    <row r="1542" spans="3:8" ht="12.75">
      <c r="C1542" s="153" t="s">
        <v>556</v>
      </c>
      <c r="D1542" s="131">
        <v>0.49151716409417057</v>
      </c>
      <c r="F1542" s="131">
        <v>1.1461652956439508</v>
      </c>
      <c r="G1542" s="131">
        <v>2.0601229198621924</v>
      </c>
      <c r="H1542" s="131">
        <v>2.6514208596507904</v>
      </c>
    </row>
    <row r="1543" spans="1:10" ht="12.75">
      <c r="A1543" s="147" t="s">
        <v>545</v>
      </c>
      <c r="C1543" s="148" t="s">
        <v>546</v>
      </c>
      <c r="D1543" s="148" t="s">
        <v>547</v>
      </c>
      <c r="F1543" s="148" t="s">
        <v>548</v>
      </c>
      <c r="G1543" s="148" t="s">
        <v>549</v>
      </c>
      <c r="H1543" s="148" t="s">
        <v>550</v>
      </c>
      <c r="I1543" s="149" t="s">
        <v>551</v>
      </c>
      <c r="J1543" s="148" t="s">
        <v>552</v>
      </c>
    </row>
    <row r="1544" spans="1:8" ht="12.75">
      <c r="A1544" s="150" t="s">
        <v>622</v>
      </c>
      <c r="C1544" s="151">
        <v>361.38400000007823</v>
      </c>
      <c r="D1544" s="131">
        <v>45079.16352468729</v>
      </c>
      <c r="F1544" s="131">
        <v>13236.000000014901</v>
      </c>
      <c r="G1544" s="131">
        <v>12870</v>
      </c>
      <c r="H1544" s="152" t="s">
        <v>1139</v>
      </c>
    </row>
    <row r="1546" spans="4:8" ht="12.75">
      <c r="D1546" s="131">
        <v>45196.60561347008</v>
      </c>
      <c r="F1546" s="131">
        <v>12790</v>
      </c>
      <c r="G1546" s="131">
        <v>12944</v>
      </c>
      <c r="H1546" s="152" t="s">
        <v>1140</v>
      </c>
    </row>
    <row r="1548" spans="4:8" ht="12.75">
      <c r="D1548" s="131">
        <v>45599.96545994282</v>
      </c>
      <c r="F1548" s="131">
        <v>13022</v>
      </c>
      <c r="G1548" s="131">
        <v>13092</v>
      </c>
      <c r="H1548" s="152" t="s">
        <v>1141</v>
      </c>
    </row>
    <row r="1550" spans="1:8" ht="12.75">
      <c r="A1550" s="147" t="s">
        <v>553</v>
      </c>
      <c r="C1550" s="153" t="s">
        <v>554</v>
      </c>
      <c r="D1550" s="131">
        <v>45291.91153270006</v>
      </c>
      <c r="F1550" s="131">
        <v>13016.000000004966</v>
      </c>
      <c r="G1550" s="131">
        <v>12968.666666666668</v>
      </c>
      <c r="H1550" s="131">
        <v>32297.668030645396</v>
      </c>
    </row>
    <row r="1551" spans="1:8" ht="12.75">
      <c r="A1551" s="130">
        <v>38383.868252314816</v>
      </c>
      <c r="C1551" s="153" t="s">
        <v>555</v>
      </c>
      <c r="D1551" s="131">
        <v>273.16858827775826</v>
      </c>
      <c r="F1551" s="131">
        <v>223.06052990904973</v>
      </c>
      <c r="G1551" s="131">
        <v>113.03686714224405</v>
      </c>
      <c r="H1551" s="131">
        <v>273.16858827775826</v>
      </c>
    </row>
    <row r="1553" spans="3:8" ht="12.75">
      <c r="C1553" s="153" t="s">
        <v>556</v>
      </c>
      <c r="D1553" s="131">
        <v>0.6031288568611963</v>
      </c>
      <c r="F1553" s="131">
        <v>1.713741010363896</v>
      </c>
      <c r="G1553" s="131">
        <v>0.8716151787043955</v>
      </c>
      <c r="H1553" s="131">
        <v>0.845784246771514</v>
      </c>
    </row>
    <row r="1554" spans="1:10" ht="12.75">
      <c r="A1554" s="147" t="s">
        <v>545</v>
      </c>
      <c r="C1554" s="148" t="s">
        <v>546</v>
      </c>
      <c r="D1554" s="148" t="s">
        <v>547</v>
      </c>
      <c r="F1554" s="148" t="s">
        <v>548</v>
      </c>
      <c r="G1554" s="148" t="s">
        <v>549</v>
      </c>
      <c r="H1554" s="148" t="s">
        <v>550</v>
      </c>
      <c r="I1554" s="149" t="s">
        <v>551</v>
      </c>
      <c r="J1554" s="148" t="s">
        <v>552</v>
      </c>
    </row>
    <row r="1555" spans="1:8" ht="12.75">
      <c r="A1555" s="150" t="s">
        <v>641</v>
      </c>
      <c r="C1555" s="151">
        <v>371.029</v>
      </c>
      <c r="D1555" s="131">
        <v>25078.68388301134</v>
      </c>
      <c r="F1555" s="131">
        <v>17210</v>
      </c>
      <c r="G1555" s="131">
        <v>17640</v>
      </c>
      <c r="H1555" s="152" t="s">
        <v>1142</v>
      </c>
    </row>
    <row r="1557" spans="4:8" ht="12.75">
      <c r="D1557" s="131">
        <v>25324.131068617105</v>
      </c>
      <c r="F1557" s="131">
        <v>17082</v>
      </c>
      <c r="G1557" s="131">
        <v>17884</v>
      </c>
      <c r="H1557" s="152" t="s">
        <v>1143</v>
      </c>
    </row>
    <row r="1559" spans="4:8" ht="12.75">
      <c r="D1559" s="131">
        <v>24872.82204851508</v>
      </c>
      <c r="F1559" s="131">
        <v>17574</v>
      </c>
      <c r="G1559" s="131">
        <v>17304</v>
      </c>
      <c r="H1559" s="152" t="s">
        <v>1144</v>
      </c>
    </row>
    <row r="1561" spans="1:8" ht="12.75">
      <c r="A1561" s="147" t="s">
        <v>553</v>
      </c>
      <c r="C1561" s="153" t="s">
        <v>554</v>
      </c>
      <c r="D1561" s="131">
        <v>25091.87900004784</v>
      </c>
      <c r="F1561" s="131">
        <v>17288.666666666668</v>
      </c>
      <c r="G1561" s="131">
        <v>17609.333333333332</v>
      </c>
      <c r="H1561" s="131">
        <v>7681.182735072508</v>
      </c>
    </row>
    <row r="1562" spans="1:8" ht="12.75">
      <c r="A1562" s="130">
        <v>38383.8687037037</v>
      </c>
      <c r="C1562" s="153" t="s">
        <v>555</v>
      </c>
      <c r="D1562" s="131">
        <v>225.9436682924642</v>
      </c>
      <c r="F1562" s="131">
        <v>255.25934524191925</v>
      </c>
      <c r="G1562" s="131">
        <v>291.21355279817135</v>
      </c>
      <c r="H1562" s="131">
        <v>225.9436682924642</v>
      </c>
    </row>
    <row r="1564" spans="3:8" ht="12.75">
      <c r="C1564" s="153" t="s">
        <v>556</v>
      </c>
      <c r="D1564" s="131">
        <v>0.900465319046188</v>
      </c>
      <c r="F1564" s="131">
        <v>1.476454779095665</v>
      </c>
      <c r="G1564" s="131">
        <v>1.65374547284492</v>
      </c>
      <c r="H1564" s="131">
        <v>2.941521847420694</v>
      </c>
    </row>
    <row r="1565" spans="1:10" ht="12.75">
      <c r="A1565" s="147" t="s">
        <v>545</v>
      </c>
      <c r="C1565" s="148" t="s">
        <v>546</v>
      </c>
      <c r="D1565" s="148" t="s">
        <v>547</v>
      </c>
      <c r="F1565" s="148" t="s">
        <v>548</v>
      </c>
      <c r="G1565" s="148" t="s">
        <v>549</v>
      </c>
      <c r="H1565" s="148" t="s">
        <v>550</v>
      </c>
      <c r="I1565" s="149" t="s">
        <v>551</v>
      </c>
      <c r="J1565" s="148" t="s">
        <v>552</v>
      </c>
    </row>
    <row r="1566" spans="1:8" ht="12.75">
      <c r="A1566" s="150" t="s">
        <v>616</v>
      </c>
      <c r="C1566" s="151">
        <v>407.77100000018254</v>
      </c>
      <c r="D1566" s="131">
        <v>1184370.7666606903</v>
      </c>
      <c r="F1566" s="131">
        <v>42700</v>
      </c>
      <c r="G1566" s="131">
        <v>40300</v>
      </c>
      <c r="H1566" s="152" t="s">
        <v>1145</v>
      </c>
    </row>
    <row r="1568" spans="4:8" ht="12.75">
      <c r="D1568" s="131">
        <v>1134768.7766799927</v>
      </c>
      <c r="F1568" s="131">
        <v>42700</v>
      </c>
      <c r="G1568" s="131">
        <v>40700</v>
      </c>
      <c r="H1568" s="152" t="s">
        <v>1146</v>
      </c>
    </row>
    <row r="1570" spans="4:8" ht="12.75">
      <c r="D1570" s="131">
        <v>1178884.1917991638</v>
      </c>
      <c r="F1570" s="131">
        <v>43000</v>
      </c>
      <c r="G1570" s="131">
        <v>40500</v>
      </c>
      <c r="H1570" s="152" t="s">
        <v>1147</v>
      </c>
    </row>
    <row r="1572" spans="1:8" ht="12.75">
      <c r="A1572" s="147" t="s">
        <v>553</v>
      </c>
      <c r="C1572" s="153" t="s">
        <v>554</v>
      </c>
      <c r="D1572" s="131">
        <v>1166007.9117132823</v>
      </c>
      <c r="F1572" s="131">
        <v>42800</v>
      </c>
      <c r="G1572" s="131">
        <v>40500</v>
      </c>
      <c r="H1572" s="131">
        <v>1124376.7167447286</v>
      </c>
    </row>
    <row r="1573" spans="1:8" ht="12.75">
      <c r="A1573" s="130">
        <v>38383.869166666664</v>
      </c>
      <c r="C1573" s="153" t="s">
        <v>555</v>
      </c>
      <c r="D1573" s="131">
        <v>27192.61469864873</v>
      </c>
      <c r="F1573" s="131">
        <v>173.20508075688772</v>
      </c>
      <c r="G1573" s="131">
        <v>200</v>
      </c>
      <c r="H1573" s="131">
        <v>27192.61469864873</v>
      </c>
    </row>
    <row r="1575" spans="3:8" ht="12.75">
      <c r="C1575" s="153" t="s">
        <v>556</v>
      </c>
      <c r="D1575" s="131">
        <v>2.332112366089614</v>
      </c>
      <c r="F1575" s="131">
        <v>0.40468476812356946</v>
      </c>
      <c r="G1575" s="131">
        <v>0.49382716049382713</v>
      </c>
      <c r="H1575" s="131">
        <v>2.418461205544722</v>
      </c>
    </row>
    <row r="1576" spans="1:10" ht="12.75">
      <c r="A1576" s="147" t="s">
        <v>545</v>
      </c>
      <c r="C1576" s="148" t="s">
        <v>546</v>
      </c>
      <c r="D1576" s="148" t="s">
        <v>547</v>
      </c>
      <c r="F1576" s="148" t="s">
        <v>548</v>
      </c>
      <c r="G1576" s="148" t="s">
        <v>549</v>
      </c>
      <c r="H1576" s="148" t="s">
        <v>550</v>
      </c>
      <c r="I1576" s="149" t="s">
        <v>551</v>
      </c>
      <c r="J1576" s="148" t="s">
        <v>552</v>
      </c>
    </row>
    <row r="1577" spans="1:8" ht="12.75">
      <c r="A1577" s="150" t="s">
        <v>623</v>
      </c>
      <c r="C1577" s="151">
        <v>455.40299999993294</v>
      </c>
      <c r="D1577" s="131">
        <v>38412.20718944073</v>
      </c>
      <c r="F1577" s="131">
        <v>24432.5</v>
      </c>
      <c r="G1577" s="131">
        <v>27025</v>
      </c>
      <c r="H1577" s="152" t="s">
        <v>1148</v>
      </c>
    </row>
    <row r="1579" spans="4:8" ht="12.75">
      <c r="D1579" s="131">
        <v>38524.12937760353</v>
      </c>
      <c r="F1579" s="131">
        <v>24587.5</v>
      </c>
      <c r="G1579" s="131">
        <v>26800</v>
      </c>
      <c r="H1579" s="152" t="s">
        <v>1149</v>
      </c>
    </row>
    <row r="1581" spans="4:8" ht="12.75">
      <c r="D1581" s="131">
        <v>37882.95010411739</v>
      </c>
      <c r="F1581" s="131">
        <v>24395</v>
      </c>
      <c r="G1581" s="131">
        <v>26915</v>
      </c>
      <c r="H1581" s="152" t="s">
        <v>1150</v>
      </c>
    </row>
    <row r="1583" spans="1:8" ht="12.75">
      <c r="A1583" s="147" t="s">
        <v>553</v>
      </c>
      <c r="C1583" s="153" t="s">
        <v>554</v>
      </c>
      <c r="D1583" s="131">
        <v>38273.095557053886</v>
      </c>
      <c r="F1583" s="131">
        <v>24471.666666666664</v>
      </c>
      <c r="G1583" s="131">
        <v>26913.333333333336</v>
      </c>
      <c r="H1583" s="131">
        <v>12587.693425270936</v>
      </c>
    </row>
    <row r="1584" spans="1:8" ht="12.75">
      <c r="A1584" s="130">
        <v>38383.86981481482</v>
      </c>
      <c r="C1584" s="153" t="s">
        <v>555</v>
      </c>
      <c r="D1584" s="131">
        <v>342.4788312956887</v>
      </c>
      <c r="F1584" s="131">
        <v>102.05186589834277</v>
      </c>
      <c r="G1584" s="131">
        <v>112.50925887825115</v>
      </c>
      <c r="H1584" s="131">
        <v>342.4788312956887</v>
      </c>
    </row>
    <row r="1586" spans="3:8" ht="12.75">
      <c r="C1586" s="153" t="s">
        <v>556</v>
      </c>
      <c r="D1586" s="131">
        <v>0.8948291908741841</v>
      </c>
      <c r="F1586" s="131">
        <v>0.41702049675819447</v>
      </c>
      <c r="G1586" s="131">
        <v>0.41804282466528775</v>
      </c>
      <c r="H1586" s="131">
        <v>2.720743346101291</v>
      </c>
    </row>
    <row r="1587" spans="1:16" ht="12.75">
      <c r="A1587" s="141" t="s">
        <v>536</v>
      </c>
      <c r="B1587" s="136" t="s">
        <v>1151</v>
      </c>
      <c r="D1587" s="141" t="s">
        <v>537</v>
      </c>
      <c r="E1587" s="136" t="s">
        <v>538</v>
      </c>
      <c r="F1587" s="137" t="s">
        <v>578</v>
      </c>
      <c r="G1587" s="142" t="s">
        <v>540</v>
      </c>
      <c r="H1587" s="143">
        <v>2</v>
      </c>
      <c r="I1587" s="144" t="s">
        <v>541</v>
      </c>
      <c r="J1587" s="143">
        <v>1</v>
      </c>
      <c r="K1587" s="142" t="s">
        <v>542</v>
      </c>
      <c r="L1587" s="145">
        <v>1</v>
      </c>
      <c r="M1587" s="142" t="s">
        <v>543</v>
      </c>
      <c r="N1587" s="146">
        <v>1</v>
      </c>
      <c r="O1587" s="142" t="s">
        <v>544</v>
      </c>
      <c r="P1587" s="146">
        <v>1</v>
      </c>
    </row>
    <row r="1589" spans="1:10" ht="12.75">
      <c r="A1589" s="147" t="s">
        <v>545</v>
      </c>
      <c r="C1589" s="148" t="s">
        <v>546</v>
      </c>
      <c r="D1589" s="148" t="s">
        <v>547</v>
      </c>
      <c r="F1589" s="148" t="s">
        <v>548</v>
      </c>
      <c r="G1589" s="148" t="s">
        <v>549</v>
      </c>
      <c r="H1589" s="148" t="s">
        <v>550</v>
      </c>
      <c r="I1589" s="149" t="s">
        <v>551</v>
      </c>
      <c r="J1589" s="148" t="s">
        <v>552</v>
      </c>
    </row>
    <row r="1590" spans="1:8" ht="12.75">
      <c r="A1590" s="150" t="s">
        <v>619</v>
      </c>
      <c r="C1590" s="151">
        <v>228.61599999992177</v>
      </c>
      <c r="D1590" s="131">
        <v>30522.644660025835</v>
      </c>
      <c r="F1590" s="131">
        <v>27163</v>
      </c>
      <c r="G1590" s="131">
        <v>24350</v>
      </c>
      <c r="H1590" s="152" t="s">
        <v>1152</v>
      </c>
    </row>
    <row r="1592" spans="4:8" ht="12.75">
      <c r="D1592" s="131">
        <v>31418.61010339856</v>
      </c>
      <c r="F1592" s="131">
        <v>27267</v>
      </c>
      <c r="G1592" s="131">
        <v>24023</v>
      </c>
      <c r="H1592" s="152" t="s">
        <v>1153</v>
      </c>
    </row>
    <row r="1594" spans="4:8" ht="12.75">
      <c r="D1594" s="131">
        <v>30915.591489106417</v>
      </c>
      <c r="F1594" s="131">
        <v>26119</v>
      </c>
      <c r="G1594" s="131">
        <v>23661</v>
      </c>
      <c r="H1594" s="152" t="s">
        <v>1154</v>
      </c>
    </row>
    <row r="1596" spans="1:8" ht="12.75">
      <c r="A1596" s="147" t="s">
        <v>553</v>
      </c>
      <c r="C1596" s="153" t="s">
        <v>554</v>
      </c>
      <c r="D1596" s="131">
        <v>30952.282084176935</v>
      </c>
      <c r="F1596" s="131">
        <v>26849.666666666664</v>
      </c>
      <c r="G1596" s="131">
        <v>24011.333333333336</v>
      </c>
      <c r="H1596" s="131">
        <v>5347.2673896680435</v>
      </c>
    </row>
    <row r="1597" spans="1:8" ht="12.75">
      <c r="A1597" s="130">
        <v>38383.87204861111</v>
      </c>
      <c r="C1597" s="153" t="s">
        <v>555</v>
      </c>
      <c r="D1597" s="131">
        <v>449.1081927051463</v>
      </c>
      <c r="F1597" s="131">
        <v>634.9089173521927</v>
      </c>
      <c r="G1597" s="131">
        <v>344.6481297400776</v>
      </c>
      <c r="H1597" s="131">
        <v>449.1081927051463</v>
      </c>
    </row>
    <row r="1599" spans="3:8" ht="12.75">
      <c r="C1599" s="153" t="s">
        <v>556</v>
      </c>
      <c r="D1599" s="131">
        <v>1.4509695649702485</v>
      </c>
      <c r="F1599" s="131">
        <v>2.36468081795749</v>
      </c>
      <c r="G1599" s="131">
        <v>1.4353560668854053</v>
      </c>
      <c r="H1599" s="131">
        <v>8.398835516864375</v>
      </c>
    </row>
    <row r="1600" spans="1:10" ht="12.75">
      <c r="A1600" s="147" t="s">
        <v>545</v>
      </c>
      <c r="C1600" s="148" t="s">
        <v>546</v>
      </c>
      <c r="D1600" s="148" t="s">
        <v>547</v>
      </c>
      <c r="F1600" s="148" t="s">
        <v>548</v>
      </c>
      <c r="G1600" s="148" t="s">
        <v>549</v>
      </c>
      <c r="H1600" s="148" t="s">
        <v>550</v>
      </c>
      <c r="I1600" s="149" t="s">
        <v>551</v>
      </c>
      <c r="J1600" s="148" t="s">
        <v>552</v>
      </c>
    </row>
    <row r="1601" spans="1:8" ht="12.75">
      <c r="A1601" s="150" t="s">
        <v>620</v>
      </c>
      <c r="C1601" s="151">
        <v>231.6040000000503</v>
      </c>
      <c r="D1601" s="131">
        <v>37070.385069549084</v>
      </c>
      <c r="F1601" s="131">
        <v>15680</v>
      </c>
      <c r="G1601" s="131">
        <v>33490</v>
      </c>
      <c r="H1601" s="152" t="s">
        <v>1155</v>
      </c>
    </row>
    <row r="1603" spans="4:8" ht="12.75">
      <c r="D1603" s="131">
        <v>37345.991615474224</v>
      </c>
      <c r="F1603" s="131">
        <v>15606</v>
      </c>
      <c r="G1603" s="131">
        <v>34239</v>
      </c>
      <c r="H1603" s="152" t="s">
        <v>1156</v>
      </c>
    </row>
    <row r="1605" spans="4:8" ht="12.75">
      <c r="D1605" s="131">
        <v>38228.16830164194</v>
      </c>
      <c r="F1605" s="131">
        <v>15646</v>
      </c>
      <c r="G1605" s="131">
        <v>34160</v>
      </c>
      <c r="H1605" s="152" t="s">
        <v>1157</v>
      </c>
    </row>
    <row r="1607" spans="1:8" ht="12.75">
      <c r="A1607" s="147" t="s">
        <v>553</v>
      </c>
      <c r="C1607" s="153" t="s">
        <v>554</v>
      </c>
      <c r="D1607" s="131">
        <v>37548.18166222175</v>
      </c>
      <c r="F1607" s="131">
        <v>15644</v>
      </c>
      <c r="G1607" s="131">
        <v>33963</v>
      </c>
      <c r="H1607" s="131">
        <v>10070.375092878685</v>
      </c>
    </row>
    <row r="1608" spans="1:8" ht="12.75">
      <c r="A1608" s="130">
        <v>38383.87252314815</v>
      </c>
      <c r="C1608" s="153" t="s">
        <v>555</v>
      </c>
      <c r="D1608" s="131">
        <v>604.7942744285122</v>
      </c>
      <c r="F1608" s="131">
        <v>37.04051835490427</v>
      </c>
      <c r="G1608" s="131">
        <v>411.5300718052084</v>
      </c>
      <c r="H1608" s="131">
        <v>604.7942744285122</v>
      </c>
    </row>
    <row r="1610" spans="3:8" ht="12.75">
      <c r="C1610" s="153" t="s">
        <v>556</v>
      </c>
      <c r="D1610" s="131">
        <v>1.6107152135066292</v>
      </c>
      <c r="F1610" s="131">
        <v>0.23677140344479844</v>
      </c>
      <c r="G1610" s="131">
        <v>1.2117011801231001</v>
      </c>
      <c r="H1610" s="131">
        <v>6.005677731469957</v>
      </c>
    </row>
    <row r="1611" spans="1:10" ht="12.75">
      <c r="A1611" s="147" t="s">
        <v>545</v>
      </c>
      <c r="C1611" s="148" t="s">
        <v>546</v>
      </c>
      <c r="D1611" s="148" t="s">
        <v>547</v>
      </c>
      <c r="F1611" s="148" t="s">
        <v>548</v>
      </c>
      <c r="G1611" s="148" t="s">
        <v>549</v>
      </c>
      <c r="H1611" s="148" t="s">
        <v>550</v>
      </c>
      <c r="I1611" s="149" t="s">
        <v>551</v>
      </c>
      <c r="J1611" s="148" t="s">
        <v>552</v>
      </c>
    </row>
    <row r="1612" spans="1:8" ht="12.75">
      <c r="A1612" s="150" t="s">
        <v>618</v>
      </c>
      <c r="C1612" s="151">
        <v>267.7160000000149</v>
      </c>
      <c r="D1612" s="131">
        <v>26362.388716816902</v>
      </c>
      <c r="F1612" s="131">
        <v>3447.7499999962747</v>
      </c>
      <c r="G1612" s="131">
        <v>3694.75</v>
      </c>
      <c r="H1612" s="152" t="s">
        <v>1158</v>
      </c>
    </row>
    <row r="1614" spans="4:8" ht="12.75">
      <c r="D1614" s="131">
        <v>26249.405095279217</v>
      </c>
      <c r="F1614" s="131">
        <v>3429.75</v>
      </c>
      <c r="G1614" s="131">
        <v>3753.2499999962747</v>
      </c>
      <c r="H1614" s="152" t="s">
        <v>1159</v>
      </c>
    </row>
    <row r="1616" spans="4:8" ht="12.75">
      <c r="D1616" s="131">
        <v>26179.20718947053</v>
      </c>
      <c r="F1616" s="131">
        <v>3447.7499999962747</v>
      </c>
      <c r="G1616" s="131">
        <v>3697.2499999962747</v>
      </c>
      <c r="H1616" s="152" t="s">
        <v>1160</v>
      </c>
    </row>
    <row r="1618" spans="1:8" ht="12.75">
      <c r="A1618" s="147" t="s">
        <v>553</v>
      </c>
      <c r="C1618" s="153" t="s">
        <v>554</v>
      </c>
      <c r="D1618" s="131">
        <v>26263.66700052222</v>
      </c>
      <c r="F1618" s="131">
        <v>3441.749999997516</v>
      </c>
      <c r="G1618" s="131">
        <v>3715.08333333085</v>
      </c>
      <c r="H1618" s="131">
        <v>22643.53521757896</v>
      </c>
    </row>
    <row r="1619" spans="1:8" ht="12.75">
      <c r="A1619" s="130">
        <v>38383.8731712963</v>
      </c>
      <c r="C1619" s="153" t="s">
        <v>555</v>
      </c>
      <c r="D1619" s="131">
        <v>92.41980007664851</v>
      </c>
      <c r="F1619" s="131">
        <v>10.392304843272028</v>
      </c>
      <c r="G1619" s="131">
        <v>33.076930529555476</v>
      </c>
      <c r="H1619" s="131">
        <v>92.41980007664851</v>
      </c>
    </row>
    <row r="1621" spans="3:8" ht="12.75">
      <c r="C1621" s="153" t="s">
        <v>556</v>
      </c>
      <c r="D1621" s="131">
        <v>0.35189221701147394</v>
      </c>
      <c r="F1621" s="131">
        <v>0.30194827757040843</v>
      </c>
      <c r="G1621" s="131">
        <v>0.8903415498865686</v>
      </c>
      <c r="H1621" s="131">
        <v>0.4081509322135344</v>
      </c>
    </row>
    <row r="1622" spans="1:10" ht="12.75">
      <c r="A1622" s="147" t="s">
        <v>545</v>
      </c>
      <c r="C1622" s="148" t="s">
        <v>546</v>
      </c>
      <c r="D1622" s="148" t="s">
        <v>547</v>
      </c>
      <c r="F1622" s="148" t="s">
        <v>548</v>
      </c>
      <c r="G1622" s="148" t="s">
        <v>549</v>
      </c>
      <c r="H1622" s="148" t="s">
        <v>550</v>
      </c>
      <c r="I1622" s="149" t="s">
        <v>551</v>
      </c>
      <c r="J1622" s="148" t="s">
        <v>552</v>
      </c>
    </row>
    <row r="1623" spans="1:8" ht="12.75">
      <c r="A1623" s="150" t="s">
        <v>617</v>
      </c>
      <c r="C1623" s="151">
        <v>292.40199999976903</v>
      </c>
      <c r="D1623" s="131">
        <v>27386.31707340479</v>
      </c>
      <c r="F1623" s="131">
        <v>11535</v>
      </c>
      <c r="G1623" s="131">
        <v>11735.5</v>
      </c>
      <c r="H1623" s="152" t="s">
        <v>1161</v>
      </c>
    </row>
    <row r="1625" spans="4:8" ht="12.75">
      <c r="D1625" s="131">
        <v>27450.27423506975</v>
      </c>
      <c r="F1625" s="131">
        <v>11554.5</v>
      </c>
      <c r="G1625" s="131">
        <v>11928</v>
      </c>
      <c r="H1625" s="152" t="s">
        <v>1162</v>
      </c>
    </row>
    <row r="1627" spans="4:8" ht="12.75">
      <c r="D1627" s="131">
        <v>26932.72717228532</v>
      </c>
      <c r="F1627" s="131">
        <v>11643.25</v>
      </c>
      <c r="G1627" s="131">
        <v>11551.5</v>
      </c>
      <c r="H1627" s="152" t="s">
        <v>1163</v>
      </c>
    </row>
    <row r="1629" spans="1:8" ht="12.75">
      <c r="A1629" s="147" t="s">
        <v>553</v>
      </c>
      <c r="C1629" s="153" t="s">
        <v>554</v>
      </c>
      <c r="D1629" s="131">
        <v>27256.439493586622</v>
      </c>
      <c r="F1629" s="131">
        <v>11577.583333333332</v>
      </c>
      <c r="G1629" s="131">
        <v>11738.333333333332</v>
      </c>
      <c r="H1629" s="131">
        <v>15580.120154201846</v>
      </c>
    </row>
    <row r="1630" spans="1:8" ht="12.75">
      <c r="A1630" s="130">
        <v>38383.87384259259</v>
      </c>
      <c r="C1630" s="153" t="s">
        <v>555</v>
      </c>
      <c r="D1630" s="131">
        <v>282.16108848265924</v>
      </c>
      <c r="F1630" s="131">
        <v>57.69875070860143</v>
      </c>
      <c r="G1630" s="131">
        <v>188.26599091002424</v>
      </c>
      <c r="H1630" s="131">
        <v>282.16108848265924</v>
      </c>
    </row>
    <row r="1632" spans="3:8" ht="12.75">
      <c r="C1632" s="153" t="s">
        <v>556</v>
      </c>
      <c r="D1632" s="131">
        <v>1.0352089037493364</v>
      </c>
      <c r="F1632" s="131">
        <v>0.49836610152033556</v>
      </c>
      <c r="G1632" s="131">
        <v>1.6038562337926248</v>
      </c>
      <c r="H1632" s="131">
        <v>1.811032814188936</v>
      </c>
    </row>
    <row r="1633" spans="1:10" ht="12.75">
      <c r="A1633" s="147" t="s">
        <v>545</v>
      </c>
      <c r="C1633" s="148" t="s">
        <v>546</v>
      </c>
      <c r="D1633" s="148" t="s">
        <v>547</v>
      </c>
      <c r="F1633" s="148" t="s">
        <v>548</v>
      </c>
      <c r="G1633" s="148" t="s">
        <v>549</v>
      </c>
      <c r="H1633" s="148" t="s">
        <v>550</v>
      </c>
      <c r="I1633" s="149" t="s">
        <v>551</v>
      </c>
      <c r="J1633" s="148" t="s">
        <v>552</v>
      </c>
    </row>
    <row r="1634" spans="1:8" ht="12.75">
      <c r="A1634" s="150" t="s">
        <v>621</v>
      </c>
      <c r="C1634" s="151">
        <v>324.75400000019</v>
      </c>
      <c r="D1634" s="131">
        <v>34501.21028345823</v>
      </c>
      <c r="F1634" s="131">
        <v>17803</v>
      </c>
      <c r="G1634" s="131">
        <v>13957</v>
      </c>
      <c r="H1634" s="152" t="s">
        <v>1164</v>
      </c>
    </row>
    <row r="1636" spans="4:8" ht="12.75">
      <c r="D1636" s="131">
        <v>33781.659238636494</v>
      </c>
      <c r="F1636" s="131">
        <v>17566</v>
      </c>
      <c r="G1636" s="131">
        <v>14019</v>
      </c>
      <c r="H1636" s="152" t="s">
        <v>1165</v>
      </c>
    </row>
    <row r="1638" spans="4:8" ht="12.75">
      <c r="D1638" s="131">
        <v>33643.42801600695</v>
      </c>
      <c r="F1638" s="131">
        <v>17416</v>
      </c>
      <c r="G1638" s="131">
        <v>14146</v>
      </c>
      <c r="H1638" s="152" t="s">
        <v>1166</v>
      </c>
    </row>
    <row r="1640" spans="1:8" ht="12.75">
      <c r="A1640" s="147" t="s">
        <v>553</v>
      </c>
      <c r="C1640" s="153" t="s">
        <v>554</v>
      </c>
      <c r="D1640" s="131">
        <v>33975.43251270056</v>
      </c>
      <c r="F1640" s="131">
        <v>17595</v>
      </c>
      <c r="G1640" s="131">
        <v>14040.666666666668</v>
      </c>
      <c r="H1640" s="131">
        <v>17672.429998874515</v>
      </c>
    </row>
    <row r="1641" spans="1:8" ht="12.75">
      <c r="A1641" s="130">
        <v>38383.87435185185</v>
      </c>
      <c r="C1641" s="153" t="s">
        <v>555</v>
      </c>
      <c r="D1641" s="131">
        <v>460.5525658321447</v>
      </c>
      <c r="F1641" s="131">
        <v>195.12303810672896</v>
      </c>
      <c r="G1641" s="131">
        <v>96.3448666683043</v>
      </c>
      <c r="H1641" s="131">
        <v>460.5525658321447</v>
      </c>
    </row>
    <row r="1643" spans="3:8" ht="12.75">
      <c r="C1643" s="153" t="s">
        <v>556</v>
      </c>
      <c r="D1643" s="131">
        <v>1.3555458511381213</v>
      </c>
      <c r="F1643" s="131">
        <v>1.1089686735250295</v>
      </c>
      <c r="G1643" s="131">
        <v>0.6861844167060276</v>
      </c>
      <c r="H1643" s="131">
        <v>2.606051153471681</v>
      </c>
    </row>
    <row r="1644" spans="1:10" ht="12.75">
      <c r="A1644" s="147" t="s">
        <v>545</v>
      </c>
      <c r="C1644" s="148" t="s">
        <v>546</v>
      </c>
      <c r="D1644" s="148" t="s">
        <v>547</v>
      </c>
      <c r="F1644" s="148" t="s">
        <v>548</v>
      </c>
      <c r="G1644" s="148" t="s">
        <v>549</v>
      </c>
      <c r="H1644" s="148" t="s">
        <v>550</v>
      </c>
      <c r="I1644" s="149" t="s">
        <v>551</v>
      </c>
      <c r="J1644" s="148" t="s">
        <v>552</v>
      </c>
    </row>
    <row r="1645" spans="1:8" ht="12.75">
      <c r="A1645" s="150" t="s">
        <v>640</v>
      </c>
      <c r="C1645" s="151">
        <v>343.82299999985844</v>
      </c>
      <c r="D1645" s="131">
        <v>15133.858006298542</v>
      </c>
      <c r="F1645" s="131">
        <v>12428</v>
      </c>
      <c r="G1645" s="131">
        <v>12110</v>
      </c>
      <c r="H1645" s="152" t="s">
        <v>1167</v>
      </c>
    </row>
    <row r="1647" spans="4:8" ht="12.75">
      <c r="D1647" s="131">
        <v>15301.534807264805</v>
      </c>
      <c r="F1647" s="131">
        <v>12560</v>
      </c>
      <c r="G1647" s="131">
        <v>12642</v>
      </c>
      <c r="H1647" s="152" t="s">
        <v>1168</v>
      </c>
    </row>
    <row r="1649" spans="4:8" ht="12.75">
      <c r="D1649" s="131">
        <v>15351.347178593278</v>
      </c>
      <c r="F1649" s="131">
        <v>12446</v>
      </c>
      <c r="G1649" s="131">
        <v>12070</v>
      </c>
      <c r="H1649" s="152" t="s">
        <v>1169</v>
      </c>
    </row>
    <row r="1651" spans="1:8" ht="12.75">
      <c r="A1651" s="147" t="s">
        <v>553</v>
      </c>
      <c r="C1651" s="153" t="s">
        <v>554</v>
      </c>
      <c r="D1651" s="131">
        <v>15262.246664052207</v>
      </c>
      <c r="F1651" s="131">
        <v>12478</v>
      </c>
      <c r="G1651" s="131">
        <v>12274</v>
      </c>
      <c r="H1651" s="131">
        <v>2871.531909953848</v>
      </c>
    </row>
    <row r="1652" spans="1:8" ht="12.75">
      <c r="A1652" s="130">
        <v>38383.87479166667</v>
      </c>
      <c r="C1652" s="153" t="s">
        <v>555</v>
      </c>
      <c r="D1652" s="131">
        <v>113.94320367707212</v>
      </c>
      <c r="F1652" s="131">
        <v>71.58212067269312</v>
      </c>
      <c r="G1652" s="131">
        <v>319.32428658027254</v>
      </c>
      <c r="H1652" s="131">
        <v>113.94320367707212</v>
      </c>
    </row>
    <row r="1654" spans="3:8" ht="12.75">
      <c r="C1654" s="153" t="s">
        <v>556</v>
      </c>
      <c r="D1654" s="131">
        <v>0.7465690090401123</v>
      </c>
      <c r="F1654" s="131">
        <v>0.5736666186303344</v>
      </c>
      <c r="G1654" s="131">
        <v>2.6016317955049093</v>
      </c>
      <c r="H1654" s="131">
        <v>3.9680284687800493</v>
      </c>
    </row>
    <row r="1655" spans="1:10" ht="12.75">
      <c r="A1655" s="147" t="s">
        <v>545</v>
      </c>
      <c r="C1655" s="148" t="s">
        <v>546</v>
      </c>
      <c r="D1655" s="148" t="s">
        <v>547</v>
      </c>
      <c r="F1655" s="148" t="s">
        <v>548</v>
      </c>
      <c r="G1655" s="148" t="s">
        <v>549</v>
      </c>
      <c r="H1655" s="148" t="s">
        <v>550</v>
      </c>
      <c r="I1655" s="149" t="s">
        <v>551</v>
      </c>
      <c r="J1655" s="148" t="s">
        <v>552</v>
      </c>
    </row>
    <row r="1656" spans="1:8" ht="12.75">
      <c r="A1656" s="150" t="s">
        <v>622</v>
      </c>
      <c r="C1656" s="151">
        <v>361.38400000007823</v>
      </c>
      <c r="D1656" s="131">
        <v>46110.11124461889</v>
      </c>
      <c r="F1656" s="131">
        <v>13348</v>
      </c>
      <c r="G1656" s="131">
        <v>12860.000000014901</v>
      </c>
      <c r="H1656" s="152" t="s">
        <v>1170</v>
      </c>
    </row>
    <row r="1658" spans="4:8" ht="12.75">
      <c r="D1658" s="131">
        <v>46758.75222170353</v>
      </c>
      <c r="F1658" s="131">
        <v>12930</v>
      </c>
      <c r="G1658" s="131">
        <v>12926</v>
      </c>
      <c r="H1658" s="152" t="s">
        <v>1171</v>
      </c>
    </row>
    <row r="1660" spans="4:8" ht="12.75">
      <c r="D1660" s="131">
        <v>46762.84797638655</v>
      </c>
      <c r="F1660" s="131">
        <v>12810.000000014901</v>
      </c>
      <c r="G1660" s="131">
        <v>12674</v>
      </c>
      <c r="H1660" s="152" t="s">
        <v>1172</v>
      </c>
    </row>
    <row r="1662" spans="1:8" ht="12.75">
      <c r="A1662" s="147" t="s">
        <v>553</v>
      </c>
      <c r="C1662" s="153" t="s">
        <v>554</v>
      </c>
      <c r="D1662" s="131">
        <v>46543.90381423633</v>
      </c>
      <c r="F1662" s="131">
        <v>13029.333333338302</v>
      </c>
      <c r="G1662" s="131">
        <v>12820.000000004966</v>
      </c>
      <c r="H1662" s="131">
        <v>33610.78935914699</v>
      </c>
    </row>
    <row r="1663" spans="1:8" ht="12.75">
      <c r="A1663" s="130">
        <v>38383.87521990741</v>
      </c>
      <c r="C1663" s="153" t="s">
        <v>555</v>
      </c>
      <c r="D1663" s="131">
        <v>375.68096690361637</v>
      </c>
      <c r="F1663" s="131">
        <v>282.42049028014617</v>
      </c>
      <c r="G1663" s="131">
        <v>130.67516979349784</v>
      </c>
      <c r="H1663" s="131">
        <v>375.68096690361637</v>
      </c>
    </row>
    <row r="1665" spans="3:8" ht="12.75">
      <c r="C1665" s="153" t="s">
        <v>556</v>
      </c>
      <c r="D1665" s="131">
        <v>0.8071539688699413</v>
      </c>
      <c r="F1665" s="131">
        <v>2.1675743728001318</v>
      </c>
      <c r="G1665" s="131">
        <v>1.0193070966727553</v>
      </c>
      <c r="H1665" s="131">
        <v>1.1177391964505496</v>
      </c>
    </row>
    <row r="1666" spans="1:10" ht="12.75">
      <c r="A1666" s="147" t="s">
        <v>545</v>
      </c>
      <c r="C1666" s="148" t="s">
        <v>546</v>
      </c>
      <c r="D1666" s="148" t="s">
        <v>547</v>
      </c>
      <c r="F1666" s="148" t="s">
        <v>548</v>
      </c>
      <c r="G1666" s="148" t="s">
        <v>549</v>
      </c>
      <c r="H1666" s="148" t="s">
        <v>550</v>
      </c>
      <c r="I1666" s="149" t="s">
        <v>551</v>
      </c>
      <c r="J1666" s="148" t="s">
        <v>552</v>
      </c>
    </row>
    <row r="1667" spans="1:8" ht="12.75">
      <c r="A1667" s="150" t="s">
        <v>641</v>
      </c>
      <c r="C1667" s="151">
        <v>371.029</v>
      </c>
      <c r="D1667" s="131">
        <v>24634.85975909233</v>
      </c>
      <c r="F1667" s="131">
        <v>17214</v>
      </c>
      <c r="G1667" s="131">
        <v>17674</v>
      </c>
      <c r="H1667" s="152" t="s">
        <v>1173</v>
      </c>
    </row>
    <row r="1669" spans="4:8" ht="12.75">
      <c r="D1669" s="131">
        <v>24311.274390786886</v>
      </c>
      <c r="F1669" s="131">
        <v>17402</v>
      </c>
      <c r="G1669" s="131">
        <v>17670</v>
      </c>
      <c r="H1669" s="152" t="s">
        <v>1174</v>
      </c>
    </row>
    <row r="1671" spans="4:8" ht="12.75">
      <c r="D1671" s="131">
        <v>24257.98980140686</v>
      </c>
      <c r="F1671" s="131">
        <v>17722</v>
      </c>
      <c r="G1671" s="131">
        <v>17994</v>
      </c>
      <c r="H1671" s="152" t="s">
        <v>1175</v>
      </c>
    </row>
    <row r="1673" spans="1:8" ht="12.75">
      <c r="A1673" s="147" t="s">
        <v>553</v>
      </c>
      <c r="C1673" s="153" t="s">
        <v>554</v>
      </c>
      <c r="D1673" s="131">
        <v>24401.37465042869</v>
      </c>
      <c r="F1673" s="131">
        <v>17446</v>
      </c>
      <c r="G1673" s="131">
        <v>17779.333333333332</v>
      </c>
      <c r="H1673" s="131">
        <v>6828.524756136938</v>
      </c>
    </row>
    <row r="1674" spans="1:8" ht="12.75">
      <c r="A1674" s="130">
        <v>38383.875659722224</v>
      </c>
      <c r="C1674" s="153" t="s">
        <v>555</v>
      </c>
      <c r="D1674" s="131">
        <v>203.95167035884526</v>
      </c>
      <c r="F1674" s="131">
        <v>256.8423641068584</v>
      </c>
      <c r="G1674" s="131">
        <v>185.91754444735264</v>
      </c>
      <c r="H1674" s="131">
        <v>203.95167035884526</v>
      </c>
    </row>
    <row r="1676" spans="3:8" ht="12.75">
      <c r="C1676" s="153" t="s">
        <v>556</v>
      </c>
      <c r="D1676" s="131">
        <v>0.8358204129096565</v>
      </c>
      <c r="F1676" s="131">
        <v>1.4722134822128763</v>
      </c>
      <c r="G1676" s="131">
        <v>1.0456946892310512</v>
      </c>
      <c r="H1676" s="131">
        <v>2.9867603566282694</v>
      </c>
    </row>
    <row r="1677" spans="1:10" ht="12.75">
      <c r="A1677" s="147" t="s">
        <v>545</v>
      </c>
      <c r="C1677" s="148" t="s">
        <v>546</v>
      </c>
      <c r="D1677" s="148" t="s">
        <v>547</v>
      </c>
      <c r="F1677" s="148" t="s">
        <v>548</v>
      </c>
      <c r="G1677" s="148" t="s">
        <v>549</v>
      </c>
      <c r="H1677" s="148" t="s">
        <v>550</v>
      </c>
      <c r="I1677" s="149" t="s">
        <v>551</v>
      </c>
      <c r="J1677" s="148" t="s">
        <v>552</v>
      </c>
    </row>
    <row r="1678" spans="1:8" ht="12.75">
      <c r="A1678" s="150" t="s">
        <v>616</v>
      </c>
      <c r="C1678" s="151">
        <v>407.77100000018254</v>
      </c>
      <c r="D1678" s="131">
        <v>1126502.468158722</v>
      </c>
      <c r="F1678" s="131">
        <v>42800</v>
      </c>
      <c r="G1678" s="131">
        <v>41200</v>
      </c>
      <c r="H1678" s="152" t="s">
        <v>1176</v>
      </c>
    </row>
    <row r="1680" spans="4:8" ht="12.75">
      <c r="D1680" s="131">
        <v>1145627.5298957825</v>
      </c>
      <c r="F1680" s="131">
        <v>42600</v>
      </c>
      <c r="G1680" s="131">
        <v>40900</v>
      </c>
      <c r="H1680" s="152" t="s">
        <v>1177</v>
      </c>
    </row>
    <row r="1682" spans="4:8" ht="12.75">
      <c r="D1682" s="131">
        <v>1131168.9048480988</v>
      </c>
      <c r="F1682" s="131">
        <v>42500</v>
      </c>
      <c r="G1682" s="131">
        <v>41100</v>
      </c>
      <c r="H1682" s="152" t="s">
        <v>1178</v>
      </c>
    </row>
    <row r="1684" spans="1:8" ht="12.75">
      <c r="A1684" s="147" t="s">
        <v>553</v>
      </c>
      <c r="C1684" s="153" t="s">
        <v>554</v>
      </c>
      <c r="D1684" s="131">
        <v>1134432.967634201</v>
      </c>
      <c r="F1684" s="131">
        <v>42633.33333333333</v>
      </c>
      <c r="G1684" s="131">
        <v>41066.666666666664</v>
      </c>
      <c r="H1684" s="131">
        <v>1092595.7768585198</v>
      </c>
    </row>
    <row r="1685" spans="1:8" ht="12.75">
      <c r="A1685" s="130">
        <v>38383.87613425926</v>
      </c>
      <c r="C1685" s="153" t="s">
        <v>555</v>
      </c>
      <c r="D1685" s="131">
        <v>9971.588439933563</v>
      </c>
      <c r="F1685" s="131">
        <v>152.7525231651947</v>
      </c>
      <c r="G1685" s="131">
        <v>152.7525231651947</v>
      </c>
      <c r="H1685" s="131">
        <v>9971.588439933563</v>
      </c>
    </row>
    <row r="1687" spans="3:8" ht="12.75">
      <c r="C1687" s="153" t="s">
        <v>556</v>
      </c>
      <c r="D1687" s="131">
        <v>0.8789931820060533</v>
      </c>
      <c r="F1687" s="131">
        <v>0.3582936430770791</v>
      </c>
      <c r="G1687" s="131">
        <v>0.3719623129022599</v>
      </c>
      <c r="H1687" s="131">
        <v>0.9126511973718516</v>
      </c>
    </row>
    <row r="1688" spans="1:10" ht="12.75">
      <c r="A1688" s="147" t="s">
        <v>545</v>
      </c>
      <c r="C1688" s="148" t="s">
        <v>546</v>
      </c>
      <c r="D1688" s="148" t="s">
        <v>547</v>
      </c>
      <c r="F1688" s="148" t="s">
        <v>548</v>
      </c>
      <c r="G1688" s="148" t="s">
        <v>549</v>
      </c>
      <c r="H1688" s="148" t="s">
        <v>550</v>
      </c>
      <c r="I1688" s="149" t="s">
        <v>551</v>
      </c>
      <c r="J1688" s="148" t="s">
        <v>552</v>
      </c>
    </row>
    <row r="1689" spans="1:8" ht="12.75">
      <c r="A1689" s="150" t="s">
        <v>623</v>
      </c>
      <c r="C1689" s="151">
        <v>455.40299999993294</v>
      </c>
      <c r="D1689" s="131">
        <v>34179.10503542423</v>
      </c>
      <c r="F1689" s="131">
        <v>24295</v>
      </c>
      <c r="G1689" s="131">
        <v>26787.5</v>
      </c>
      <c r="H1689" s="152" t="s">
        <v>1179</v>
      </c>
    </row>
    <row r="1691" spans="4:8" ht="12.75">
      <c r="D1691" s="131">
        <v>34552.13462495804</v>
      </c>
      <c r="F1691" s="131">
        <v>24265</v>
      </c>
      <c r="G1691" s="131">
        <v>26472.5</v>
      </c>
      <c r="H1691" s="152" t="s">
        <v>1180</v>
      </c>
    </row>
    <row r="1693" spans="4:8" ht="12.75">
      <c r="D1693" s="131">
        <v>34079.82287955284</v>
      </c>
      <c r="F1693" s="131">
        <v>24065</v>
      </c>
      <c r="G1693" s="131">
        <v>26475</v>
      </c>
      <c r="H1693" s="152" t="s">
        <v>1181</v>
      </c>
    </row>
    <row r="1695" spans="1:8" ht="12.75">
      <c r="A1695" s="147" t="s">
        <v>553</v>
      </c>
      <c r="C1695" s="153" t="s">
        <v>554</v>
      </c>
      <c r="D1695" s="131">
        <v>34270.35417997837</v>
      </c>
      <c r="F1695" s="131">
        <v>24208.333333333336</v>
      </c>
      <c r="G1695" s="131">
        <v>26578.333333333336</v>
      </c>
      <c r="H1695" s="131">
        <v>8883.910381528758</v>
      </c>
    </row>
    <row r="1696" spans="1:8" ht="12.75">
      <c r="A1696" s="130">
        <v>38383.87677083333</v>
      </c>
      <c r="C1696" s="153" t="s">
        <v>555</v>
      </c>
      <c r="D1696" s="131">
        <v>249.02690818169663</v>
      </c>
      <c r="F1696" s="131">
        <v>125.03332889007368</v>
      </c>
      <c r="G1696" s="131">
        <v>181.14795978242023</v>
      </c>
      <c r="H1696" s="131">
        <v>249.02690818169663</v>
      </c>
    </row>
    <row r="1698" spans="3:8" ht="12.75">
      <c r="C1698" s="153" t="s">
        <v>556</v>
      </c>
      <c r="D1698" s="131">
        <v>0.7266540254409877</v>
      </c>
      <c r="F1698" s="131">
        <v>0.51648879403817</v>
      </c>
      <c r="G1698" s="131">
        <v>0.6815625250482982</v>
      </c>
      <c r="H1698" s="131">
        <v>2.8031226958284963</v>
      </c>
    </row>
    <row r="1699" spans="1:16" ht="12.75">
      <c r="A1699" s="141" t="s">
        <v>536</v>
      </c>
      <c r="B1699" s="136" t="s">
        <v>1182</v>
      </c>
      <c r="D1699" s="141" t="s">
        <v>537</v>
      </c>
      <c r="E1699" s="136" t="s">
        <v>538</v>
      </c>
      <c r="F1699" s="137" t="s">
        <v>579</v>
      </c>
      <c r="G1699" s="142" t="s">
        <v>540</v>
      </c>
      <c r="H1699" s="143">
        <v>2</v>
      </c>
      <c r="I1699" s="144" t="s">
        <v>541</v>
      </c>
      <c r="J1699" s="143">
        <v>2</v>
      </c>
      <c r="K1699" s="142" t="s">
        <v>542</v>
      </c>
      <c r="L1699" s="145">
        <v>1</v>
      </c>
      <c r="M1699" s="142" t="s">
        <v>543</v>
      </c>
      <c r="N1699" s="146">
        <v>1</v>
      </c>
      <c r="O1699" s="142" t="s">
        <v>544</v>
      </c>
      <c r="P1699" s="146">
        <v>1</v>
      </c>
    </row>
    <row r="1701" spans="1:10" ht="12.75">
      <c r="A1701" s="147" t="s">
        <v>545</v>
      </c>
      <c r="C1701" s="148" t="s">
        <v>546</v>
      </c>
      <c r="D1701" s="148" t="s">
        <v>547</v>
      </c>
      <c r="F1701" s="148" t="s">
        <v>548</v>
      </c>
      <c r="G1701" s="148" t="s">
        <v>549</v>
      </c>
      <c r="H1701" s="148" t="s">
        <v>550</v>
      </c>
      <c r="I1701" s="149" t="s">
        <v>551</v>
      </c>
      <c r="J1701" s="148" t="s">
        <v>552</v>
      </c>
    </row>
    <row r="1702" spans="1:8" ht="12.75">
      <c r="A1702" s="150" t="s">
        <v>619</v>
      </c>
      <c r="C1702" s="151">
        <v>228.61599999992177</v>
      </c>
      <c r="D1702" s="131">
        <v>30703.317523002625</v>
      </c>
      <c r="F1702" s="131">
        <v>25777.999999970198</v>
      </c>
      <c r="G1702" s="131">
        <v>23765</v>
      </c>
      <c r="H1702" s="152" t="s">
        <v>1183</v>
      </c>
    </row>
    <row r="1704" spans="4:8" ht="12.75">
      <c r="D1704" s="131">
        <v>29987</v>
      </c>
      <c r="F1704" s="131">
        <v>27629</v>
      </c>
      <c r="G1704" s="131">
        <v>24090</v>
      </c>
      <c r="H1704" s="152" t="s">
        <v>1184</v>
      </c>
    </row>
    <row r="1706" spans="4:8" ht="12.75">
      <c r="D1706" s="131">
        <v>30157.908864319324</v>
      </c>
      <c r="F1706" s="131">
        <v>25667</v>
      </c>
      <c r="G1706" s="131">
        <v>24962</v>
      </c>
      <c r="H1706" s="152" t="s">
        <v>1185</v>
      </c>
    </row>
    <row r="1708" spans="1:8" ht="12.75">
      <c r="A1708" s="147" t="s">
        <v>553</v>
      </c>
      <c r="C1708" s="153" t="s">
        <v>554</v>
      </c>
      <c r="D1708" s="131">
        <v>30282.74212910732</v>
      </c>
      <c r="F1708" s="131">
        <v>26357.99999999007</v>
      </c>
      <c r="G1708" s="131">
        <v>24272.333333333336</v>
      </c>
      <c r="H1708" s="131">
        <v>4839.33841681591</v>
      </c>
    </row>
    <row r="1709" spans="1:8" ht="12.75">
      <c r="A1709" s="130">
        <v>38383.87900462963</v>
      </c>
      <c r="C1709" s="153" t="s">
        <v>555</v>
      </c>
      <c r="D1709" s="131">
        <v>374.1192409360933</v>
      </c>
      <c r="F1709" s="131">
        <v>1102.1166000097676</v>
      </c>
      <c r="G1709" s="131">
        <v>618.9800750697337</v>
      </c>
      <c r="H1709" s="131">
        <v>374.1192409360933</v>
      </c>
    </row>
    <row r="1711" spans="3:8" ht="12.75">
      <c r="C1711" s="153" t="s">
        <v>556</v>
      </c>
      <c r="D1711" s="131">
        <v>1.2354206212273473</v>
      </c>
      <c r="F1711" s="131">
        <v>4.181336216747033</v>
      </c>
      <c r="G1711" s="131">
        <v>2.550146566336434</v>
      </c>
      <c r="H1711" s="131">
        <v>7.730793110812215</v>
      </c>
    </row>
    <row r="1712" spans="1:10" ht="12.75">
      <c r="A1712" s="147" t="s">
        <v>545</v>
      </c>
      <c r="C1712" s="148" t="s">
        <v>546</v>
      </c>
      <c r="D1712" s="148" t="s">
        <v>547</v>
      </c>
      <c r="F1712" s="148" t="s">
        <v>548</v>
      </c>
      <c r="G1712" s="148" t="s">
        <v>549</v>
      </c>
      <c r="H1712" s="148" t="s">
        <v>550</v>
      </c>
      <c r="I1712" s="149" t="s">
        <v>551</v>
      </c>
      <c r="J1712" s="148" t="s">
        <v>552</v>
      </c>
    </row>
    <row r="1713" spans="1:8" ht="12.75">
      <c r="A1713" s="150" t="s">
        <v>620</v>
      </c>
      <c r="C1713" s="151">
        <v>231.6040000000503</v>
      </c>
      <c r="D1713" s="131">
        <v>33282.23453861475</v>
      </c>
      <c r="F1713" s="131">
        <v>17017</v>
      </c>
      <c r="G1713" s="131">
        <v>33815</v>
      </c>
      <c r="H1713" s="152" t="s">
        <v>1186</v>
      </c>
    </row>
    <row r="1715" spans="4:8" ht="12.75">
      <c r="D1715" s="131">
        <v>32344.531284302473</v>
      </c>
      <c r="F1715" s="131">
        <v>15392</v>
      </c>
      <c r="G1715" s="131">
        <v>33967</v>
      </c>
      <c r="H1715" s="152" t="s">
        <v>1187</v>
      </c>
    </row>
    <row r="1717" spans="4:8" ht="12.75">
      <c r="D1717" s="131">
        <v>32981.11332833767</v>
      </c>
      <c r="F1717" s="131">
        <v>16000</v>
      </c>
      <c r="G1717" s="131">
        <v>34119</v>
      </c>
      <c r="H1717" s="152" t="s">
        <v>1188</v>
      </c>
    </row>
    <row r="1719" spans="1:8" ht="12.75">
      <c r="A1719" s="147" t="s">
        <v>553</v>
      </c>
      <c r="C1719" s="153" t="s">
        <v>554</v>
      </c>
      <c r="D1719" s="131">
        <v>32869.293050418295</v>
      </c>
      <c r="F1719" s="131">
        <v>16136.333333333332</v>
      </c>
      <c r="G1719" s="131">
        <v>33967</v>
      </c>
      <c r="H1719" s="131">
        <v>5214.609352121461</v>
      </c>
    </row>
    <row r="1720" spans="1:8" ht="12.75">
      <c r="A1720" s="130">
        <v>38383.87946759259</v>
      </c>
      <c r="C1720" s="153" t="s">
        <v>555</v>
      </c>
      <c r="D1720" s="131">
        <v>478.748033105593</v>
      </c>
      <c r="F1720" s="131">
        <v>821.0336980498018</v>
      </c>
      <c r="G1720" s="131">
        <v>152</v>
      </c>
      <c r="H1720" s="131">
        <v>478.748033105593</v>
      </c>
    </row>
    <row r="1722" spans="3:8" ht="12.75">
      <c r="C1722" s="153" t="s">
        <v>556</v>
      </c>
      <c r="D1722" s="131">
        <v>1.4565206266263169</v>
      </c>
      <c r="F1722" s="131">
        <v>5.088105712056448</v>
      </c>
      <c r="G1722" s="131">
        <v>0.44749315512114696</v>
      </c>
      <c r="H1722" s="131">
        <v>9.180899292308903</v>
      </c>
    </row>
    <row r="1723" spans="1:10" ht="12.75">
      <c r="A1723" s="147" t="s">
        <v>545</v>
      </c>
      <c r="C1723" s="148" t="s">
        <v>546</v>
      </c>
      <c r="D1723" s="148" t="s">
        <v>547</v>
      </c>
      <c r="F1723" s="148" t="s">
        <v>548</v>
      </c>
      <c r="G1723" s="148" t="s">
        <v>549</v>
      </c>
      <c r="H1723" s="148" t="s">
        <v>550</v>
      </c>
      <c r="I1723" s="149" t="s">
        <v>551</v>
      </c>
      <c r="J1723" s="148" t="s">
        <v>552</v>
      </c>
    </row>
    <row r="1724" spans="1:8" ht="12.75">
      <c r="A1724" s="150" t="s">
        <v>618</v>
      </c>
      <c r="C1724" s="151">
        <v>267.7160000000149</v>
      </c>
      <c r="D1724" s="131">
        <v>5505.855846069753</v>
      </c>
      <c r="F1724" s="131">
        <v>3415.2500000037253</v>
      </c>
      <c r="G1724" s="131">
        <v>3599</v>
      </c>
      <c r="H1724" s="152" t="s">
        <v>1189</v>
      </c>
    </row>
    <row r="1726" spans="4:8" ht="12.75">
      <c r="D1726" s="131">
        <v>5487.757755860686</v>
      </c>
      <c r="F1726" s="131">
        <v>3384.2500000037253</v>
      </c>
      <c r="G1726" s="131">
        <v>3644.5</v>
      </c>
      <c r="H1726" s="152" t="s">
        <v>1190</v>
      </c>
    </row>
    <row r="1728" spans="4:8" ht="12.75">
      <c r="D1728" s="131">
        <v>5495.609940074384</v>
      </c>
      <c r="F1728" s="131">
        <v>3403.9999999962747</v>
      </c>
      <c r="G1728" s="131">
        <v>3635.75</v>
      </c>
      <c r="H1728" s="152" t="s">
        <v>1191</v>
      </c>
    </row>
    <row r="1730" spans="1:8" ht="12.75">
      <c r="A1730" s="147" t="s">
        <v>553</v>
      </c>
      <c r="C1730" s="153" t="s">
        <v>554</v>
      </c>
      <c r="D1730" s="131">
        <v>5496.407847334942</v>
      </c>
      <c r="F1730" s="131">
        <v>3401.1666666679084</v>
      </c>
      <c r="G1730" s="131">
        <v>3626.416666666667</v>
      </c>
      <c r="H1730" s="131">
        <v>1948.2393638073781</v>
      </c>
    </row>
    <row r="1731" spans="1:8" ht="12.75">
      <c r="A1731" s="130">
        <v>38383.88012731481</v>
      </c>
      <c r="C1731" s="153" t="s">
        <v>555</v>
      </c>
      <c r="D1731" s="131">
        <v>9.075390311150441</v>
      </c>
      <c r="F1731" s="131">
        <v>15.693018617023936</v>
      </c>
      <c r="G1731" s="131">
        <v>24.14323576767069</v>
      </c>
      <c r="H1731" s="131">
        <v>9.075390311150441</v>
      </c>
    </row>
    <row r="1733" spans="3:8" ht="12.75">
      <c r="C1733" s="153" t="s">
        <v>556</v>
      </c>
      <c r="D1733" s="131">
        <v>0.16511493621330975</v>
      </c>
      <c r="F1733" s="131">
        <v>0.4614010472000256</v>
      </c>
      <c r="G1733" s="131">
        <v>0.6657601149253124</v>
      </c>
      <c r="H1733" s="131">
        <v>0.4658252204397879</v>
      </c>
    </row>
    <row r="1734" spans="1:10" ht="12.75">
      <c r="A1734" s="147" t="s">
        <v>545</v>
      </c>
      <c r="C1734" s="148" t="s">
        <v>546</v>
      </c>
      <c r="D1734" s="148" t="s">
        <v>547</v>
      </c>
      <c r="F1734" s="148" t="s">
        <v>548</v>
      </c>
      <c r="G1734" s="148" t="s">
        <v>549</v>
      </c>
      <c r="H1734" s="148" t="s">
        <v>550</v>
      </c>
      <c r="I1734" s="149" t="s">
        <v>551</v>
      </c>
      <c r="J1734" s="148" t="s">
        <v>552</v>
      </c>
    </row>
    <row r="1735" spans="1:8" ht="12.75">
      <c r="A1735" s="150" t="s">
        <v>617</v>
      </c>
      <c r="C1735" s="151">
        <v>292.40199999976903</v>
      </c>
      <c r="D1735" s="131">
        <v>33776.67236751318</v>
      </c>
      <c r="F1735" s="131">
        <v>11794.75</v>
      </c>
      <c r="G1735" s="131">
        <v>11776</v>
      </c>
      <c r="H1735" s="152" t="s">
        <v>1192</v>
      </c>
    </row>
    <row r="1737" spans="4:8" ht="12.75">
      <c r="D1737" s="131">
        <v>32888.07957100868</v>
      </c>
      <c r="F1737" s="131">
        <v>11680.5</v>
      </c>
      <c r="G1737" s="131">
        <v>12135.25</v>
      </c>
      <c r="H1737" s="152" t="s">
        <v>1193</v>
      </c>
    </row>
    <row r="1739" spans="4:8" ht="12.75">
      <c r="D1739" s="131">
        <v>32564.186131060123</v>
      </c>
      <c r="F1739" s="131">
        <v>11671</v>
      </c>
      <c r="G1739" s="131">
        <v>11828.75</v>
      </c>
      <c r="H1739" s="152" t="s">
        <v>1194</v>
      </c>
    </row>
    <row r="1741" spans="1:8" ht="12.75">
      <c r="A1741" s="147" t="s">
        <v>553</v>
      </c>
      <c r="C1741" s="153" t="s">
        <v>554</v>
      </c>
      <c r="D1741" s="131">
        <v>33076.312689860664</v>
      </c>
      <c r="F1741" s="131">
        <v>11715.416666666668</v>
      </c>
      <c r="G1741" s="131">
        <v>11913.333333333332</v>
      </c>
      <c r="H1741" s="131">
        <v>21239.331474530358</v>
      </c>
    </row>
    <row r="1742" spans="1:8" ht="12.75">
      <c r="A1742" s="130">
        <v>38383.88079861111</v>
      </c>
      <c r="C1742" s="153" t="s">
        <v>555</v>
      </c>
      <c r="D1742" s="131">
        <v>627.7774276538394</v>
      </c>
      <c r="F1742" s="131">
        <v>68.8686854334634</v>
      </c>
      <c r="G1742" s="131">
        <v>193.98684448522104</v>
      </c>
      <c r="H1742" s="131">
        <v>627.7774276538394</v>
      </c>
    </row>
    <row r="1744" spans="3:8" ht="12.75">
      <c r="C1744" s="153" t="s">
        <v>556</v>
      </c>
      <c r="D1744" s="131">
        <v>1.8979667822715942</v>
      </c>
      <c r="F1744" s="131">
        <v>0.5878466587484872</v>
      </c>
      <c r="G1744" s="131">
        <v>1.628317105359998</v>
      </c>
      <c r="H1744" s="131">
        <v>2.955730637787039</v>
      </c>
    </row>
    <row r="1745" spans="1:10" ht="12.75">
      <c r="A1745" s="147" t="s">
        <v>545</v>
      </c>
      <c r="C1745" s="148" t="s">
        <v>546</v>
      </c>
      <c r="D1745" s="148" t="s">
        <v>547</v>
      </c>
      <c r="F1745" s="148" t="s">
        <v>548</v>
      </c>
      <c r="G1745" s="148" t="s">
        <v>549</v>
      </c>
      <c r="H1745" s="148" t="s">
        <v>550</v>
      </c>
      <c r="I1745" s="149" t="s">
        <v>551</v>
      </c>
      <c r="J1745" s="148" t="s">
        <v>552</v>
      </c>
    </row>
    <row r="1746" spans="1:8" ht="12.75">
      <c r="A1746" s="150" t="s">
        <v>621</v>
      </c>
      <c r="C1746" s="151">
        <v>324.75400000019</v>
      </c>
      <c r="D1746" s="131">
        <v>25561.232767105103</v>
      </c>
      <c r="F1746" s="131">
        <v>18104</v>
      </c>
      <c r="G1746" s="131">
        <v>13950</v>
      </c>
      <c r="H1746" s="152" t="s">
        <v>1195</v>
      </c>
    </row>
    <row r="1748" spans="4:8" ht="12.75">
      <c r="D1748" s="131">
        <v>25755.115419119596</v>
      </c>
      <c r="F1748" s="131">
        <v>17824</v>
      </c>
      <c r="G1748" s="131">
        <v>13858.000000014901</v>
      </c>
      <c r="H1748" s="152" t="s">
        <v>1196</v>
      </c>
    </row>
    <row r="1750" spans="4:8" ht="12.75">
      <c r="D1750" s="131">
        <v>25470.992289602757</v>
      </c>
      <c r="F1750" s="131">
        <v>17497</v>
      </c>
      <c r="G1750" s="131">
        <v>13984.000000014901</v>
      </c>
      <c r="H1750" s="152" t="s">
        <v>1197</v>
      </c>
    </row>
    <row r="1752" spans="1:8" ht="12.75">
      <c r="A1752" s="147" t="s">
        <v>553</v>
      </c>
      <c r="C1752" s="153" t="s">
        <v>554</v>
      </c>
      <c r="D1752" s="131">
        <v>25595.780158609152</v>
      </c>
      <c r="F1752" s="131">
        <v>17808.333333333332</v>
      </c>
      <c r="G1752" s="131">
        <v>13930.6666666766</v>
      </c>
      <c r="H1752" s="131">
        <v>9196.975734271706</v>
      </c>
    </row>
    <row r="1753" spans="1:8" ht="12.75">
      <c r="A1753" s="130">
        <v>38383.88130787037</v>
      </c>
      <c r="C1753" s="153" t="s">
        <v>555</v>
      </c>
      <c r="D1753" s="131">
        <v>145.17792489322227</v>
      </c>
      <c r="F1753" s="131">
        <v>303.803116069163</v>
      </c>
      <c r="G1753" s="131">
        <v>65.18691074884048</v>
      </c>
      <c r="H1753" s="131">
        <v>145.17792489322227</v>
      </c>
    </row>
    <row r="1755" spans="3:8" ht="12.75">
      <c r="C1755" s="153" t="s">
        <v>556</v>
      </c>
      <c r="D1755" s="131">
        <v>0.5671947641118945</v>
      </c>
      <c r="F1755" s="131">
        <v>1.7059604084370412</v>
      </c>
      <c r="G1755" s="131">
        <v>0.46793819928785896</v>
      </c>
      <c r="H1755" s="131">
        <v>1.5785398275242781</v>
      </c>
    </row>
    <row r="1756" spans="1:10" ht="12.75">
      <c r="A1756" s="147" t="s">
        <v>545</v>
      </c>
      <c r="C1756" s="148" t="s">
        <v>546</v>
      </c>
      <c r="D1756" s="148" t="s">
        <v>547</v>
      </c>
      <c r="F1756" s="148" t="s">
        <v>548</v>
      </c>
      <c r="G1756" s="148" t="s">
        <v>549</v>
      </c>
      <c r="H1756" s="148" t="s">
        <v>550</v>
      </c>
      <c r="I1756" s="149" t="s">
        <v>551</v>
      </c>
      <c r="J1756" s="148" t="s">
        <v>552</v>
      </c>
    </row>
    <row r="1757" spans="1:8" ht="12.75">
      <c r="A1757" s="150" t="s">
        <v>640</v>
      </c>
      <c r="C1757" s="151">
        <v>343.82299999985844</v>
      </c>
      <c r="D1757" s="131">
        <v>15148.393518149853</v>
      </c>
      <c r="F1757" s="131">
        <v>12772</v>
      </c>
      <c r="G1757" s="131">
        <v>12248</v>
      </c>
      <c r="H1757" s="152" t="s">
        <v>1198</v>
      </c>
    </row>
    <row r="1759" spans="4:8" ht="12.75">
      <c r="D1759" s="131">
        <v>15068.5</v>
      </c>
      <c r="F1759" s="131">
        <v>12386</v>
      </c>
      <c r="G1759" s="131">
        <v>12394</v>
      </c>
      <c r="H1759" s="152" t="s">
        <v>1199</v>
      </c>
    </row>
    <row r="1761" spans="4:8" ht="12.75">
      <c r="D1761" s="131">
        <v>15152.589519262314</v>
      </c>
      <c r="F1761" s="131">
        <v>12750</v>
      </c>
      <c r="G1761" s="131">
        <v>12644</v>
      </c>
      <c r="H1761" s="152" t="s">
        <v>1200</v>
      </c>
    </row>
    <row r="1763" spans="1:8" ht="12.75">
      <c r="A1763" s="147" t="s">
        <v>553</v>
      </c>
      <c r="C1763" s="153" t="s">
        <v>554</v>
      </c>
      <c r="D1763" s="131">
        <v>15123.161012470722</v>
      </c>
      <c r="F1763" s="131">
        <v>12636</v>
      </c>
      <c r="G1763" s="131">
        <v>12428.666666666668</v>
      </c>
      <c r="H1763" s="131">
        <v>2575.8724878805583</v>
      </c>
    </row>
    <row r="1764" spans="1:8" ht="12.75">
      <c r="A1764" s="130">
        <v>38383.881736111114</v>
      </c>
      <c r="C1764" s="153" t="s">
        <v>555</v>
      </c>
      <c r="D1764" s="131">
        <v>47.38429401741906</v>
      </c>
      <c r="F1764" s="131">
        <v>216.7856083784161</v>
      </c>
      <c r="G1764" s="131">
        <v>200.26316020010603</v>
      </c>
      <c r="H1764" s="131">
        <v>47.38429401741906</v>
      </c>
    </row>
    <row r="1766" spans="3:8" ht="12.75">
      <c r="C1766" s="153" t="s">
        <v>556</v>
      </c>
      <c r="D1766" s="131">
        <v>0.3133226841818681</v>
      </c>
      <c r="F1766" s="131">
        <v>1.7156189330358977</v>
      </c>
      <c r="G1766" s="131">
        <v>1.6113004360894656</v>
      </c>
      <c r="H1766" s="131">
        <v>1.8395434649953148</v>
      </c>
    </row>
    <row r="1767" spans="1:10" ht="12.75">
      <c r="A1767" s="147" t="s">
        <v>545</v>
      </c>
      <c r="C1767" s="148" t="s">
        <v>546</v>
      </c>
      <c r="D1767" s="148" t="s">
        <v>547</v>
      </c>
      <c r="F1767" s="148" t="s">
        <v>548</v>
      </c>
      <c r="G1767" s="148" t="s">
        <v>549</v>
      </c>
      <c r="H1767" s="148" t="s">
        <v>550</v>
      </c>
      <c r="I1767" s="149" t="s">
        <v>551</v>
      </c>
      <c r="J1767" s="148" t="s">
        <v>552</v>
      </c>
    </row>
    <row r="1768" spans="1:8" ht="12.75">
      <c r="A1768" s="150" t="s">
        <v>622</v>
      </c>
      <c r="C1768" s="151">
        <v>361.38400000007823</v>
      </c>
      <c r="D1768" s="131">
        <v>53538.69111007452</v>
      </c>
      <c r="F1768" s="131">
        <v>13412.000000014901</v>
      </c>
      <c r="G1768" s="131">
        <v>12564</v>
      </c>
      <c r="H1768" s="152" t="s">
        <v>1201</v>
      </c>
    </row>
    <row r="1770" spans="4:8" ht="12.75">
      <c r="D1770" s="131">
        <v>53874.67772489786</v>
      </c>
      <c r="F1770" s="131">
        <v>12874</v>
      </c>
      <c r="G1770" s="131">
        <v>12512</v>
      </c>
      <c r="H1770" s="152" t="s">
        <v>1202</v>
      </c>
    </row>
    <row r="1772" spans="4:8" ht="12.75">
      <c r="D1772" s="131">
        <v>54269.55616116524</v>
      </c>
      <c r="F1772" s="131">
        <v>13174</v>
      </c>
      <c r="G1772" s="131">
        <v>12930</v>
      </c>
      <c r="H1772" s="152" t="s">
        <v>1203</v>
      </c>
    </row>
    <row r="1774" spans="1:8" ht="12.75">
      <c r="A1774" s="147" t="s">
        <v>553</v>
      </c>
      <c r="C1774" s="153" t="s">
        <v>554</v>
      </c>
      <c r="D1774" s="131">
        <v>53894.30833204587</v>
      </c>
      <c r="F1774" s="131">
        <v>13153.333333338302</v>
      </c>
      <c r="G1774" s="131">
        <v>12668.666666666668</v>
      </c>
      <c r="H1774" s="131">
        <v>40963.74928051561</v>
      </c>
    </row>
    <row r="1775" spans="1:8" ht="12.75">
      <c r="A1775" s="130">
        <v>38383.88217592592</v>
      </c>
      <c r="C1775" s="153" t="s">
        <v>555</v>
      </c>
      <c r="D1775" s="131">
        <v>365.82776176789906</v>
      </c>
      <c r="F1775" s="131">
        <v>269.59475762187753</v>
      </c>
      <c r="G1775" s="131">
        <v>227.80986223895866</v>
      </c>
      <c r="H1775" s="131">
        <v>365.82776176789906</v>
      </c>
    </row>
    <row r="1777" spans="3:8" ht="12.75">
      <c r="C1777" s="153" t="s">
        <v>556</v>
      </c>
      <c r="D1777" s="131">
        <v>0.6787873767931368</v>
      </c>
      <c r="F1777" s="131">
        <v>2.049630696566972</v>
      </c>
      <c r="G1777" s="131">
        <v>1.79821498373119</v>
      </c>
      <c r="H1777" s="131">
        <v>0.8930524382979392</v>
      </c>
    </row>
    <row r="1778" spans="1:10" ht="12.75">
      <c r="A1778" s="147" t="s">
        <v>545</v>
      </c>
      <c r="C1778" s="148" t="s">
        <v>546</v>
      </c>
      <c r="D1778" s="148" t="s">
        <v>547</v>
      </c>
      <c r="F1778" s="148" t="s">
        <v>548</v>
      </c>
      <c r="G1778" s="148" t="s">
        <v>549</v>
      </c>
      <c r="H1778" s="148" t="s">
        <v>550</v>
      </c>
      <c r="I1778" s="149" t="s">
        <v>551</v>
      </c>
      <c r="J1778" s="148" t="s">
        <v>552</v>
      </c>
    </row>
    <row r="1779" spans="1:8" ht="12.75">
      <c r="A1779" s="150" t="s">
        <v>641</v>
      </c>
      <c r="C1779" s="151">
        <v>371.029</v>
      </c>
      <c r="D1779" s="131">
        <v>27250.025078326464</v>
      </c>
      <c r="F1779" s="131">
        <v>17472</v>
      </c>
      <c r="G1779" s="131">
        <v>18058</v>
      </c>
      <c r="H1779" s="152" t="s">
        <v>1204</v>
      </c>
    </row>
    <row r="1781" spans="4:8" ht="12.75">
      <c r="D1781" s="131">
        <v>27423.348457843065</v>
      </c>
      <c r="F1781" s="131">
        <v>17328</v>
      </c>
      <c r="G1781" s="131">
        <v>17744</v>
      </c>
      <c r="H1781" s="152" t="s">
        <v>1205</v>
      </c>
    </row>
    <row r="1783" spans="4:8" ht="12.75">
      <c r="D1783" s="131">
        <v>27474.837674617767</v>
      </c>
      <c r="F1783" s="131">
        <v>17432</v>
      </c>
      <c r="G1783" s="131">
        <v>17678</v>
      </c>
      <c r="H1783" s="152" t="s">
        <v>1206</v>
      </c>
    </row>
    <row r="1785" spans="1:8" ht="12.75">
      <c r="A1785" s="147" t="s">
        <v>553</v>
      </c>
      <c r="C1785" s="153" t="s">
        <v>554</v>
      </c>
      <c r="D1785" s="131">
        <v>27382.737070262432</v>
      </c>
      <c r="F1785" s="131">
        <v>17410.666666666668</v>
      </c>
      <c r="G1785" s="131">
        <v>17826.666666666668</v>
      </c>
      <c r="H1785" s="131">
        <v>9813.761735519654</v>
      </c>
    </row>
    <row r="1786" spans="1:8" ht="12.75">
      <c r="A1786" s="130">
        <v>38383.88261574074</v>
      </c>
      <c r="C1786" s="153" t="s">
        <v>555</v>
      </c>
      <c r="D1786" s="131">
        <v>117.78004696766097</v>
      </c>
      <c r="F1786" s="131">
        <v>74.33258594542056</v>
      </c>
      <c r="G1786" s="131">
        <v>203.04022589953286</v>
      </c>
      <c r="H1786" s="131">
        <v>117.78004696766097</v>
      </c>
    </row>
    <row r="1788" spans="3:8" ht="12.75">
      <c r="C1788" s="153" t="s">
        <v>556</v>
      </c>
      <c r="D1788" s="131">
        <v>0.43012517947144785</v>
      </c>
      <c r="F1788" s="131">
        <v>0.4269370459416865</v>
      </c>
      <c r="G1788" s="131">
        <v>1.13896910564435</v>
      </c>
      <c r="H1788" s="131">
        <v>1.2001518901908037</v>
      </c>
    </row>
    <row r="1789" spans="1:10" ht="12.75">
      <c r="A1789" s="147" t="s">
        <v>545</v>
      </c>
      <c r="C1789" s="148" t="s">
        <v>546</v>
      </c>
      <c r="D1789" s="148" t="s">
        <v>547</v>
      </c>
      <c r="F1789" s="148" t="s">
        <v>548</v>
      </c>
      <c r="G1789" s="148" t="s">
        <v>549</v>
      </c>
      <c r="H1789" s="148" t="s">
        <v>550</v>
      </c>
      <c r="I1789" s="149" t="s">
        <v>551</v>
      </c>
      <c r="J1789" s="148" t="s">
        <v>552</v>
      </c>
    </row>
    <row r="1790" spans="1:8" ht="12.75">
      <c r="A1790" s="150" t="s">
        <v>616</v>
      </c>
      <c r="C1790" s="151">
        <v>407.77100000018254</v>
      </c>
      <c r="D1790" s="131">
        <v>1357775.8300743103</v>
      </c>
      <c r="F1790" s="131">
        <v>42800</v>
      </c>
      <c r="G1790" s="131">
        <v>40600</v>
      </c>
      <c r="H1790" s="152" t="s">
        <v>1207</v>
      </c>
    </row>
    <row r="1792" spans="4:8" ht="12.75">
      <c r="D1792" s="131">
        <v>1364869.664176941</v>
      </c>
      <c r="F1792" s="131">
        <v>42900</v>
      </c>
      <c r="G1792" s="131">
        <v>40500</v>
      </c>
      <c r="H1792" s="152" t="s">
        <v>1208</v>
      </c>
    </row>
    <row r="1794" spans="4:8" ht="12.75">
      <c r="D1794" s="131">
        <v>1375262.340883255</v>
      </c>
      <c r="F1794" s="131">
        <v>43500</v>
      </c>
      <c r="G1794" s="131">
        <v>40300</v>
      </c>
      <c r="H1794" s="152" t="s">
        <v>1209</v>
      </c>
    </row>
    <row r="1796" spans="1:8" ht="12.75">
      <c r="A1796" s="147" t="s">
        <v>553</v>
      </c>
      <c r="C1796" s="153" t="s">
        <v>554</v>
      </c>
      <c r="D1796" s="131">
        <v>1365969.2783781686</v>
      </c>
      <c r="F1796" s="131">
        <v>43066.66666666667</v>
      </c>
      <c r="G1796" s="131">
        <v>40466.666666666664</v>
      </c>
      <c r="H1796" s="131">
        <v>1324223.8695731373</v>
      </c>
    </row>
    <row r="1797" spans="1:8" ht="12.75">
      <c r="A1797" s="130">
        <v>38383.88309027778</v>
      </c>
      <c r="C1797" s="153" t="s">
        <v>555</v>
      </c>
      <c r="D1797" s="131">
        <v>8794.963252434127</v>
      </c>
      <c r="F1797" s="131">
        <v>378.5938897200183</v>
      </c>
      <c r="G1797" s="131">
        <v>152.7525231651947</v>
      </c>
      <c r="H1797" s="131">
        <v>8794.963252434127</v>
      </c>
    </row>
    <row r="1799" spans="3:8" ht="12.75">
      <c r="C1799" s="153" t="s">
        <v>556</v>
      </c>
      <c r="D1799" s="131">
        <v>0.6438624492987495</v>
      </c>
      <c r="F1799" s="131">
        <v>0.8790879792260484</v>
      </c>
      <c r="G1799" s="131">
        <v>0.37747740485632975</v>
      </c>
      <c r="H1799" s="131">
        <v>0.6641598489890671</v>
      </c>
    </row>
    <row r="1800" spans="1:10" ht="12.75">
      <c r="A1800" s="147" t="s">
        <v>545</v>
      </c>
      <c r="C1800" s="148" t="s">
        <v>546</v>
      </c>
      <c r="D1800" s="148" t="s">
        <v>547</v>
      </c>
      <c r="F1800" s="148" t="s">
        <v>548</v>
      </c>
      <c r="G1800" s="148" t="s">
        <v>549</v>
      </c>
      <c r="H1800" s="148" t="s">
        <v>550</v>
      </c>
      <c r="I1800" s="149" t="s">
        <v>551</v>
      </c>
      <c r="J1800" s="148" t="s">
        <v>552</v>
      </c>
    </row>
    <row r="1801" spans="1:8" ht="12.75">
      <c r="A1801" s="150" t="s">
        <v>623</v>
      </c>
      <c r="C1801" s="151">
        <v>455.40299999993294</v>
      </c>
      <c r="D1801" s="131">
        <v>41430.59624058008</v>
      </c>
      <c r="F1801" s="131">
        <v>24380</v>
      </c>
      <c r="G1801" s="131">
        <v>26907.500000029802</v>
      </c>
      <c r="H1801" s="152" t="s">
        <v>1210</v>
      </c>
    </row>
    <row r="1803" spans="4:8" ht="12.75">
      <c r="D1803" s="131">
        <v>40723.69876986742</v>
      </c>
      <c r="F1803" s="131">
        <v>24257.5</v>
      </c>
      <c r="G1803" s="131">
        <v>26917.499999970198</v>
      </c>
      <c r="H1803" s="152" t="s">
        <v>1211</v>
      </c>
    </row>
    <row r="1805" spans="4:8" ht="12.75">
      <c r="D1805" s="131">
        <v>42233.14424723387</v>
      </c>
      <c r="F1805" s="131">
        <v>24502.5</v>
      </c>
      <c r="G1805" s="131">
        <v>26972.5</v>
      </c>
      <c r="H1805" s="152" t="s">
        <v>1212</v>
      </c>
    </row>
    <row r="1807" spans="1:8" ht="12.75">
      <c r="A1807" s="147" t="s">
        <v>553</v>
      </c>
      <c r="C1807" s="153" t="s">
        <v>554</v>
      </c>
      <c r="D1807" s="131">
        <v>41462.47975256046</v>
      </c>
      <c r="F1807" s="131">
        <v>24380</v>
      </c>
      <c r="G1807" s="131">
        <v>26932.5</v>
      </c>
      <c r="H1807" s="131">
        <v>15813.64981069999</v>
      </c>
    </row>
    <row r="1808" spans="1:8" ht="12.75">
      <c r="A1808" s="130">
        <v>38383.883726851855</v>
      </c>
      <c r="C1808" s="153" t="s">
        <v>555</v>
      </c>
      <c r="D1808" s="131">
        <v>755.2276683474976</v>
      </c>
      <c r="F1808" s="131">
        <v>122.5</v>
      </c>
      <c r="G1808" s="131">
        <v>34.99999999418713</v>
      </c>
      <c r="H1808" s="131">
        <v>755.2276683474976</v>
      </c>
    </row>
    <row r="1810" spans="3:8" ht="12.75">
      <c r="C1810" s="153" t="s">
        <v>556</v>
      </c>
      <c r="D1810" s="131">
        <v>1.8214725044294042</v>
      </c>
      <c r="F1810" s="131">
        <v>0.5024610336341263</v>
      </c>
      <c r="G1810" s="131">
        <v>0.12995451589784507</v>
      </c>
      <c r="H1810" s="131">
        <v>4.775796083687702</v>
      </c>
    </row>
    <row r="1811" spans="1:16" ht="12.75">
      <c r="A1811" s="141" t="s">
        <v>536</v>
      </c>
      <c r="B1811" s="136" t="s">
        <v>478</v>
      </c>
      <c r="D1811" s="141" t="s">
        <v>537</v>
      </c>
      <c r="E1811" s="136" t="s">
        <v>538</v>
      </c>
      <c r="F1811" s="137" t="s">
        <v>580</v>
      </c>
      <c r="G1811" s="142" t="s">
        <v>540</v>
      </c>
      <c r="H1811" s="143">
        <v>2</v>
      </c>
      <c r="I1811" s="144" t="s">
        <v>541</v>
      </c>
      <c r="J1811" s="143">
        <v>3</v>
      </c>
      <c r="K1811" s="142" t="s">
        <v>542</v>
      </c>
      <c r="L1811" s="145">
        <v>1</v>
      </c>
      <c r="M1811" s="142" t="s">
        <v>543</v>
      </c>
      <c r="N1811" s="146">
        <v>1</v>
      </c>
      <c r="O1811" s="142" t="s">
        <v>544</v>
      </c>
      <c r="P1811" s="146">
        <v>1</v>
      </c>
    </row>
    <row r="1813" spans="1:10" ht="12.75">
      <c r="A1813" s="147" t="s">
        <v>545</v>
      </c>
      <c r="C1813" s="148" t="s">
        <v>546</v>
      </c>
      <c r="D1813" s="148" t="s">
        <v>547</v>
      </c>
      <c r="F1813" s="148" t="s">
        <v>548</v>
      </c>
      <c r="G1813" s="148" t="s">
        <v>549</v>
      </c>
      <c r="H1813" s="148" t="s">
        <v>550</v>
      </c>
      <c r="I1813" s="149" t="s">
        <v>551</v>
      </c>
      <c r="J1813" s="148" t="s">
        <v>552</v>
      </c>
    </row>
    <row r="1814" spans="1:8" ht="12.75">
      <c r="A1814" s="150" t="s">
        <v>619</v>
      </c>
      <c r="C1814" s="151">
        <v>228.61599999992177</v>
      </c>
      <c r="D1814" s="131">
        <v>31560.499999970198</v>
      </c>
      <c r="F1814" s="131">
        <v>26985</v>
      </c>
      <c r="G1814" s="131">
        <v>26021</v>
      </c>
      <c r="H1814" s="152" t="s">
        <v>1213</v>
      </c>
    </row>
    <row r="1816" spans="4:8" ht="12.75">
      <c r="D1816" s="131">
        <v>32001.43606430292</v>
      </c>
      <c r="F1816" s="131">
        <v>27106</v>
      </c>
      <c r="G1816" s="131">
        <v>25877</v>
      </c>
      <c r="H1816" s="152" t="s">
        <v>1214</v>
      </c>
    </row>
    <row r="1818" spans="4:8" ht="12.75">
      <c r="D1818" s="131">
        <v>31622.000000029802</v>
      </c>
      <c r="F1818" s="131">
        <v>27318.000000029802</v>
      </c>
      <c r="G1818" s="131">
        <v>27152</v>
      </c>
      <c r="H1818" s="152" t="s">
        <v>1215</v>
      </c>
    </row>
    <row r="1820" spans="1:8" ht="12.75">
      <c r="A1820" s="147" t="s">
        <v>553</v>
      </c>
      <c r="C1820" s="153" t="s">
        <v>554</v>
      </c>
      <c r="D1820" s="131">
        <v>31727.97868810097</v>
      </c>
      <c r="F1820" s="131">
        <v>27136.333333343267</v>
      </c>
      <c r="G1820" s="131">
        <v>26350</v>
      </c>
      <c r="H1820" s="131">
        <v>4936.464380284105</v>
      </c>
    </row>
    <row r="1821" spans="1:8" ht="12.75">
      <c r="A1821" s="130">
        <v>38383.88597222222</v>
      </c>
      <c r="C1821" s="153" t="s">
        <v>555</v>
      </c>
      <c r="D1821" s="131">
        <v>238.80905542121275</v>
      </c>
      <c r="F1821" s="131">
        <v>168.5595839417713</v>
      </c>
      <c r="G1821" s="131">
        <v>698.2743014031091</v>
      </c>
      <c r="H1821" s="131">
        <v>238.80905542121275</v>
      </c>
    </row>
    <row r="1823" spans="3:8" ht="12.75">
      <c r="C1823" s="153" t="s">
        <v>556</v>
      </c>
      <c r="D1823" s="131">
        <v>0.7526765501477535</v>
      </c>
      <c r="F1823" s="131">
        <v>0.6211582894091915</v>
      </c>
      <c r="G1823" s="131">
        <v>2.6499973487784017</v>
      </c>
      <c r="H1823" s="131">
        <v>4.8376537745314145</v>
      </c>
    </row>
    <row r="1824" spans="1:10" ht="12.75">
      <c r="A1824" s="147" t="s">
        <v>545</v>
      </c>
      <c r="C1824" s="148" t="s">
        <v>546</v>
      </c>
      <c r="D1824" s="148" t="s">
        <v>547</v>
      </c>
      <c r="F1824" s="148" t="s">
        <v>548</v>
      </c>
      <c r="G1824" s="148" t="s">
        <v>549</v>
      </c>
      <c r="H1824" s="148" t="s">
        <v>550</v>
      </c>
      <c r="I1824" s="149" t="s">
        <v>551</v>
      </c>
      <c r="J1824" s="148" t="s">
        <v>552</v>
      </c>
    </row>
    <row r="1825" spans="1:8" ht="12.75">
      <c r="A1825" s="150" t="s">
        <v>620</v>
      </c>
      <c r="C1825" s="151">
        <v>231.6040000000503</v>
      </c>
      <c r="D1825" s="131">
        <v>60007.87796789408</v>
      </c>
      <c r="F1825" s="131">
        <v>17959</v>
      </c>
      <c r="G1825" s="131">
        <v>34375</v>
      </c>
      <c r="H1825" s="152" t="s">
        <v>1216</v>
      </c>
    </row>
    <row r="1827" spans="4:8" ht="12.75">
      <c r="D1827" s="131">
        <v>57002</v>
      </c>
      <c r="F1827" s="131">
        <v>17447</v>
      </c>
      <c r="G1827" s="131">
        <v>34371</v>
      </c>
      <c r="H1827" s="152" t="s">
        <v>1217</v>
      </c>
    </row>
    <row r="1829" spans="4:8" ht="12.75">
      <c r="D1829" s="131">
        <v>60066.37952262163</v>
      </c>
      <c r="F1829" s="131">
        <v>16023</v>
      </c>
      <c r="G1829" s="131">
        <v>34720</v>
      </c>
      <c r="H1829" s="152" t="s">
        <v>1218</v>
      </c>
    </row>
    <row r="1831" spans="1:8" ht="12.75">
      <c r="A1831" s="147" t="s">
        <v>553</v>
      </c>
      <c r="C1831" s="153" t="s">
        <v>554</v>
      </c>
      <c r="D1831" s="131">
        <v>59025.41916350524</v>
      </c>
      <c r="F1831" s="131">
        <v>17143</v>
      </c>
      <c r="G1831" s="131">
        <v>34488.666666666664</v>
      </c>
      <c r="H1831" s="131">
        <v>30677.371718249764</v>
      </c>
    </row>
    <row r="1832" spans="1:8" ht="12.75">
      <c r="A1832" s="130">
        <v>38383.88643518519</v>
      </c>
      <c r="C1832" s="153" t="s">
        <v>555</v>
      </c>
      <c r="D1832" s="131">
        <v>1752.5765151364656</v>
      </c>
      <c r="F1832" s="131">
        <v>1003.162997722703</v>
      </c>
      <c r="G1832" s="131">
        <v>200.35052616185797</v>
      </c>
      <c r="H1832" s="131">
        <v>1752.5765151364656</v>
      </c>
    </row>
    <row r="1834" spans="3:8" ht="12.75">
      <c r="C1834" s="153" t="s">
        <v>556</v>
      </c>
      <c r="D1834" s="131">
        <v>2.9691894440964246</v>
      </c>
      <c r="F1834" s="131">
        <v>5.85173538892086</v>
      </c>
      <c r="G1834" s="131">
        <v>0.5809169954241722</v>
      </c>
      <c r="H1834" s="131">
        <v>5.712929162356726</v>
      </c>
    </row>
    <row r="1835" spans="1:10" ht="12.75">
      <c r="A1835" s="147" t="s">
        <v>545</v>
      </c>
      <c r="C1835" s="148" t="s">
        <v>546</v>
      </c>
      <c r="D1835" s="148" t="s">
        <v>547</v>
      </c>
      <c r="F1835" s="148" t="s">
        <v>548</v>
      </c>
      <c r="G1835" s="148" t="s">
        <v>549</v>
      </c>
      <c r="H1835" s="148" t="s">
        <v>550</v>
      </c>
      <c r="I1835" s="149" t="s">
        <v>551</v>
      </c>
      <c r="J1835" s="148" t="s">
        <v>552</v>
      </c>
    </row>
    <row r="1836" spans="1:8" ht="12.75">
      <c r="A1836" s="150" t="s">
        <v>618</v>
      </c>
      <c r="C1836" s="151">
        <v>267.7160000000149</v>
      </c>
      <c r="D1836" s="131">
        <v>50591.470370054245</v>
      </c>
      <c r="F1836" s="131">
        <v>3643.5</v>
      </c>
      <c r="G1836" s="131">
        <v>3922.2499999962747</v>
      </c>
      <c r="H1836" s="152" t="s">
        <v>1219</v>
      </c>
    </row>
    <row r="1838" spans="4:8" ht="12.75">
      <c r="D1838" s="131">
        <v>51645.860253453255</v>
      </c>
      <c r="F1838" s="131">
        <v>3595.7500000037253</v>
      </c>
      <c r="G1838" s="131">
        <v>3878.0000000037253</v>
      </c>
      <c r="H1838" s="152" t="s">
        <v>1220</v>
      </c>
    </row>
    <row r="1840" spans="4:8" ht="12.75">
      <c r="D1840" s="131">
        <v>51973.82404279709</v>
      </c>
      <c r="F1840" s="131">
        <v>3651.25</v>
      </c>
      <c r="G1840" s="131">
        <v>3903.9999999962747</v>
      </c>
      <c r="H1840" s="152" t="s">
        <v>0</v>
      </c>
    </row>
    <row r="1842" spans="1:8" ht="12.75">
      <c r="A1842" s="147" t="s">
        <v>553</v>
      </c>
      <c r="C1842" s="153" t="s">
        <v>554</v>
      </c>
      <c r="D1842" s="131">
        <v>51403.718222101525</v>
      </c>
      <c r="F1842" s="131">
        <v>3630.1666666679084</v>
      </c>
      <c r="G1842" s="131">
        <v>3901.4166666654246</v>
      </c>
      <c r="H1842" s="131">
        <v>47596.52938973757</v>
      </c>
    </row>
    <row r="1843" spans="1:8" ht="12.75">
      <c r="A1843" s="130">
        <v>38383.887083333335</v>
      </c>
      <c r="C1843" s="153" t="s">
        <v>555</v>
      </c>
      <c r="D1843" s="131">
        <v>722.2880254069851</v>
      </c>
      <c r="F1843" s="131">
        <v>30.056543933110433</v>
      </c>
      <c r="G1843" s="131">
        <v>22.23782437999082</v>
      </c>
      <c r="H1843" s="131">
        <v>722.2880254069851</v>
      </c>
    </row>
    <row r="1845" spans="3:8" ht="12.75">
      <c r="C1845" s="153" t="s">
        <v>556</v>
      </c>
      <c r="D1845" s="131">
        <v>1.4051279759300181</v>
      </c>
      <c r="F1845" s="131">
        <v>0.8279659501336072</v>
      </c>
      <c r="G1845" s="131">
        <v>0.5699935761795389</v>
      </c>
      <c r="H1845" s="131">
        <v>1.5175224636498803</v>
      </c>
    </row>
    <row r="1846" spans="1:10" ht="12.75">
      <c r="A1846" s="147" t="s">
        <v>545</v>
      </c>
      <c r="C1846" s="148" t="s">
        <v>546</v>
      </c>
      <c r="D1846" s="148" t="s">
        <v>547</v>
      </c>
      <c r="F1846" s="148" t="s">
        <v>548</v>
      </c>
      <c r="G1846" s="148" t="s">
        <v>549</v>
      </c>
      <c r="H1846" s="148" t="s">
        <v>550</v>
      </c>
      <c r="I1846" s="149" t="s">
        <v>551</v>
      </c>
      <c r="J1846" s="148" t="s">
        <v>552</v>
      </c>
    </row>
    <row r="1847" spans="1:8" ht="12.75">
      <c r="A1847" s="150" t="s">
        <v>617</v>
      </c>
      <c r="C1847" s="151">
        <v>292.40199999976903</v>
      </c>
      <c r="D1847" s="131">
        <v>48329.95190817118</v>
      </c>
      <c r="F1847" s="131">
        <v>12612</v>
      </c>
      <c r="G1847" s="131">
        <v>12433.5</v>
      </c>
      <c r="H1847" s="152" t="s">
        <v>1</v>
      </c>
    </row>
    <row r="1849" spans="4:8" ht="12.75">
      <c r="D1849" s="131">
        <v>47348.187998473644</v>
      </c>
      <c r="F1849" s="131">
        <v>12512.5</v>
      </c>
      <c r="G1849" s="131">
        <v>12720.75</v>
      </c>
      <c r="H1849" s="152" t="s">
        <v>2</v>
      </c>
    </row>
    <row r="1851" spans="4:8" ht="12.75">
      <c r="D1851" s="131">
        <v>47394.227862000465</v>
      </c>
      <c r="F1851" s="131">
        <v>12554</v>
      </c>
      <c r="G1851" s="131">
        <v>12883.749999985099</v>
      </c>
      <c r="H1851" s="152" t="s">
        <v>3</v>
      </c>
    </row>
    <row r="1853" spans="1:8" ht="12.75">
      <c r="A1853" s="147" t="s">
        <v>553</v>
      </c>
      <c r="C1853" s="153" t="s">
        <v>554</v>
      </c>
      <c r="D1853" s="131">
        <v>47690.789256215096</v>
      </c>
      <c r="F1853" s="131">
        <v>12559.5</v>
      </c>
      <c r="G1853" s="131">
        <v>12679.333333328366</v>
      </c>
      <c r="H1853" s="131">
        <v>35057.685121069386</v>
      </c>
    </row>
    <row r="1854" spans="1:8" ht="12.75">
      <c r="A1854" s="130">
        <v>38383.887766203705</v>
      </c>
      <c r="C1854" s="153" t="s">
        <v>555</v>
      </c>
      <c r="D1854" s="131">
        <v>554.0095567766293</v>
      </c>
      <c r="F1854" s="131">
        <v>49.97749493522059</v>
      </c>
      <c r="G1854" s="131">
        <v>227.9644069373146</v>
      </c>
      <c r="H1854" s="131">
        <v>554.0095567766293</v>
      </c>
    </row>
    <row r="1856" spans="3:8" ht="12.75">
      <c r="C1856" s="153" t="s">
        <v>556</v>
      </c>
      <c r="D1856" s="131">
        <v>1.1616699270801656</v>
      </c>
      <c r="F1856" s="131">
        <v>0.3979258325189744</v>
      </c>
      <c r="G1856" s="131">
        <v>1.7979210810563433</v>
      </c>
      <c r="H1856" s="131">
        <v>1.5802799154119682</v>
      </c>
    </row>
    <row r="1857" spans="1:10" ht="12.75">
      <c r="A1857" s="147" t="s">
        <v>545</v>
      </c>
      <c r="C1857" s="148" t="s">
        <v>546</v>
      </c>
      <c r="D1857" s="148" t="s">
        <v>547</v>
      </c>
      <c r="F1857" s="148" t="s">
        <v>548</v>
      </c>
      <c r="G1857" s="148" t="s">
        <v>549</v>
      </c>
      <c r="H1857" s="148" t="s">
        <v>550</v>
      </c>
      <c r="I1857" s="149" t="s">
        <v>551</v>
      </c>
      <c r="J1857" s="148" t="s">
        <v>552</v>
      </c>
    </row>
    <row r="1858" spans="1:8" ht="12.75">
      <c r="A1858" s="150" t="s">
        <v>621</v>
      </c>
      <c r="C1858" s="151">
        <v>324.75400000019</v>
      </c>
      <c r="D1858" s="131">
        <v>47192.97751057148</v>
      </c>
      <c r="F1858" s="131">
        <v>19031</v>
      </c>
      <c r="G1858" s="131">
        <v>14710.000000014901</v>
      </c>
      <c r="H1858" s="152" t="s">
        <v>4</v>
      </c>
    </row>
    <row r="1860" spans="4:8" ht="12.75">
      <c r="D1860" s="131">
        <v>46816.006024599075</v>
      </c>
      <c r="F1860" s="131">
        <v>18957</v>
      </c>
      <c r="G1860" s="131">
        <v>14842</v>
      </c>
      <c r="H1860" s="152" t="s">
        <v>5</v>
      </c>
    </row>
    <row r="1862" spans="4:8" ht="12.75">
      <c r="D1862" s="131">
        <v>46832.92890077829</v>
      </c>
      <c r="F1862" s="131">
        <v>18529</v>
      </c>
      <c r="G1862" s="131">
        <v>15124</v>
      </c>
      <c r="H1862" s="152" t="s">
        <v>6</v>
      </c>
    </row>
    <row r="1864" spans="1:8" ht="12.75">
      <c r="A1864" s="147" t="s">
        <v>553</v>
      </c>
      <c r="C1864" s="153" t="s">
        <v>554</v>
      </c>
      <c r="D1864" s="131">
        <v>46947.30414531629</v>
      </c>
      <c r="F1864" s="131">
        <v>18839</v>
      </c>
      <c r="G1864" s="131">
        <v>14892.000000004966</v>
      </c>
      <c r="H1864" s="131">
        <v>29543.03566869306</v>
      </c>
    </row>
    <row r="1865" spans="1:8" ht="12.75">
      <c r="A1865" s="130">
        <v>38383.88826388889</v>
      </c>
      <c r="C1865" s="153" t="s">
        <v>555</v>
      </c>
      <c r="D1865" s="131">
        <v>212.92756451790524</v>
      </c>
      <c r="F1865" s="131">
        <v>271.0055349988262</v>
      </c>
      <c r="G1865" s="131">
        <v>211.48049554806093</v>
      </c>
      <c r="H1865" s="131">
        <v>212.92756451790524</v>
      </c>
    </row>
    <row r="1867" spans="3:8" ht="12.75">
      <c r="C1867" s="153" t="s">
        <v>556</v>
      </c>
      <c r="D1867" s="131">
        <v>0.453545881694994</v>
      </c>
      <c r="F1867" s="131">
        <v>1.4385346090494513</v>
      </c>
      <c r="G1867" s="131">
        <v>1.42009465181299</v>
      </c>
      <c r="H1867" s="131">
        <v>0.7207369171731597</v>
      </c>
    </row>
    <row r="1868" spans="1:10" ht="12.75">
      <c r="A1868" s="147" t="s">
        <v>545</v>
      </c>
      <c r="C1868" s="148" t="s">
        <v>546</v>
      </c>
      <c r="D1868" s="148" t="s">
        <v>547</v>
      </c>
      <c r="F1868" s="148" t="s">
        <v>548</v>
      </c>
      <c r="G1868" s="148" t="s">
        <v>549</v>
      </c>
      <c r="H1868" s="148" t="s">
        <v>550</v>
      </c>
      <c r="I1868" s="149" t="s">
        <v>551</v>
      </c>
      <c r="J1868" s="148" t="s">
        <v>552</v>
      </c>
    </row>
    <row r="1869" spans="1:8" ht="12.75">
      <c r="A1869" s="150" t="s">
        <v>640</v>
      </c>
      <c r="C1869" s="151">
        <v>343.82299999985844</v>
      </c>
      <c r="D1869" s="131">
        <v>44600.10629725456</v>
      </c>
      <c r="F1869" s="131">
        <v>14312.000000014901</v>
      </c>
      <c r="G1869" s="131">
        <v>13010.000000014901</v>
      </c>
      <c r="H1869" s="152" t="s">
        <v>7</v>
      </c>
    </row>
    <row r="1871" spans="4:8" ht="12.75">
      <c r="D1871" s="131">
        <v>45013.385623037815</v>
      </c>
      <c r="F1871" s="131">
        <v>13608.000000014901</v>
      </c>
      <c r="G1871" s="131">
        <v>13065.999999985099</v>
      </c>
      <c r="H1871" s="152" t="s">
        <v>8</v>
      </c>
    </row>
    <row r="1873" spans="4:8" ht="12.75">
      <c r="D1873" s="131">
        <v>45180.35786277056</v>
      </c>
      <c r="F1873" s="131">
        <v>13248</v>
      </c>
      <c r="G1873" s="131">
        <v>12946</v>
      </c>
      <c r="H1873" s="152" t="s">
        <v>9</v>
      </c>
    </row>
    <row r="1875" spans="1:8" ht="12.75">
      <c r="A1875" s="147" t="s">
        <v>553</v>
      </c>
      <c r="C1875" s="153" t="s">
        <v>554</v>
      </c>
      <c r="D1875" s="131">
        <v>44931.28326102097</v>
      </c>
      <c r="F1875" s="131">
        <v>13722.6666666766</v>
      </c>
      <c r="G1875" s="131">
        <v>13007.333333333332</v>
      </c>
      <c r="H1875" s="131">
        <v>31514.685446807645</v>
      </c>
    </row>
    <row r="1876" spans="1:8" ht="12.75">
      <c r="A1876" s="130">
        <v>38383.888703703706</v>
      </c>
      <c r="C1876" s="153" t="s">
        <v>555</v>
      </c>
      <c r="D1876" s="131">
        <v>298.71151334958773</v>
      </c>
      <c r="F1876" s="131">
        <v>541.1888148700544</v>
      </c>
      <c r="G1876" s="131">
        <v>60.04442798894442</v>
      </c>
      <c r="H1876" s="131">
        <v>298.71151334958773</v>
      </c>
    </row>
    <row r="1878" spans="3:8" ht="12.75">
      <c r="C1878" s="153" t="s">
        <v>556</v>
      </c>
      <c r="D1878" s="131">
        <v>0.66481856664158</v>
      </c>
      <c r="F1878" s="131">
        <v>3.943758367200224</v>
      </c>
      <c r="G1878" s="131">
        <v>0.46161981437864097</v>
      </c>
      <c r="H1878" s="131">
        <v>0.9478486271226497</v>
      </c>
    </row>
    <row r="1879" spans="1:10" ht="12.75">
      <c r="A1879" s="147" t="s">
        <v>545</v>
      </c>
      <c r="C1879" s="148" t="s">
        <v>546</v>
      </c>
      <c r="D1879" s="148" t="s">
        <v>547</v>
      </c>
      <c r="F1879" s="148" t="s">
        <v>548</v>
      </c>
      <c r="G1879" s="148" t="s">
        <v>549</v>
      </c>
      <c r="H1879" s="148" t="s">
        <v>550</v>
      </c>
      <c r="I1879" s="149" t="s">
        <v>551</v>
      </c>
      <c r="J1879" s="148" t="s">
        <v>552</v>
      </c>
    </row>
    <row r="1880" spans="1:8" ht="12.75">
      <c r="A1880" s="150" t="s">
        <v>622</v>
      </c>
      <c r="C1880" s="151">
        <v>361.38400000007823</v>
      </c>
      <c r="D1880" s="131">
        <v>44601.55799013376</v>
      </c>
      <c r="F1880" s="131">
        <v>13332</v>
      </c>
      <c r="G1880" s="131">
        <v>13330</v>
      </c>
      <c r="H1880" s="152" t="s">
        <v>10</v>
      </c>
    </row>
    <row r="1882" spans="4:8" ht="12.75">
      <c r="D1882" s="131">
        <v>45502.79868888855</v>
      </c>
      <c r="F1882" s="131">
        <v>12970</v>
      </c>
      <c r="G1882" s="131">
        <v>13242</v>
      </c>
      <c r="H1882" s="152" t="s">
        <v>11</v>
      </c>
    </row>
    <row r="1884" spans="4:8" ht="12.75">
      <c r="D1884" s="131">
        <v>44320.87441664934</v>
      </c>
      <c r="F1884" s="131">
        <v>13087.999999985099</v>
      </c>
      <c r="G1884" s="131">
        <v>13212.000000014901</v>
      </c>
      <c r="H1884" s="152" t="s">
        <v>12</v>
      </c>
    </row>
    <row r="1886" spans="1:8" ht="12.75">
      <c r="A1886" s="147" t="s">
        <v>553</v>
      </c>
      <c r="C1886" s="153" t="s">
        <v>554</v>
      </c>
      <c r="D1886" s="131">
        <v>44808.410365223885</v>
      </c>
      <c r="F1886" s="131">
        <v>13129.999999995034</v>
      </c>
      <c r="G1886" s="131">
        <v>13261.333333338302</v>
      </c>
      <c r="H1886" s="131">
        <v>31618.043744157254</v>
      </c>
    </row>
    <row r="1887" spans="1:8" ht="12.75">
      <c r="A1887" s="130">
        <v>38383.889131944445</v>
      </c>
      <c r="C1887" s="153" t="s">
        <v>555</v>
      </c>
      <c r="D1887" s="131">
        <v>617.516943198424</v>
      </c>
      <c r="F1887" s="131">
        <v>184.61852561595856</v>
      </c>
      <c r="G1887" s="131">
        <v>61.32971003209828</v>
      </c>
      <c r="H1887" s="131">
        <v>617.516943198424</v>
      </c>
    </row>
    <row r="1889" spans="3:8" ht="12.75">
      <c r="C1889" s="153" t="s">
        <v>556</v>
      </c>
      <c r="D1889" s="131">
        <v>1.3781273162006284</v>
      </c>
      <c r="F1889" s="131">
        <v>1.4060816878600795</v>
      </c>
      <c r="G1889" s="131">
        <v>0.46247016412684977</v>
      </c>
      <c r="H1889" s="131">
        <v>1.9530523399713366</v>
      </c>
    </row>
    <row r="1890" spans="1:10" ht="12.75">
      <c r="A1890" s="147" t="s">
        <v>545</v>
      </c>
      <c r="C1890" s="148" t="s">
        <v>546</v>
      </c>
      <c r="D1890" s="148" t="s">
        <v>547</v>
      </c>
      <c r="F1890" s="148" t="s">
        <v>548</v>
      </c>
      <c r="G1890" s="148" t="s">
        <v>549</v>
      </c>
      <c r="H1890" s="148" t="s">
        <v>550</v>
      </c>
      <c r="I1890" s="149" t="s">
        <v>551</v>
      </c>
      <c r="J1890" s="148" t="s">
        <v>552</v>
      </c>
    </row>
    <row r="1891" spans="1:8" ht="12.75">
      <c r="A1891" s="150" t="s">
        <v>641</v>
      </c>
      <c r="C1891" s="151">
        <v>371.029</v>
      </c>
      <c r="D1891" s="131">
        <v>39086.16303753853</v>
      </c>
      <c r="F1891" s="131">
        <v>23556</v>
      </c>
      <c r="G1891" s="131">
        <v>18088</v>
      </c>
      <c r="H1891" s="152" t="s">
        <v>13</v>
      </c>
    </row>
    <row r="1893" spans="4:8" ht="12.75">
      <c r="D1893" s="131">
        <v>40673.07834881544</v>
      </c>
      <c r="F1893" s="131">
        <v>20260</v>
      </c>
      <c r="G1893" s="131">
        <v>18612</v>
      </c>
      <c r="H1893" s="152" t="s">
        <v>14</v>
      </c>
    </row>
    <row r="1895" spans="4:8" ht="12.75">
      <c r="D1895" s="131">
        <v>40884.342801749706</v>
      </c>
      <c r="F1895" s="131">
        <v>20310</v>
      </c>
      <c r="G1895" s="131">
        <v>18324</v>
      </c>
      <c r="H1895" s="152" t="s">
        <v>15</v>
      </c>
    </row>
    <row r="1897" spans="1:8" ht="12.75">
      <c r="A1897" s="147" t="s">
        <v>553</v>
      </c>
      <c r="C1897" s="153" t="s">
        <v>554</v>
      </c>
      <c r="D1897" s="131">
        <v>40214.528062701225</v>
      </c>
      <c r="F1897" s="131">
        <v>21375.333333333336</v>
      </c>
      <c r="G1897" s="131">
        <v>18341.333333333332</v>
      </c>
      <c r="H1897" s="131">
        <v>19993.78246721144</v>
      </c>
    </row>
    <row r="1898" spans="1:8" ht="12.75">
      <c r="A1898" s="130">
        <v>38383.88958333333</v>
      </c>
      <c r="C1898" s="153" t="s">
        <v>555</v>
      </c>
      <c r="D1898" s="131">
        <v>982.8854916907688</v>
      </c>
      <c r="F1898" s="131">
        <v>1888.6781973997934</v>
      </c>
      <c r="G1898" s="131">
        <v>262.4296731189774</v>
      </c>
      <c r="H1898" s="131">
        <v>982.8854916907688</v>
      </c>
    </row>
    <row r="1900" spans="3:8" ht="12.75">
      <c r="C1900" s="153" t="s">
        <v>556</v>
      </c>
      <c r="D1900" s="131">
        <v>2.44410549878463</v>
      </c>
      <c r="F1900" s="131">
        <v>8.835783601346382</v>
      </c>
      <c r="G1900" s="131">
        <v>1.4308102270953262</v>
      </c>
      <c r="H1900" s="131">
        <v>4.915955714245865</v>
      </c>
    </row>
    <row r="1901" spans="1:10" ht="12.75">
      <c r="A1901" s="147" t="s">
        <v>545</v>
      </c>
      <c r="C1901" s="148" t="s">
        <v>546</v>
      </c>
      <c r="D1901" s="148" t="s">
        <v>547</v>
      </c>
      <c r="F1901" s="148" t="s">
        <v>548</v>
      </c>
      <c r="G1901" s="148" t="s">
        <v>549</v>
      </c>
      <c r="H1901" s="148" t="s">
        <v>550</v>
      </c>
      <c r="I1901" s="149" t="s">
        <v>551</v>
      </c>
      <c r="J1901" s="148" t="s">
        <v>552</v>
      </c>
    </row>
    <row r="1902" spans="1:8" ht="12.75">
      <c r="A1902" s="150" t="s">
        <v>616</v>
      </c>
      <c r="C1902" s="151">
        <v>407.77100000018254</v>
      </c>
      <c r="D1902" s="131">
        <v>5264556.578514099</v>
      </c>
      <c r="F1902" s="131">
        <v>57100</v>
      </c>
      <c r="G1902" s="131">
        <v>47700</v>
      </c>
      <c r="H1902" s="152" t="s">
        <v>16</v>
      </c>
    </row>
    <row r="1904" spans="4:8" ht="12.75">
      <c r="D1904" s="131">
        <v>5313707.707458496</v>
      </c>
      <c r="F1904" s="131">
        <v>58100</v>
      </c>
      <c r="G1904" s="131">
        <v>47000</v>
      </c>
      <c r="H1904" s="152" t="s">
        <v>17</v>
      </c>
    </row>
    <row r="1906" spans="4:8" ht="12.75">
      <c r="D1906" s="131">
        <v>5307719.514190674</v>
      </c>
      <c r="F1906" s="131">
        <v>56700</v>
      </c>
      <c r="G1906" s="131">
        <v>46800</v>
      </c>
      <c r="H1906" s="152" t="s">
        <v>18</v>
      </c>
    </row>
    <row r="1908" spans="1:8" ht="12.75">
      <c r="A1908" s="147" t="s">
        <v>553</v>
      </c>
      <c r="C1908" s="153" t="s">
        <v>554</v>
      </c>
      <c r="D1908" s="131">
        <v>5295327.933387756</v>
      </c>
      <c r="F1908" s="131">
        <v>57300</v>
      </c>
      <c r="G1908" s="131">
        <v>47166.66666666667</v>
      </c>
      <c r="H1908" s="131">
        <v>5243177.451207463</v>
      </c>
    </row>
    <row r="1909" spans="1:8" ht="12.75">
      <c r="A1909" s="130">
        <v>38383.8900462963</v>
      </c>
      <c r="C1909" s="153" t="s">
        <v>555</v>
      </c>
      <c r="D1909" s="131">
        <v>26816.446916273846</v>
      </c>
      <c r="F1909" s="131">
        <v>721.1102550927978</v>
      </c>
      <c r="G1909" s="131">
        <v>472.58156262526086</v>
      </c>
      <c r="H1909" s="131">
        <v>26816.446916273846</v>
      </c>
    </row>
    <row r="1911" spans="3:8" ht="12.75">
      <c r="C1911" s="153" t="s">
        <v>556</v>
      </c>
      <c r="D1911" s="131">
        <v>0.5064171143621254</v>
      </c>
      <c r="F1911" s="131">
        <v>1.2584821205807992</v>
      </c>
      <c r="G1911" s="131">
        <v>1.001939708746136</v>
      </c>
      <c r="H1911" s="131">
        <v>0.5114541166272797</v>
      </c>
    </row>
    <row r="1912" spans="1:10" ht="12.75">
      <c r="A1912" s="147" t="s">
        <v>545</v>
      </c>
      <c r="C1912" s="148" t="s">
        <v>546</v>
      </c>
      <c r="D1912" s="148" t="s">
        <v>547</v>
      </c>
      <c r="F1912" s="148" t="s">
        <v>548</v>
      </c>
      <c r="G1912" s="148" t="s">
        <v>549</v>
      </c>
      <c r="H1912" s="148" t="s">
        <v>550</v>
      </c>
      <c r="I1912" s="149" t="s">
        <v>551</v>
      </c>
      <c r="J1912" s="148" t="s">
        <v>552</v>
      </c>
    </row>
    <row r="1913" spans="1:8" ht="12.75">
      <c r="A1913" s="150" t="s">
        <v>623</v>
      </c>
      <c r="C1913" s="151">
        <v>455.40299999993294</v>
      </c>
      <c r="D1913" s="131">
        <v>478634.8300180435</v>
      </c>
      <c r="F1913" s="131">
        <v>27212.5</v>
      </c>
      <c r="G1913" s="131">
        <v>28275</v>
      </c>
      <c r="H1913" s="152" t="s">
        <v>19</v>
      </c>
    </row>
    <row r="1915" spans="4:8" ht="12.75">
      <c r="D1915" s="131">
        <v>469340.27079343796</v>
      </c>
      <c r="F1915" s="131">
        <v>27245.000000029802</v>
      </c>
      <c r="G1915" s="131">
        <v>28600</v>
      </c>
      <c r="H1915" s="152" t="s">
        <v>20</v>
      </c>
    </row>
    <row r="1917" spans="4:8" ht="12.75">
      <c r="D1917" s="131">
        <v>484838.16809129715</v>
      </c>
      <c r="F1917" s="131">
        <v>27517.499999970198</v>
      </c>
      <c r="G1917" s="131">
        <v>28352.5</v>
      </c>
      <c r="H1917" s="152" t="s">
        <v>21</v>
      </c>
    </row>
    <row r="1919" spans="1:8" ht="12.75">
      <c r="A1919" s="147" t="s">
        <v>553</v>
      </c>
      <c r="C1919" s="153" t="s">
        <v>554</v>
      </c>
      <c r="D1919" s="131">
        <v>477604.42296759284</v>
      </c>
      <c r="F1919" s="131">
        <v>27325</v>
      </c>
      <c r="G1919" s="131">
        <v>28409.166666666664</v>
      </c>
      <c r="H1919" s="131">
        <v>449740.49128154636</v>
      </c>
    </row>
    <row r="1920" spans="1:8" ht="12.75">
      <c r="A1920" s="130">
        <v>38383.89068287037</v>
      </c>
      <c r="C1920" s="153" t="s">
        <v>555</v>
      </c>
      <c r="D1920" s="131">
        <v>7800.160843273521</v>
      </c>
      <c r="F1920" s="131">
        <v>167.4999999757074</v>
      </c>
      <c r="G1920" s="131">
        <v>169.74858860483445</v>
      </c>
      <c r="H1920" s="131">
        <v>7800.160843273521</v>
      </c>
    </row>
    <row r="1922" spans="3:8" ht="12.75">
      <c r="C1922" s="153" t="s">
        <v>556</v>
      </c>
      <c r="D1922" s="131">
        <v>1.6331843819216032</v>
      </c>
      <c r="F1922" s="131">
        <v>0.6129917656933483</v>
      </c>
      <c r="G1922" s="131">
        <v>0.597513438519848</v>
      </c>
      <c r="H1922" s="131">
        <v>1.7343692628268306</v>
      </c>
    </row>
    <row r="1923" spans="1:16" ht="12.75">
      <c r="A1923" s="141" t="s">
        <v>536</v>
      </c>
      <c r="B1923" s="136" t="s">
        <v>479</v>
      </c>
      <c r="D1923" s="141" t="s">
        <v>537</v>
      </c>
      <c r="E1923" s="136" t="s">
        <v>538</v>
      </c>
      <c r="F1923" s="137" t="s">
        <v>581</v>
      </c>
      <c r="G1923" s="142" t="s">
        <v>540</v>
      </c>
      <c r="H1923" s="143">
        <v>2</v>
      </c>
      <c r="I1923" s="144" t="s">
        <v>541</v>
      </c>
      <c r="J1923" s="143">
        <v>4</v>
      </c>
      <c r="K1923" s="142" t="s">
        <v>542</v>
      </c>
      <c r="L1923" s="145">
        <v>1</v>
      </c>
      <c r="M1923" s="142" t="s">
        <v>543</v>
      </c>
      <c r="N1923" s="146">
        <v>1</v>
      </c>
      <c r="O1923" s="142" t="s">
        <v>544</v>
      </c>
      <c r="P1923" s="146">
        <v>1</v>
      </c>
    </row>
    <row r="1925" spans="1:10" ht="12.75">
      <c r="A1925" s="147" t="s">
        <v>545</v>
      </c>
      <c r="C1925" s="148" t="s">
        <v>546</v>
      </c>
      <c r="D1925" s="148" t="s">
        <v>547</v>
      </c>
      <c r="F1925" s="148" t="s">
        <v>548</v>
      </c>
      <c r="G1925" s="148" t="s">
        <v>549</v>
      </c>
      <c r="H1925" s="148" t="s">
        <v>550</v>
      </c>
      <c r="I1925" s="149" t="s">
        <v>551</v>
      </c>
      <c r="J1925" s="148" t="s">
        <v>552</v>
      </c>
    </row>
    <row r="1926" spans="1:8" ht="12.75">
      <c r="A1926" s="150" t="s">
        <v>619</v>
      </c>
      <c r="C1926" s="151">
        <v>228.61599999992177</v>
      </c>
      <c r="D1926" s="131">
        <v>31747.796321630478</v>
      </c>
      <c r="F1926" s="131">
        <v>28063</v>
      </c>
      <c r="G1926" s="131">
        <v>24189</v>
      </c>
      <c r="H1926" s="152" t="s">
        <v>22</v>
      </c>
    </row>
    <row r="1928" spans="4:8" ht="12.75">
      <c r="D1928" s="131">
        <v>31190.500000029802</v>
      </c>
      <c r="F1928" s="131">
        <v>26304</v>
      </c>
      <c r="G1928" s="131">
        <v>24385</v>
      </c>
      <c r="H1928" s="152" t="s">
        <v>23</v>
      </c>
    </row>
    <row r="1930" spans="4:8" ht="12.75">
      <c r="D1930" s="131">
        <v>31411.85900682211</v>
      </c>
      <c r="F1930" s="131">
        <v>26517</v>
      </c>
      <c r="G1930" s="131">
        <v>24022</v>
      </c>
      <c r="H1930" s="152" t="s">
        <v>24</v>
      </c>
    </row>
    <row r="1932" spans="1:8" ht="12.75">
      <c r="A1932" s="147" t="s">
        <v>553</v>
      </c>
      <c r="C1932" s="153" t="s">
        <v>554</v>
      </c>
      <c r="D1932" s="131">
        <v>31450.0517761608</v>
      </c>
      <c r="F1932" s="131">
        <v>26961.333333333336</v>
      </c>
      <c r="G1932" s="131">
        <v>24198.666666666664</v>
      </c>
      <c r="H1932" s="131">
        <v>5700.189440507279</v>
      </c>
    </row>
    <row r="1933" spans="1:8" ht="12.75">
      <c r="A1933" s="130">
        <v>38383.892916666664</v>
      </c>
      <c r="C1933" s="153" t="s">
        <v>555</v>
      </c>
      <c r="D1933" s="131">
        <v>280.6043713835239</v>
      </c>
      <c r="F1933" s="131">
        <v>959.9970486065743</v>
      </c>
      <c r="G1933" s="131">
        <v>181.69296445744214</v>
      </c>
      <c r="H1933" s="131">
        <v>280.6043713835239</v>
      </c>
    </row>
    <row r="1935" spans="3:8" ht="12.75">
      <c r="C1935" s="153" t="s">
        <v>556</v>
      </c>
      <c r="D1935" s="131">
        <v>0.8922222875201197</v>
      </c>
      <c r="F1935" s="131">
        <v>3.5606438180848166</v>
      </c>
      <c r="G1935" s="131">
        <v>0.750838742316831</v>
      </c>
      <c r="H1935" s="131">
        <v>4.922720101010397</v>
      </c>
    </row>
    <row r="1936" spans="1:10" ht="12.75">
      <c r="A1936" s="147" t="s">
        <v>545</v>
      </c>
      <c r="C1936" s="148" t="s">
        <v>546</v>
      </c>
      <c r="D1936" s="148" t="s">
        <v>547</v>
      </c>
      <c r="F1936" s="148" t="s">
        <v>548</v>
      </c>
      <c r="G1936" s="148" t="s">
        <v>549</v>
      </c>
      <c r="H1936" s="148" t="s">
        <v>550</v>
      </c>
      <c r="I1936" s="149" t="s">
        <v>551</v>
      </c>
      <c r="J1936" s="148" t="s">
        <v>552</v>
      </c>
    </row>
    <row r="1937" spans="1:8" ht="12.75">
      <c r="A1937" s="150" t="s">
        <v>620</v>
      </c>
      <c r="C1937" s="151">
        <v>231.6040000000503</v>
      </c>
      <c r="D1937" s="131">
        <v>37305.854489028454</v>
      </c>
      <c r="F1937" s="131">
        <v>15840.999999985099</v>
      </c>
      <c r="G1937" s="131">
        <v>34195</v>
      </c>
      <c r="H1937" s="152" t="s">
        <v>25</v>
      </c>
    </row>
    <row r="1939" spans="4:8" ht="12.75">
      <c r="D1939" s="131">
        <v>37376.20453304052</v>
      </c>
      <c r="F1939" s="131">
        <v>15959.000000014901</v>
      </c>
      <c r="G1939" s="131">
        <v>34729</v>
      </c>
      <c r="H1939" s="152" t="s">
        <v>26</v>
      </c>
    </row>
    <row r="1941" spans="4:8" ht="12.75">
      <c r="D1941" s="131">
        <v>37127.48419559002</v>
      </c>
      <c r="F1941" s="131">
        <v>15405</v>
      </c>
      <c r="G1941" s="131">
        <v>34616</v>
      </c>
      <c r="H1941" s="152" t="s">
        <v>27</v>
      </c>
    </row>
    <row r="1943" spans="1:8" ht="12.75">
      <c r="A1943" s="147" t="s">
        <v>553</v>
      </c>
      <c r="C1943" s="153" t="s">
        <v>554</v>
      </c>
      <c r="D1943" s="131">
        <v>37269.847739219666</v>
      </c>
      <c r="F1943" s="131">
        <v>15735</v>
      </c>
      <c r="G1943" s="131">
        <v>34513.333333333336</v>
      </c>
      <c r="H1943" s="131">
        <v>9404.318542139375</v>
      </c>
    </row>
    <row r="1944" spans="1:8" ht="12.75">
      <c r="A1944" s="130">
        <v>38383.8933912037</v>
      </c>
      <c r="C1944" s="153" t="s">
        <v>555</v>
      </c>
      <c r="D1944" s="131">
        <v>128.21004675479682</v>
      </c>
      <c r="F1944" s="131">
        <v>291.8150098979306</v>
      </c>
      <c r="G1944" s="131">
        <v>281.4148775977086</v>
      </c>
      <c r="H1944" s="131">
        <v>128.21004675479682</v>
      </c>
    </row>
    <row r="1946" spans="3:8" ht="12.75">
      <c r="C1946" s="153" t="s">
        <v>556</v>
      </c>
      <c r="D1946" s="131">
        <v>0.3440047505744955</v>
      </c>
      <c r="F1946" s="131">
        <v>1.8545599612197685</v>
      </c>
      <c r="G1946" s="131">
        <v>0.815380174611866</v>
      </c>
      <c r="H1946" s="131">
        <v>1.3633103364194483</v>
      </c>
    </row>
    <row r="1947" spans="1:10" ht="12.75">
      <c r="A1947" s="147" t="s">
        <v>545</v>
      </c>
      <c r="C1947" s="148" t="s">
        <v>546</v>
      </c>
      <c r="D1947" s="148" t="s">
        <v>547</v>
      </c>
      <c r="F1947" s="148" t="s">
        <v>548</v>
      </c>
      <c r="G1947" s="148" t="s">
        <v>549</v>
      </c>
      <c r="H1947" s="148" t="s">
        <v>550</v>
      </c>
      <c r="I1947" s="149" t="s">
        <v>551</v>
      </c>
      <c r="J1947" s="148" t="s">
        <v>552</v>
      </c>
    </row>
    <row r="1948" spans="1:8" ht="12.75">
      <c r="A1948" s="150" t="s">
        <v>618</v>
      </c>
      <c r="C1948" s="151">
        <v>267.7160000000149</v>
      </c>
      <c r="D1948" s="131">
        <v>13818.444400444627</v>
      </c>
      <c r="F1948" s="131">
        <v>3537.5</v>
      </c>
      <c r="G1948" s="131">
        <v>3737.25</v>
      </c>
      <c r="H1948" s="152" t="s">
        <v>28</v>
      </c>
    </row>
    <row r="1950" spans="4:8" ht="12.75">
      <c r="D1950" s="131">
        <v>13735.618140950799</v>
      </c>
      <c r="F1950" s="131">
        <v>3523.25</v>
      </c>
      <c r="G1950" s="131">
        <v>3720</v>
      </c>
      <c r="H1950" s="152" t="s">
        <v>29</v>
      </c>
    </row>
    <row r="1952" spans="4:8" ht="12.75">
      <c r="D1952" s="131">
        <v>13466.50115723908</v>
      </c>
      <c r="F1952" s="131">
        <v>3510.5</v>
      </c>
      <c r="G1952" s="131">
        <v>3719.5</v>
      </c>
      <c r="H1952" s="152" t="s">
        <v>30</v>
      </c>
    </row>
    <row r="1954" spans="1:8" ht="12.75">
      <c r="A1954" s="147" t="s">
        <v>553</v>
      </c>
      <c r="C1954" s="153" t="s">
        <v>554</v>
      </c>
      <c r="D1954" s="131">
        <v>13673.521232878167</v>
      </c>
      <c r="F1954" s="131">
        <v>3523.75</v>
      </c>
      <c r="G1954" s="131">
        <v>3725.583333333333</v>
      </c>
      <c r="H1954" s="131">
        <v>10018.051513885921</v>
      </c>
    </row>
    <row r="1955" spans="1:8" ht="12.75">
      <c r="A1955" s="130">
        <v>38383.89403935185</v>
      </c>
      <c r="C1955" s="153" t="s">
        <v>555</v>
      </c>
      <c r="D1955" s="131">
        <v>184.0055192205314</v>
      </c>
      <c r="F1955" s="131">
        <v>13.5069426592401</v>
      </c>
      <c r="G1955" s="131">
        <v>10.106722185423587</v>
      </c>
      <c r="H1955" s="131">
        <v>184.0055192205314</v>
      </c>
    </row>
    <row r="1957" spans="3:8" ht="12.75">
      <c r="C1957" s="153" t="s">
        <v>556</v>
      </c>
      <c r="D1957" s="131">
        <v>1.345706903779018</v>
      </c>
      <c r="F1957" s="131">
        <v>0.3833116043771579</v>
      </c>
      <c r="G1957" s="131">
        <v>0.27127891879366334</v>
      </c>
      <c r="H1957" s="131">
        <v>1.8367395991673947</v>
      </c>
    </row>
    <row r="1958" spans="1:10" ht="12.75">
      <c r="A1958" s="147" t="s">
        <v>545</v>
      </c>
      <c r="C1958" s="148" t="s">
        <v>546</v>
      </c>
      <c r="D1958" s="148" t="s">
        <v>547</v>
      </c>
      <c r="F1958" s="148" t="s">
        <v>548</v>
      </c>
      <c r="G1958" s="148" t="s">
        <v>549</v>
      </c>
      <c r="H1958" s="148" t="s">
        <v>550</v>
      </c>
      <c r="I1958" s="149" t="s">
        <v>551</v>
      </c>
      <c r="J1958" s="148" t="s">
        <v>552</v>
      </c>
    </row>
    <row r="1959" spans="1:8" ht="12.75">
      <c r="A1959" s="150" t="s">
        <v>617</v>
      </c>
      <c r="C1959" s="151">
        <v>292.40199999976903</v>
      </c>
      <c r="D1959" s="131">
        <v>49335.12961357832</v>
      </c>
      <c r="F1959" s="131">
        <v>12294.75</v>
      </c>
      <c r="G1959" s="131">
        <v>11969.75</v>
      </c>
      <c r="H1959" s="152" t="s">
        <v>31</v>
      </c>
    </row>
    <row r="1961" spans="4:8" ht="12.75">
      <c r="D1961" s="131">
        <v>49484.34508013725</v>
      </c>
      <c r="F1961" s="131">
        <v>12265.5</v>
      </c>
      <c r="G1961" s="131">
        <v>11961</v>
      </c>
      <c r="H1961" s="152" t="s">
        <v>32</v>
      </c>
    </row>
    <row r="1963" spans="4:8" ht="12.75">
      <c r="D1963" s="131">
        <v>48144.604827821255</v>
      </c>
      <c r="F1963" s="131">
        <v>12346</v>
      </c>
      <c r="G1963" s="131">
        <v>12117.75</v>
      </c>
      <c r="H1963" s="152" t="s">
        <v>33</v>
      </c>
    </row>
    <row r="1965" spans="1:8" ht="12.75">
      <c r="A1965" s="147" t="s">
        <v>553</v>
      </c>
      <c r="C1965" s="153" t="s">
        <v>554</v>
      </c>
      <c r="D1965" s="131">
        <v>48988.02650717895</v>
      </c>
      <c r="F1965" s="131">
        <v>12302.083333333332</v>
      </c>
      <c r="G1965" s="131">
        <v>12016.166666666668</v>
      </c>
      <c r="H1965" s="131">
        <v>36861.55915972559</v>
      </c>
    </row>
    <row r="1966" spans="1:8" ht="12.75">
      <c r="A1966" s="130">
        <v>38383.89471064815</v>
      </c>
      <c r="C1966" s="153" t="s">
        <v>555</v>
      </c>
      <c r="D1966" s="131">
        <v>734.2250409605483</v>
      </c>
      <c r="F1966" s="131">
        <v>40.747954958909695</v>
      </c>
      <c r="G1966" s="131">
        <v>88.08246609475313</v>
      </c>
      <c r="H1966" s="131">
        <v>734.2250409605483</v>
      </c>
    </row>
    <row r="1968" spans="3:8" ht="12.75">
      <c r="C1968" s="153" t="s">
        <v>556</v>
      </c>
      <c r="D1968" s="131">
        <v>1.4987846894647845</v>
      </c>
      <c r="F1968" s="131">
        <v>0.33122808433999423</v>
      </c>
      <c r="G1968" s="131">
        <v>0.733032992452555</v>
      </c>
      <c r="H1968" s="131">
        <v>1.9918447773168315</v>
      </c>
    </row>
    <row r="1969" spans="1:10" ht="12.75">
      <c r="A1969" s="147" t="s">
        <v>545</v>
      </c>
      <c r="C1969" s="148" t="s">
        <v>546</v>
      </c>
      <c r="D1969" s="148" t="s">
        <v>547</v>
      </c>
      <c r="F1969" s="148" t="s">
        <v>548</v>
      </c>
      <c r="G1969" s="148" t="s">
        <v>549</v>
      </c>
      <c r="H1969" s="148" t="s">
        <v>550</v>
      </c>
      <c r="I1969" s="149" t="s">
        <v>551</v>
      </c>
      <c r="J1969" s="148" t="s">
        <v>552</v>
      </c>
    </row>
    <row r="1970" spans="1:8" ht="12.75">
      <c r="A1970" s="150" t="s">
        <v>621</v>
      </c>
      <c r="C1970" s="151">
        <v>324.75400000019</v>
      </c>
      <c r="D1970" s="131">
        <v>46675.23558706045</v>
      </c>
      <c r="F1970" s="131">
        <v>18637</v>
      </c>
      <c r="G1970" s="131">
        <v>14337.000000014901</v>
      </c>
      <c r="H1970" s="152" t="s">
        <v>34</v>
      </c>
    </row>
    <row r="1972" spans="4:8" ht="12.75">
      <c r="D1972" s="131">
        <v>46836.43205320835</v>
      </c>
      <c r="F1972" s="131">
        <v>18303</v>
      </c>
      <c r="G1972" s="131">
        <v>14840.999999985099</v>
      </c>
      <c r="H1972" s="152" t="s">
        <v>35</v>
      </c>
    </row>
    <row r="1974" spans="4:8" ht="12.75">
      <c r="D1974" s="131">
        <v>47314.78523081541</v>
      </c>
      <c r="F1974" s="131">
        <v>18442</v>
      </c>
      <c r="G1974" s="131">
        <v>14225</v>
      </c>
      <c r="H1974" s="152" t="s">
        <v>36</v>
      </c>
    </row>
    <row r="1976" spans="1:8" ht="12.75">
      <c r="A1976" s="147" t="s">
        <v>553</v>
      </c>
      <c r="C1976" s="153" t="s">
        <v>554</v>
      </c>
      <c r="D1976" s="131">
        <v>46942.150957028076</v>
      </c>
      <c r="F1976" s="131">
        <v>18460.666666666668</v>
      </c>
      <c r="G1976" s="131">
        <v>14467.666666666668</v>
      </c>
      <c r="H1976" s="131">
        <v>29932.93677904919</v>
      </c>
    </row>
    <row r="1977" spans="1:8" ht="12.75">
      <c r="A1977" s="130">
        <v>38383.895219907405</v>
      </c>
      <c r="C1977" s="153" t="s">
        <v>555</v>
      </c>
      <c r="D1977" s="131">
        <v>332.6233630922589</v>
      </c>
      <c r="F1977" s="131">
        <v>167.7806107192763</v>
      </c>
      <c r="G1977" s="131">
        <v>328.1300555051391</v>
      </c>
      <c r="H1977" s="131">
        <v>332.6233630922589</v>
      </c>
    </row>
    <row r="1979" spans="3:8" ht="12.75">
      <c r="C1979" s="153" t="s">
        <v>556</v>
      </c>
      <c r="D1979" s="131">
        <v>0.7085814269498428</v>
      </c>
      <c r="F1979" s="131">
        <v>0.9088545595280577</v>
      </c>
      <c r="G1979" s="131">
        <v>2.268023331372065</v>
      </c>
      <c r="H1979" s="131">
        <v>1.1112286293440816</v>
      </c>
    </row>
    <row r="1980" spans="1:10" ht="12.75">
      <c r="A1980" s="147" t="s">
        <v>545</v>
      </c>
      <c r="C1980" s="148" t="s">
        <v>546</v>
      </c>
      <c r="D1980" s="148" t="s">
        <v>547</v>
      </c>
      <c r="F1980" s="148" t="s">
        <v>548</v>
      </c>
      <c r="G1980" s="148" t="s">
        <v>549</v>
      </c>
      <c r="H1980" s="148" t="s">
        <v>550</v>
      </c>
      <c r="I1980" s="149" t="s">
        <v>551</v>
      </c>
      <c r="J1980" s="148" t="s">
        <v>552</v>
      </c>
    </row>
    <row r="1981" spans="1:8" ht="12.75">
      <c r="A1981" s="150" t="s">
        <v>640</v>
      </c>
      <c r="C1981" s="151">
        <v>343.82299999985844</v>
      </c>
      <c r="D1981" s="131">
        <v>17182.586515665054</v>
      </c>
      <c r="F1981" s="131">
        <v>13130</v>
      </c>
      <c r="G1981" s="131">
        <v>12560</v>
      </c>
      <c r="H1981" s="152" t="s">
        <v>37</v>
      </c>
    </row>
    <row r="1983" spans="4:8" ht="12.75">
      <c r="D1983" s="131">
        <v>17185.07795074582</v>
      </c>
      <c r="F1983" s="131">
        <v>12668</v>
      </c>
      <c r="G1983" s="131">
        <v>12686</v>
      </c>
      <c r="H1983" s="152" t="s">
        <v>38</v>
      </c>
    </row>
    <row r="1985" spans="4:8" ht="12.75">
      <c r="D1985" s="131">
        <v>17112.260896474123</v>
      </c>
      <c r="F1985" s="131">
        <v>12994</v>
      </c>
      <c r="G1985" s="131">
        <v>12686</v>
      </c>
      <c r="H1985" s="152" t="s">
        <v>39</v>
      </c>
    </row>
    <row r="1987" spans="1:8" ht="12.75">
      <c r="A1987" s="147" t="s">
        <v>553</v>
      </c>
      <c r="C1987" s="153" t="s">
        <v>554</v>
      </c>
      <c r="D1987" s="131">
        <v>17159.975120961666</v>
      </c>
      <c r="F1987" s="131">
        <v>12930.666666666668</v>
      </c>
      <c r="G1987" s="131">
        <v>12644</v>
      </c>
      <c r="H1987" s="131">
        <v>4351.964191999918</v>
      </c>
    </row>
    <row r="1988" spans="1:8" ht="12.75">
      <c r="A1988" s="130">
        <v>38383.89564814815</v>
      </c>
      <c r="C1988" s="153" t="s">
        <v>555</v>
      </c>
      <c r="D1988" s="131">
        <v>41.340503457320594</v>
      </c>
      <c r="F1988" s="131">
        <v>237.42226798119282</v>
      </c>
      <c r="G1988" s="131">
        <v>72.74613391789285</v>
      </c>
      <c r="H1988" s="131">
        <v>41.340503457320594</v>
      </c>
    </row>
    <row r="1990" spans="3:8" ht="12.75">
      <c r="C1990" s="153" t="s">
        <v>556</v>
      </c>
      <c r="D1990" s="131">
        <v>0.2409123740909236</v>
      </c>
      <c r="F1990" s="131">
        <v>1.8361177664043575</v>
      </c>
      <c r="G1990" s="131">
        <v>0.5753411413942806</v>
      </c>
      <c r="H1990" s="131">
        <v>0.9499274725953761</v>
      </c>
    </row>
    <row r="1991" spans="1:10" ht="12.75">
      <c r="A1991" s="147" t="s">
        <v>545</v>
      </c>
      <c r="C1991" s="148" t="s">
        <v>546</v>
      </c>
      <c r="D1991" s="148" t="s">
        <v>547</v>
      </c>
      <c r="F1991" s="148" t="s">
        <v>548</v>
      </c>
      <c r="G1991" s="148" t="s">
        <v>549</v>
      </c>
      <c r="H1991" s="148" t="s">
        <v>550</v>
      </c>
      <c r="I1991" s="149" t="s">
        <v>551</v>
      </c>
      <c r="J1991" s="148" t="s">
        <v>552</v>
      </c>
    </row>
    <row r="1992" spans="1:8" ht="12.75">
      <c r="A1992" s="150" t="s">
        <v>622</v>
      </c>
      <c r="C1992" s="151">
        <v>361.38400000007823</v>
      </c>
      <c r="D1992" s="131">
        <v>58590.89254903793</v>
      </c>
      <c r="F1992" s="131">
        <v>13252</v>
      </c>
      <c r="G1992" s="131">
        <v>13032</v>
      </c>
      <c r="H1992" s="152" t="s">
        <v>40</v>
      </c>
    </row>
    <row r="1994" spans="4:8" ht="12.75">
      <c r="D1994" s="131">
        <v>57894.36002731323</v>
      </c>
      <c r="F1994" s="131">
        <v>13342</v>
      </c>
      <c r="G1994" s="131">
        <v>13184.000000014901</v>
      </c>
      <c r="H1994" s="152" t="s">
        <v>41</v>
      </c>
    </row>
    <row r="1996" spans="4:8" ht="12.75">
      <c r="D1996" s="131">
        <v>58847.62588042021</v>
      </c>
      <c r="F1996" s="131">
        <v>13250</v>
      </c>
      <c r="G1996" s="131">
        <v>13334.000000014901</v>
      </c>
      <c r="H1996" s="152" t="s">
        <v>42</v>
      </c>
    </row>
    <row r="1998" spans="1:8" ht="12.75">
      <c r="A1998" s="147" t="s">
        <v>553</v>
      </c>
      <c r="C1998" s="153" t="s">
        <v>554</v>
      </c>
      <c r="D1998" s="131">
        <v>58444.29281892379</v>
      </c>
      <c r="F1998" s="131">
        <v>13281.333333333332</v>
      </c>
      <c r="G1998" s="131">
        <v>13183.333333343267</v>
      </c>
      <c r="H1998" s="131">
        <v>45208.004629224735</v>
      </c>
    </row>
    <row r="1999" spans="1:8" ht="12.75">
      <c r="A1999" s="130">
        <v>38383.89608796296</v>
      </c>
      <c r="C1999" s="153" t="s">
        <v>555</v>
      </c>
      <c r="D1999" s="131">
        <v>493.2520221220324</v>
      </c>
      <c r="F1999" s="131">
        <v>52.54839039716948</v>
      </c>
      <c r="G1999" s="131">
        <v>151.00110375613582</v>
      </c>
      <c r="H1999" s="131">
        <v>493.2520221220324</v>
      </c>
    </row>
    <row r="2001" spans="3:8" ht="12.75">
      <c r="C2001" s="153" t="s">
        <v>556</v>
      </c>
      <c r="D2001" s="131">
        <v>0.8439695277865035</v>
      </c>
      <c r="F2001" s="131">
        <v>0.39565598632544047</v>
      </c>
      <c r="G2001" s="131">
        <v>1.1453939602226704</v>
      </c>
      <c r="H2001" s="131">
        <v>1.0910723137804</v>
      </c>
    </row>
    <row r="2002" spans="1:10" ht="12.75">
      <c r="A2002" s="147" t="s">
        <v>545</v>
      </c>
      <c r="C2002" s="148" t="s">
        <v>546</v>
      </c>
      <c r="D2002" s="148" t="s">
        <v>547</v>
      </c>
      <c r="F2002" s="148" t="s">
        <v>548</v>
      </c>
      <c r="G2002" s="148" t="s">
        <v>549</v>
      </c>
      <c r="H2002" s="148" t="s">
        <v>550</v>
      </c>
      <c r="I2002" s="149" t="s">
        <v>551</v>
      </c>
      <c r="J2002" s="148" t="s">
        <v>552</v>
      </c>
    </row>
    <row r="2003" spans="1:8" ht="12.75">
      <c r="A2003" s="150" t="s">
        <v>641</v>
      </c>
      <c r="C2003" s="151">
        <v>371.029</v>
      </c>
      <c r="D2003" s="131">
        <v>32388.751199632883</v>
      </c>
      <c r="F2003" s="131">
        <v>18278</v>
      </c>
      <c r="G2003" s="131">
        <v>18110</v>
      </c>
      <c r="H2003" s="152" t="s">
        <v>43</v>
      </c>
    </row>
    <row r="2005" spans="4:8" ht="12.75">
      <c r="D2005" s="131">
        <v>31606.509539455175</v>
      </c>
      <c r="F2005" s="131">
        <v>18336</v>
      </c>
      <c r="G2005" s="131">
        <v>18414</v>
      </c>
      <c r="H2005" s="152" t="s">
        <v>44</v>
      </c>
    </row>
    <row r="2007" spans="4:8" ht="12.75">
      <c r="D2007" s="131">
        <v>31395.12946110964</v>
      </c>
      <c r="F2007" s="131">
        <v>18386</v>
      </c>
      <c r="G2007" s="131">
        <v>18570</v>
      </c>
      <c r="H2007" s="152" t="s">
        <v>45</v>
      </c>
    </row>
    <row r="2009" spans="1:8" ht="12.75">
      <c r="A2009" s="147" t="s">
        <v>553</v>
      </c>
      <c r="C2009" s="153" t="s">
        <v>554</v>
      </c>
      <c r="D2009" s="131">
        <v>31796.796733399235</v>
      </c>
      <c r="F2009" s="131">
        <v>18333.333333333332</v>
      </c>
      <c r="G2009" s="131">
        <v>18364.666666666668</v>
      </c>
      <c r="H2009" s="131">
        <v>13451.539510002474</v>
      </c>
    </row>
    <row r="2010" spans="1:8" ht="12.75">
      <c r="A2010" s="130">
        <v>38383.896527777775</v>
      </c>
      <c r="C2010" s="153" t="s">
        <v>555</v>
      </c>
      <c r="D2010" s="131">
        <v>523.4290323920588</v>
      </c>
      <c r="F2010" s="131">
        <v>54.04936015655812</v>
      </c>
      <c r="G2010" s="131">
        <v>233.9344637571244</v>
      </c>
      <c r="H2010" s="131">
        <v>523.4290323920588</v>
      </c>
    </row>
    <row r="2012" spans="3:8" ht="12.75">
      <c r="C2012" s="153" t="s">
        <v>556</v>
      </c>
      <c r="D2012" s="131">
        <v>1.6461690678490613</v>
      </c>
      <c r="F2012" s="131">
        <v>0.29481469176304437</v>
      </c>
      <c r="G2012" s="131">
        <v>1.27382907625399</v>
      </c>
      <c r="H2012" s="131">
        <v>3.891220272615195</v>
      </c>
    </row>
    <row r="2013" spans="1:10" ht="12.75">
      <c r="A2013" s="147" t="s">
        <v>545</v>
      </c>
      <c r="C2013" s="148" t="s">
        <v>546</v>
      </c>
      <c r="D2013" s="148" t="s">
        <v>547</v>
      </c>
      <c r="F2013" s="148" t="s">
        <v>548</v>
      </c>
      <c r="G2013" s="148" t="s">
        <v>549</v>
      </c>
      <c r="H2013" s="148" t="s">
        <v>550</v>
      </c>
      <c r="I2013" s="149" t="s">
        <v>551</v>
      </c>
      <c r="J2013" s="148" t="s">
        <v>552</v>
      </c>
    </row>
    <row r="2014" spans="1:8" ht="12.75">
      <c r="A2014" s="150" t="s">
        <v>616</v>
      </c>
      <c r="C2014" s="151">
        <v>407.77100000018254</v>
      </c>
      <c r="D2014" s="131">
        <v>1550774.2328014374</v>
      </c>
      <c r="F2014" s="131">
        <v>44300</v>
      </c>
      <c r="G2014" s="131">
        <v>42100</v>
      </c>
      <c r="H2014" s="152" t="s">
        <v>46</v>
      </c>
    </row>
    <row r="2016" spans="4:8" ht="12.75">
      <c r="D2016" s="131">
        <v>1469710.618806839</v>
      </c>
      <c r="F2016" s="131">
        <v>44200</v>
      </c>
      <c r="G2016" s="131">
        <v>42000</v>
      </c>
      <c r="H2016" s="152" t="s">
        <v>47</v>
      </c>
    </row>
    <row r="2018" spans="4:8" ht="12.75">
      <c r="D2018" s="131">
        <v>1515384.8625888824</v>
      </c>
      <c r="F2018" s="131">
        <v>44400</v>
      </c>
      <c r="G2018" s="131">
        <v>41200</v>
      </c>
      <c r="H2018" s="152" t="s">
        <v>48</v>
      </c>
    </row>
    <row r="2020" spans="1:8" ht="12.75">
      <c r="A2020" s="147" t="s">
        <v>553</v>
      </c>
      <c r="C2020" s="153" t="s">
        <v>554</v>
      </c>
      <c r="D2020" s="131">
        <v>1511956.571399053</v>
      </c>
      <c r="F2020" s="131">
        <v>44300</v>
      </c>
      <c r="G2020" s="131">
        <v>41766.666666666664</v>
      </c>
      <c r="H2020" s="131">
        <v>1468943.9508539797</v>
      </c>
    </row>
    <row r="2021" spans="1:8" ht="12.75">
      <c r="A2021" s="130">
        <v>38383.89699074074</v>
      </c>
      <c r="C2021" s="153" t="s">
        <v>555</v>
      </c>
      <c r="D2021" s="131">
        <v>40640.401865979795</v>
      </c>
      <c r="F2021" s="131">
        <v>100</v>
      </c>
      <c r="G2021" s="131">
        <v>493.28828623162474</v>
      </c>
      <c r="H2021" s="131">
        <v>40640.401865979795</v>
      </c>
    </row>
    <row r="2023" spans="3:8" ht="12.75">
      <c r="C2023" s="153" t="s">
        <v>556</v>
      </c>
      <c r="D2023" s="131">
        <v>2.687934470788017</v>
      </c>
      <c r="F2023" s="131">
        <v>0.22573363431151244</v>
      </c>
      <c r="G2023" s="131">
        <v>1.1810573493175374</v>
      </c>
      <c r="H2023" s="131">
        <v>2.7666407450300086</v>
      </c>
    </row>
    <row r="2024" spans="1:10" ht="12.75">
      <c r="A2024" s="147" t="s">
        <v>545</v>
      </c>
      <c r="C2024" s="148" t="s">
        <v>546</v>
      </c>
      <c r="D2024" s="148" t="s">
        <v>547</v>
      </c>
      <c r="F2024" s="148" t="s">
        <v>548</v>
      </c>
      <c r="G2024" s="148" t="s">
        <v>549</v>
      </c>
      <c r="H2024" s="148" t="s">
        <v>550</v>
      </c>
      <c r="I2024" s="149" t="s">
        <v>551</v>
      </c>
      <c r="J2024" s="148" t="s">
        <v>552</v>
      </c>
    </row>
    <row r="2025" spans="1:8" ht="12.75">
      <c r="A2025" s="150" t="s">
        <v>623</v>
      </c>
      <c r="C2025" s="151">
        <v>455.40299999993294</v>
      </c>
      <c r="D2025" s="131">
        <v>56531.53989690542</v>
      </c>
      <c r="F2025" s="131">
        <v>24930</v>
      </c>
      <c r="G2025" s="131">
        <v>27120.000000029802</v>
      </c>
      <c r="H2025" s="152" t="s">
        <v>49</v>
      </c>
    </row>
    <row r="2027" spans="4:8" ht="12.75">
      <c r="D2027" s="131">
        <v>56146.63962113857</v>
      </c>
      <c r="F2027" s="131">
        <v>24862.5</v>
      </c>
      <c r="G2027" s="131">
        <v>27092.499999970198</v>
      </c>
      <c r="H2027" s="152" t="s">
        <v>50</v>
      </c>
    </row>
    <row r="2029" spans="4:8" ht="12.75">
      <c r="D2029" s="131">
        <v>56781.367705106735</v>
      </c>
      <c r="F2029" s="131">
        <v>24835</v>
      </c>
      <c r="G2029" s="131">
        <v>27445.000000029802</v>
      </c>
      <c r="H2029" s="152" t="s">
        <v>51</v>
      </c>
    </row>
    <row r="2031" spans="1:8" ht="12.75">
      <c r="A2031" s="147" t="s">
        <v>553</v>
      </c>
      <c r="C2031" s="153" t="s">
        <v>554</v>
      </c>
      <c r="D2031" s="131">
        <v>56486.51574105024</v>
      </c>
      <c r="F2031" s="131">
        <v>24875.833333333336</v>
      </c>
      <c r="G2031" s="131">
        <v>27219.166666676603</v>
      </c>
      <c r="H2031" s="131">
        <v>30445.82775654918</v>
      </c>
    </row>
    <row r="2032" spans="1:8" ht="12.75">
      <c r="A2032" s="130">
        <v>38383.89763888889</v>
      </c>
      <c r="C2032" s="153" t="s">
        <v>555</v>
      </c>
      <c r="D2032" s="131">
        <v>319.75039656506385</v>
      </c>
      <c r="F2032" s="131">
        <v>48.88336458687488</v>
      </c>
      <c r="G2032" s="131">
        <v>196.0601523534576</v>
      </c>
      <c r="H2032" s="131">
        <v>319.75039656506385</v>
      </c>
    </row>
    <row r="2034" spans="3:8" ht="12.75">
      <c r="C2034" s="153" t="s">
        <v>556</v>
      </c>
      <c r="D2034" s="131">
        <v>0.5660650021872261</v>
      </c>
      <c r="F2034" s="131">
        <v>0.1965094553088669</v>
      </c>
      <c r="G2034" s="131">
        <v>0.7203018180328301</v>
      </c>
      <c r="H2034" s="131">
        <v>1.0502273057637024</v>
      </c>
    </row>
    <row r="2035" spans="1:16" ht="12.75">
      <c r="A2035" s="141" t="s">
        <v>536</v>
      </c>
      <c r="B2035" s="136" t="s">
        <v>52</v>
      </c>
      <c r="D2035" s="141" t="s">
        <v>537</v>
      </c>
      <c r="E2035" s="136" t="s">
        <v>538</v>
      </c>
      <c r="F2035" s="137" t="s">
        <v>582</v>
      </c>
      <c r="G2035" s="142" t="s">
        <v>540</v>
      </c>
      <c r="H2035" s="143">
        <v>2</v>
      </c>
      <c r="I2035" s="144" t="s">
        <v>541</v>
      </c>
      <c r="J2035" s="143">
        <v>5</v>
      </c>
      <c r="K2035" s="142" t="s">
        <v>542</v>
      </c>
      <c r="L2035" s="145">
        <v>1</v>
      </c>
      <c r="M2035" s="142" t="s">
        <v>543</v>
      </c>
      <c r="N2035" s="146">
        <v>1</v>
      </c>
      <c r="O2035" s="142" t="s">
        <v>544</v>
      </c>
      <c r="P2035" s="146">
        <v>1</v>
      </c>
    </row>
    <row r="2037" spans="1:10" ht="12.75">
      <c r="A2037" s="147" t="s">
        <v>545</v>
      </c>
      <c r="C2037" s="148" t="s">
        <v>546</v>
      </c>
      <c r="D2037" s="148" t="s">
        <v>547</v>
      </c>
      <c r="F2037" s="148" t="s">
        <v>548</v>
      </c>
      <c r="G2037" s="148" t="s">
        <v>549</v>
      </c>
      <c r="H2037" s="148" t="s">
        <v>550</v>
      </c>
      <c r="I2037" s="149" t="s">
        <v>551</v>
      </c>
      <c r="J2037" s="148" t="s">
        <v>552</v>
      </c>
    </row>
    <row r="2038" spans="1:8" ht="12.75">
      <c r="A2038" s="150" t="s">
        <v>619</v>
      </c>
      <c r="C2038" s="151">
        <v>228.61599999992177</v>
      </c>
      <c r="D2038" s="131">
        <v>30751.189465016127</v>
      </c>
      <c r="F2038" s="131">
        <v>26331</v>
      </c>
      <c r="G2038" s="131">
        <v>24302</v>
      </c>
      <c r="H2038" s="152" t="s">
        <v>53</v>
      </c>
    </row>
    <row r="2040" spans="4:8" ht="12.75">
      <c r="D2040" s="131">
        <v>31153.752271711826</v>
      </c>
      <c r="F2040" s="131">
        <v>26347.000000029802</v>
      </c>
      <c r="G2040" s="131">
        <v>24460</v>
      </c>
      <c r="H2040" s="152" t="s">
        <v>54</v>
      </c>
    </row>
    <row r="2042" spans="4:8" ht="12.75">
      <c r="D2042" s="131">
        <v>30943.635361105204</v>
      </c>
      <c r="F2042" s="131">
        <v>25806.999999970198</v>
      </c>
      <c r="G2042" s="131">
        <v>24371</v>
      </c>
      <c r="H2042" s="152" t="s">
        <v>55</v>
      </c>
    </row>
    <row r="2044" spans="1:8" ht="12.75">
      <c r="A2044" s="147" t="s">
        <v>553</v>
      </c>
      <c r="C2044" s="153" t="s">
        <v>554</v>
      </c>
      <c r="D2044" s="131">
        <v>30949.52569927772</v>
      </c>
      <c r="F2044" s="131">
        <v>26161.666666666664</v>
      </c>
      <c r="G2044" s="131">
        <v>24377.666666666664</v>
      </c>
      <c r="H2044" s="131">
        <v>5570.169937483442</v>
      </c>
    </row>
    <row r="2045" spans="1:8" ht="12.75">
      <c r="A2045" s="130">
        <v>38383.89986111111</v>
      </c>
      <c r="C2045" s="153" t="s">
        <v>555</v>
      </c>
      <c r="D2045" s="131">
        <v>201.34603397317892</v>
      </c>
      <c r="F2045" s="131">
        <v>307.2545090790466</v>
      </c>
      <c r="G2045" s="131">
        <v>79.21068951431576</v>
      </c>
      <c r="H2045" s="131">
        <v>201.34603397317892</v>
      </c>
    </row>
    <row r="2047" spans="3:8" ht="12.75">
      <c r="C2047" s="153" t="s">
        <v>556</v>
      </c>
      <c r="D2047" s="131">
        <v>0.6505625835095684</v>
      </c>
      <c r="F2047" s="131">
        <v>1.1744454701371474</v>
      </c>
      <c r="G2047" s="131">
        <v>0.3249313832920123</v>
      </c>
      <c r="H2047" s="131">
        <v>3.6147197703656695</v>
      </c>
    </row>
    <row r="2048" spans="1:10" ht="12.75">
      <c r="A2048" s="147" t="s">
        <v>545</v>
      </c>
      <c r="C2048" s="148" t="s">
        <v>546</v>
      </c>
      <c r="D2048" s="148" t="s">
        <v>547</v>
      </c>
      <c r="F2048" s="148" t="s">
        <v>548</v>
      </c>
      <c r="G2048" s="148" t="s">
        <v>549</v>
      </c>
      <c r="H2048" s="148" t="s">
        <v>550</v>
      </c>
      <c r="I2048" s="149" t="s">
        <v>551</v>
      </c>
      <c r="J2048" s="148" t="s">
        <v>552</v>
      </c>
    </row>
    <row r="2049" spans="1:8" ht="12.75">
      <c r="A2049" s="150" t="s">
        <v>620</v>
      </c>
      <c r="C2049" s="151">
        <v>231.6040000000503</v>
      </c>
      <c r="D2049" s="131">
        <v>33178.25786811113</v>
      </c>
      <c r="F2049" s="131">
        <v>16613</v>
      </c>
      <c r="G2049" s="131">
        <v>34481</v>
      </c>
      <c r="H2049" s="152" t="s">
        <v>56</v>
      </c>
    </row>
    <row r="2051" spans="4:8" ht="12.75">
      <c r="D2051" s="131">
        <v>32444.627121061087</v>
      </c>
      <c r="F2051" s="131">
        <v>15936.000000014901</v>
      </c>
      <c r="G2051" s="131">
        <v>34563</v>
      </c>
      <c r="H2051" s="152" t="s">
        <v>57</v>
      </c>
    </row>
    <row r="2053" spans="4:8" ht="12.75">
      <c r="D2053" s="131">
        <v>33414.66230672598</v>
      </c>
      <c r="F2053" s="131">
        <v>15845</v>
      </c>
      <c r="G2053" s="131">
        <v>33739</v>
      </c>
      <c r="H2053" s="152" t="s">
        <v>58</v>
      </c>
    </row>
    <row r="2055" spans="1:8" ht="12.75">
      <c r="A2055" s="147" t="s">
        <v>553</v>
      </c>
      <c r="C2055" s="153" t="s">
        <v>554</v>
      </c>
      <c r="D2055" s="131">
        <v>33012.5157652994</v>
      </c>
      <c r="F2055" s="131">
        <v>16131.333333338302</v>
      </c>
      <c r="G2055" s="131">
        <v>34261</v>
      </c>
      <c r="H2055" s="131">
        <v>5169.682431964308</v>
      </c>
    </row>
    <row r="2056" spans="1:8" ht="12.75">
      <c r="A2056" s="130">
        <v>38383.90033564815</v>
      </c>
      <c r="C2056" s="153" t="s">
        <v>555</v>
      </c>
      <c r="D2056" s="131">
        <v>505.8111296129535</v>
      </c>
      <c r="F2056" s="131">
        <v>419.60973931795843</v>
      </c>
      <c r="G2056" s="131">
        <v>453.9206979198018</v>
      </c>
      <c r="H2056" s="131">
        <v>505.8111296129535</v>
      </c>
    </row>
    <row r="2058" spans="3:8" ht="12.75">
      <c r="C2058" s="153" t="s">
        <v>556</v>
      </c>
      <c r="D2058" s="131">
        <v>1.5321798956765031</v>
      </c>
      <c r="F2058" s="131">
        <v>2.6012092779135587</v>
      </c>
      <c r="G2058" s="131">
        <v>1.3248903940918297</v>
      </c>
      <c r="H2058" s="131">
        <v>9.784181838433778</v>
      </c>
    </row>
    <row r="2059" spans="1:10" ht="12.75">
      <c r="A2059" s="147" t="s">
        <v>545</v>
      </c>
      <c r="C2059" s="148" t="s">
        <v>546</v>
      </c>
      <c r="D2059" s="148" t="s">
        <v>547</v>
      </c>
      <c r="F2059" s="148" t="s">
        <v>548</v>
      </c>
      <c r="G2059" s="148" t="s">
        <v>549</v>
      </c>
      <c r="H2059" s="148" t="s">
        <v>550</v>
      </c>
      <c r="I2059" s="149" t="s">
        <v>551</v>
      </c>
      <c r="J2059" s="148" t="s">
        <v>552</v>
      </c>
    </row>
    <row r="2060" spans="1:8" ht="12.75">
      <c r="A2060" s="150" t="s">
        <v>618</v>
      </c>
      <c r="C2060" s="151">
        <v>267.7160000000149</v>
      </c>
      <c r="D2060" s="131">
        <v>5410.217062160373</v>
      </c>
      <c r="F2060" s="131">
        <v>3435.75</v>
      </c>
      <c r="G2060" s="131">
        <v>3599.5</v>
      </c>
      <c r="H2060" s="152" t="s">
        <v>59</v>
      </c>
    </row>
    <row r="2062" spans="4:8" ht="12.75">
      <c r="D2062" s="131">
        <v>5343.971698127687</v>
      </c>
      <c r="F2062" s="131">
        <v>3449.75</v>
      </c>
      <c r="G2062" s="131">
        <v>3674.75</v>
      </c>
      <c r="H2062" s="152" t="s">
        <v>60</v>
      </c>
    </row>
    <row r="2064" spans="4:8" ht="12.75">
      <c r="D2064" s="131">
        <v>5337.512560397387</v>
      </c>
      <c r="F2064" s="131">
        <v>3452.7500000037253</v>
      </c>
      <c r="G2064" s="131">
        <v>3653.2499999962747</v>
      </c>
      <c r="H2064" s="152" t="s">
        <v>61</v>
      </c>
    </row>
    <row r="2066" spans="1:8" ht="12.75">
      <c r="A2066" s="147" t="s">
        <v>553</v>
      </c>
      <c r="C2066" s="153" t="s">
        <v>554</v>
      </c>
      <c r="D2066" s="131">
        <v>5363.900440228483</v>
      </c>
      <c r="F2066" s="131">
        <v>3446.0833333345754</v>
      </c>
      <c r="G2066" s="131">
        <v>3642.4999999987585</v>
      </c>
      <c r="H2066" s="131">
        <v>1789.6323927482406</v>
      </c>
    </row>
    <row r="2067" spans="1:8" ht="12.75">
      <c r="A2067" s="130">
        <v>38383.900983796295</v>
      </c>
      <c r="C2067" s="153" t="s">
        <v>555</v>
      </c>
      <c r="D2067" s="131">
        <v>40.24117562202498</v>
      </c>
      <c r="F2067" s="131">
        <v>9.07377172727883</v>
      </c>
      <c r="G2067" s="131">
        <v>38.75967621070478</v>
      </c>
      <c r="H2067" s="131">
        <v>40.24117562202498</v>
      </c>
    </row>
    <row r="2069" spans="3:8" ht="12.75">
      <c r="C2069" s="153" t="s">
        <v>556</v>
      </c>
      <c r="D2069" s="131">
        <v>0.7502222696048187</v>
      </c>
      <c r="F2069" s="131">
        <v>0.2633067993308991</v>
      </c>
      <c r="G2069" s="131">
        <v>1.0640954347486067</v>
      </c>
      <c r="H2069" s="131">
        <v>2.2485721528670375</v>
      </c>
    </row>
    <row r="2070" spans="1:10" ht="12.75">
      <c r="A2070" s="147" t="s">
        <v>545</v>
      </c>
      <c r="C2070" s="148" t="s">
        <v>546</v>
      </c>
      <c r="D2070" s="148" t="s">
        <v>547</v>
      </c>
      <c r="F2070" s="148" t="s">
        <v>548</v>
      </c>
      <c r="G2070" s="148" t="s">
        <v>549</v>
      </c>
      <c r="H2070" s="148" t="s">
        <v>550</v>
      </c>
      <c r="I2070" s="149" t="s">
        <v>551</v>
      </c>
      <c r="J2070" s="148" t="s">
        <v>552</v>
      </c>
    </row>
    <row r="2071" spans="1:8" ht="12.75">
      <c r="A2071" s="150" t="s">
        <v>617</v>
      </c>
      <c r="C2071" s="151">
        <v>292.40199999976903</v>
      </c>
      <c r="D2071" s="131">
        <v>36583.13615089655</v>
      </c>
      <c r="F2071" s="131">
        <v>11755.25</v>
      </c>
      <c r="G2071" s="131">
        <v>12027</v>
      </c>
      <c r="H2071" s="152" t="s">
        <v>62</v>
      </c>
    </row>
    <row r="2073" spans="4:8" ht="12.75">
      <c r="D2073" s="131">
        <v>36869.95023483038</v>
      </c>
      <c r="F2073" s="131">
        <v>11762.25</v>
      </c>
      <c r="G2073" s="131">
        <v>11950.25</v>
      </c>
      <c r="H2073" s="152" t="s">
        <v>63</v>
      </c>
    </row>
    <row r="2075" spans="4:8" ht="12.75">
      <c r="D2075" s="131">
        <v>36822.48926007748</v>
      </c>
      <c r="F2075" s="131">
        <v>11791.25</v>
      </c>
      <c r="G2075" s="131">
        <v>11786.5</v>
      </c>
      <c r="H2075" s="152" t="s">
        <v>64</v>
      </c>
    </row>
    <row r="2077" spans="1:8" ht="12.75">
      <c r="A2077" s="147" t="s">
        <v>553</v>
      </c>
      <c r="C2077" s="153" t="s">
        <v>554</v>
      </c>
      <c r="D2077" s="131">
        <v>36758.525215268135</v>
      </c>
      <c r="F2077" s="131">
        <v>11769.583333333332</v>
      </c>
      <c r="G2077" s="131">
        <v>11921.25</v>
      </c>
      <c r="H2077" s="131">
        <v>24895.78504885361</v>
      </c>
    </row>
    <row r="2078" spans="1:8" ht="12.75">
      <c r="A2078" s="130">
        <v>38383.901666666665</v>
      </c>
      <c r="C2078" s="153" t="s">
        <v>555</v>
      </c>
      <c r="D2078" s="131">
        <v>153.73395511956923</v>
      </c>
      <c r="F2078" s="131">
        <v>19.08751773629388</v>
      </c>
      <c r="G2078" s="131">
        <v>122.84466817896492</v>
      </c>
      <c r="H2078" s="131">
        <v>153.73395511956923</v>
      </c>
    </row>
    <row r="2080" spans="3:8" ht="12.75">
      <c r="C2080" s="153" t="s">
        <v>556</v>
      </c>
      <c r="D2080" s="131">
        <v>0.41822666774376954</v>
      </c>
      <c r="F2080" s="131">
        <v>0.16217666501612668</v>
      </c>
      <c r="G2080" s="131">
        <v>1.0304680145032183</v>
      </c>
      <c r="H2080" s="131">
        <v>0.6175099713380934</v>
      </c>
    </row>
    <row r="2081" spans="1:10" ht="12.75">
      <c r="A2081" s="147" t="s">
        <v>545</v>
      </c>
      <c r="C2081" s="148" t="s">
        <v>546</v>
      </c>
      <c r="D2081" s="148" t="s">
        <v>547</v>
      </c>
      <c r="F2081" s="148" t="s">
        <v>548</v>
      </c>
      <c r="G2081" s="148" t="s">
        <v>549</v>
      </c>
      <c r="H2081" s="148" t="s">
        <v>550</v>
      </c>
      <c r="I2081" s="149" t="s">
        <v>551</v>
      </c>
      <c r="J2081" s="148" t="s">
        <v>552</v>
      </c>
    </row>
    <row r="2082" spans="1:8" ht="12.75">
      <c r="A2082" s="150" t="s">
        <v>621</v>
      </c>
      <c r="C2082" s="151">
        <v>324.75400000019</v>
      </c>
      <c r="D2082" s="131">
        <v>25438.55929708481</v>
      </c>
      <c r="F2082" s="131">
        <v>17776</v>
      </c>
      <c r="G2082" s="131">
        <v>14046</v>
      </c>
      <c r="H2082" s="152" t="s">
        <v>65</v>
      </c>
    </row>
    <row r="2084" spans="4:8" ht="12.75">
      <c r="D2084" s="131">
        <v>25656.18808940053</v>
      </c>
      <c r="F2084" s="131">
        <v>17781</v>
      </c>
      <c r="G2084" s="131">
        <v>13973</v>
      </c>
      <c r="H2084" s="152" t="s">
        <v>66</v>
      </c>
    </row>
    <row r="2086" spans="4:8" ht="12.75">
      <c r="D2086" s="131">
        <v>25671.204446911812</v>
      </c>
      <c r="F2086" s="131">
        <v>17728</v>
      </c>
      <c r="G2086" s="131">
        <v>14512.999999985099</v>
      </c>
      <c r="H2086" s="152" t="s">
        <v>67</v>
      </c>
    </row>
    <row r="2088" spans="1:8" ht="12.75">
      <c r="A2088" s="147" t="s">
        <v>553</v>
      </c>
      <c r="C2088" s="153" t="s">
        <v>554</v>
      </c>
      <c r="D2088" s="131">
        <v>25588.650611132383</v>
      </c>
      <c r="F2088" s="131">
        <v>17761.666666666668</v>
      </c>
      <c r="G2088" s="131">
        <v>14177.333333328366</v>
      </c>
      <c r="H2088" s="131">
        <v>9129.886408017044</v>
      </c>
    </row>
    <row r="2089" spans="1:8" ht="12.75">
      <c r="A2089" s="130">
        <v>38383.90216435185</v>
      </c>
      <c r="C2089" s="153" t="s">
        <v>555</v>
      </c>
      <c r="D2089" s="131">
        <v>130.199557075587</v>
      </c>
      <c r="F2089" s="131">
        <v>29.26317367158479</v>
      </c>
      <c r="G2089" s="131">
        <v>292.97838372198856</v>
      </c>
      <c r="H2089" s="131">
        <v>130.199557075587</v>
      </c>
    </row>
    <row r="2091" spans="3:8" ht="12.75">
      <c r="C2091" s="153" t="s">
        <v>556</v>
      </c>
      <c r="D2091" s="131">
        <v>0.5088175967315114</v>
      </c>
      <c r="F2091" s="131">
        <v>0.16475466081402715</v>
      </c>
      <c r="G2091" s="131">
        <v>2.06652673555505</v>
      </c>
      <c r="H2091" s="131">
        <v>1.4260807994419016</v>
      </c>
    </row>
    <row r="2092" spans="1:10" ht="12.75">
      <c r="A2092" s="147" t="s">
        <v>545</v>
      </c>
      <c r="C2092" s="148" t="s">
        <v>546</v>
      </c>
      <c r="D2092" s="148" t="s">
        <v>547</v>
      </c>
      <c r="F2092" s="148" t="s">
        <v>548</v>
      </c>
      <c r="G2092" s="148" t="s">
        <v>549</v>
      </c>
      <c r="H2092" s="148" t="s">
        <v>550</v>
      </c>
      <c r="I2092" s="149" t="s">
        <v>551</v>
      </c>
      <c r="J2092" s="148" t="s">
        <v>552</v>
      </c>
    </row>
    <row r="2093" spans="1:8" ht="12.75">
      <c r="A2093" s="150" t="s">
        <v>640</v>
      </c>
      <c r="C2093" s="151">
        <v>343.82299999985844</v>
      </c>
      <c r="D2093" s="131">
        <v>15695.309449702501</v>
      </c>
      <c r="F2093" s="131">
        <v>12682</v>
      </c>
      <c r="G2093" s="131">
        <v>12558</v>
      </c>
      <c r="H2093" s="152" t="s">
        <v>68</v>
      </c>
    </row>
    <row r="2095" spans="4:8" ht="12.75">
      <c r="D2095" s="131">
        <v>15511</v>
      </c>
      <c r="F2095" s="131">
        <v>12948</v>
      </c>
      <c r="G2095" s="131">
        <v>12696</v>
      </c>
      <c r="H2095" s="152" t="s">
        <v>69</v>
      </c>
    </row>
    <row r="2097" spans="4:8" ht="12.75">
      <c r="D2097" s="131">
        <v>15674.161804541945</v>
      </c>
      <c r="F2097" s="131">
        <v>12889.999999985099</v>
      </c>
      <c r="G2097" s="131">
        <v>12522</v>
      </c>
      <c r="H2097" s="152" t="s">
        <v>70</v>
      </c>
    </row>
    <row r="2099" spans="1:8" ht="12.75">
      <c r="A2099" s="147" t="s">
        <v>553</v>
      </c>
      <c r="C2099" s="153" t="s">
        <v>554</v>
      </c>
      <c r="D2099" s="131">
        <v>15626.823751414817</v>
      </c>
      <c r="F2099" s="131">
        <v>12839.999999995034</v>
      </c>
      <c r="G2099" s="131">
        <v>12592</v>
      </c>
      <c r="H2099" s="131">
        <v>2892.935226827494</v>
      </c>
    </row>
    <row r="2100" spans="1:8" ht="12.75">
      <c r="A2100" s="130">
        <v>38383.902604166666</v>
      </c>
      <c r="C2100" s="153" t="s">
        <v>555</v>
      </c>
      <c r="D2100" s="131">
        <v>100.86209281901917</v>
      </c>
      <c r="F2100" s="131">
        <v>139.87136947651962</v>
      </c>
      <c r="G2100" s="131">
        <v>91.84770002564026</v>
      </c>
      <c r="H2100" s="131">
        <v>100.86209281901917</v>
      </c>
    </row>
    <row r="2102" spans="3:8" ht="12.75">
      <c r="C2102" s="153" t="s">
        <v>556</v>
      </c>
      <c r="D2102" s="131">
        <v>0.6454420579862707</v>
      </c>
      <c r="F2102" s="131">
        <v>1.0893408837739387</v>
      </c>
      <c r="G2102" s="131">
        <v>0.7294131196445384</v>
      </c>
      <c r="H2102" s="131">
        <v>3.4864967553949864</v>
      </c>
    </row>
    <row r="2103" spans="1:10" ht="12.75">
      <c r="A2103" s="147" t="s">
        <v>545</v>
      </c>
      <c r="C2103" s="148" t="s">
        <v>546</v>
      </c>
      <c r="D2103" s="148" t="s">
        <v>547</v>
      </c>
      <c r="F2103" s="148" t="s">
        <v>548</v>
      </c>
      <c r="G2103" s="148" t="s">
        <v>549</v>
      </c>
      <c r="H2103" s="148" t="s">
        <v>550</v>
      </c>
      <c r="I2103" s="149" t="s">
        <v>551</v>
      </c>
      <c r="J2103" s="148" t="s">
        <v>552</v>
      </c>
    </row>
    <row r="2104" spans="1:8" ht="12.75">
      <c r="A2104" s="150" t="s">
        <v>622</v>
      </c>
      <c r="C2104" s="151">
        <v>361.38400000007823</v>
      </c>
      <c r="D2104" s="131">
        <v>58272.75111323595</v>
      </c>
      <c r="F2104" s="131">
        <v>13202</v>
      </c>
      <c r="G2104" s="131">
        <v>12880</v>
      </c>
      <c r="H2104" s="152" t="s">
        <v>71</v>
      </c>
    </row>
    <row r="2106" spans="4:8" ht="12.75">
      <c r="D2106" s="131">
        <v>59439.623700618744</v>
      </c>
      <c r="F2106" s="131">
        <v>13132</v>
      </c>
      <c r="G2106" s="131">
        <v>13365.999999985099</v>
      </c>
      <c r="H2106" s="152" t="s">
        <v>72</v>
      </c>
    </row>
    <row r="2108" spans="4:8" ht="12.75">
      <c r="D2108" s="131">
        <v>60011.29880416393</v>
      </c>
      <c r="F2108" s="131">
        <v>13458.000000014901</v>
      </c>
      <c r="G2108" s="131">
        <v>12984.000000014901</v>
      </c>
      <c r="H2108" s="152" t="s">
        <v>73</v>
      </c>
    </row>
    <row r="2110" spans="1:8" ht="12.75">
      <c r="A2110" s="147" t="s">
        <v>553</v>
      </c>
      <c r="C2110" s="153" t="s">
        <v>554</v>
      </c>
      <c r="D2110" s="131">
        <v>59241.22453933954</v>
      </c>
      <c r="F2110" s="131">
        <v>13264.000000004966</v>
      </c>
      <c r="G2110" s="131">
        <v>13076.666666666668</v>
      </c>
      <c r="H2110" s="131">
        <v>46063.33124248323</v>
      </c>
    </row>
    <row r="2111" spans="1:8" ht="12.75">
      <c r="A2111" s="130">
        <v>38383.903032407405</v>
      </c>
      <c r="C2111" s="153" t="s">
        <v>555</v>
      </c>
      <c r="D2111" s="131">
        <v>886.0918060813591</v>
      </c>
      <c r="F2111" s="131">
        <v>171.61585009228946</v>
      </c>
      <c r="G2111" s="131">
        <v>255.9088379241475</v>
      </c>
      <c r="H2111" s="131">
        <v>886.0918060813591</v>
      </c>
    </row>
    <row r="2113" spans="3:8" ht="12.75">
      <c r="C2113" s="153" t="s">
        <v>556</v>
      </c>
      <c r="D2113" s="131">
        <v>1.4957351286568086</v>
      </c>
      <c r="F2113" s="131">
        <v>1.2938468794649072</v>
      </c>
      <c r="G2113" s="131">
        <v>1.9569883093868017</v>
      </c>
      <c r="H2113" s="131">
        <v>1.9236381351076406</v>
      </c>
    </row>
    <row r="2114" spans="1:10" ht="12.75">
      <c r="A2114" s="147" t="s">
        <v>545</v>
      </c>
      <c r="C2114" s="148" t="s">
        <v>546</v>
      </c>
      <c r="D2114" s="148" t="s">
        <v>547</v>
      </c>
      <c r="F2114" s="148" t="s">
        <v>548</v>
      </c>
      <c r="G2114" s="148" t="s">
        <v>549</v>
      </c>
      <c r="H2114" s="148" t="s">
        <v>550</v>
      </c>
      <c r="I2114" s="149" t="s">
        <v>551</v>
      </c>
      <c r="J2114" s="148" t="s">
        <v>552</v>
      </c>
    </row>
    <row r="2115" spans="1:8" ht="12.75">
      <c r="A2115" s="150" t="s">
        <v>641</v>
      </c>
      <c r="C2115" s="151">
        <v>371.029</v>
      </c>
      <c r="D2115" s="131">
        <v>29361.19422572851</v>
      </c>
      <c r="F2115" s="131">
        <v>18034</v>
      </c>
      <c r="G2115" s="131">
        <v>18242</v>
      </c>
      <c r="H2115" s="152" t="s">
        <v>74</v>
      </c>
    </row>
    <row r="2117" spans="4:8" ht="12.75">
      <c r="D2117" s="131">
        <v>28908.32298284769</v>
      </c>
      <c r="F2117" s="131">
        <v>17760</v>
      </c>
      <c r="G2117" s="131">
        <v>18020</v>
      </c>
      <c r="H2117" s="152" t="s">
        <v>75</v>
      </c>
    </row>
    <row r="2119" spans="4:8" ht="12.75">
      <c r="D2119" s="131">
        <v>29280.07597026229</v>
      </c>
      <c r="F2119" s="131">
        <v>18028</v>
      </c>
      <c r="G2119" s="131">
        <v>17982</v>
      </c>
      <c r="H2119" s="152" t="s">
        <v>76</v>
      </c>
    </row>
    <row r="2121" spans="1:8" ht="12.75">
      <c r="A2121" s="147" t="s">
        <v>553</v>
      </c>
      <c r="C2121" s="153" t="s">
        <v>554</v>
      </c>
      <c r="D2121" s="131">
        <v>29183.197726279497</v>
      </c>
      <c r="F2121" s="131">
        <v>17940.666666666668</v>
      </c>
      <c r="G2121" s="131">
        <v>18081.333333333332</v>
      </c>
      <c r="H2121" s="131">
        <v>11189.000404221712</v>
      </c>
    </row>
    <row r="2122" spans="1:8" ht="12.75">
      <c r="A2122" s="130">
        <v>38383.9034837963</v>
      </c>
      <c r="C2122" s="153" t="s">
        <v>555</v>
      </c>
      <c r="D2122" s="131">
        <v>241.47905970295727</v>
      </c>
      <c r="F2122" s="131">
        <v>156.4906812987065</v>
      </c>
      <c r="G2122" s="131">
        <v>140.43266476619084</v>
      </c>
      <c r="H2122" s="131">
        <v>241.47905970295727</v>
      </c>
    </row>
    <row r="2124" spans="3:8" ht="12.75">
      <c r="C2124" s="153" t="s">
        <v>556</v>
      </c>
      <c r="D2124" s="131">
        <v>0.8274592180332081</v>
      </c>
      <c r="F2124" s="131">
        <v>0.8722679274202363</v>
      </c>
      <c r="G2124" s="131">
        <v>0.7766720638200956</v>
      </c>
      <c r="H2124" s="131">
        <v>2.158182598794482</v>
      </c>
    </row>
    <row r="2125" spans="1:10" ht="12.75">
      <c r="A2125" s="147" t="s">
        <v>545</v>
      </c>
      <c r="C2125" s="148" t="s">
        <v>546</v>
      </c>
      <c r="D2125" s="148" t="s">
        <v>547</v>
      </c>
      <c r="F2125" s="148" t="s">
        <v>548</v>
      </c>
      <c r="G2125" s="148" t="s">
        <v>549</v>
      </c>
      <c r="H2125" s="148" t="s">
        <v>550</v>
      </c>
      <c r="I2125" s="149" t="s">
        <v>551</v>
      </c>
      <c r="J2125" s="148" t="s">
        <v>552</v>
      </c>
    </row>
    <row r="2126" spans="1:8" ht="12.75">
      <c r="A2126" s="150" t="s">
        <v>616</v>
      </c>
      <c r="C2126" s="151">
        <v>407.77100000018254</v>
      </c>
      <c r="D2126" s="131">
        <v>1455670.2203330994</v>
      </c>
      <c r="F2126" s="131">
        <v>43700</v>
      </c>
      <c r="G2126" s="131">
        <v>40800</v>
      </c>
      <c r="H2126" s="152" t="s">
        <v>77</v>
      </c>
    </row>
    <row r="2128" spans="4:8" ht="12.75">
      <c r="D2128" s="131">
        <v>1475118.680337906</v>
      </c>
      <c r="F2128" s="131">
        <v>43700</v>
      </c>
      <c r="G2128" s="131">
        <v>41100</v>
      </c>
      <c r="H2128" s="152" t="s">
        <v>78</v>
      </c>
    </row>
    <row r="2130" spans="4:8" ht="12.75">
      <c r="D2130" s="131">
        <v>1491313.5127620697</v>
      </c>
      <c r="F2130" s="131">
        <v>44100</v>
      </c>
      <c r="G2130" s="131">
        <v>40700</v>
      </c>
      <c r="H2130" s="152" t="s">
        <v>79</v>
      </c>
    </row>
    <row r="2132" spans="1:8" ht="12.75">
      <c r="A2132" s="147" t="s">
        <v>553</v>
      </c>
      <c r="C2132" s="153" t="s">
        <v>554</v>
      </c>
      <c r="D2132" s="131">
        <v>1474034.1378110251</v>
      </c>
      <c r="F2132" s="131">
        <v>43833.33333333333</v>
      </c>
      <c r="G2132" s="131">
        <v>40866.666666666664</v>
      </c>
      <c r="H2132" s="131">
        <v>1431708.393576224</v>
      </c>
    </row>
    <row r="2133" spans="1:8" ht="12.75">
      <c r="A2133" s="130">
        <v>38383.90394675926</v>
      </c>
      <c r="C2133" s="153" t="s">
        <v>555</v>
      </c>
      <c r="D2133" s="131">
        <v>17846.379133139304</v>
      </c>
      <c r="F2133" s="131">
        <v>230.94010767585027</v>
      </c>
      <c r="G2133" s="131">
        <v>208.16659994661327</v>
      </c>
      <c r="H2133" s="131">
        <v>17846.379133139304</v>
      </c>
    </row>
    <row r="2135" spans="3:8" ht="12.75">
      <c r="C2135" s="153" t="s">
        <v>556</v>
      </c>
      <c r="D2135" s="131">
        <v>1.21071681281694</v>
      </c>
      <c r="F2135" s="131">
        <v>0.5268595612376813</v>
      </c>
      <c r="G2135" s="131">
        <v>0.5093799346165089</v>
      </c>
      <c r="H2135" s="131">
        <v>1.2465093599515291</v>
      </c>
    </row>
    <row r="2136" spans="1:10" ht="12.75">
      <c r="A2136" s="147" t="s">
        <v>545</v>
      </c>
      <c r="C2136" s="148" t="s">
        <v>546</v>
      </c>
      <c r="D2136" s="148" t="s">
        <v>547</v>
      </c>
      <c r="F2136" s="148" t="s">
        <v>548</v>
      </c>
      <c r="G2136" s="148" t="s">
        <v>549</v>
      </c>
      <c r="H2136" s="148" t="s">
        <v>550</v>
      </c>
      <c r="I2136" s="149" t="s">
        <v>551</v>
      </c>
      <c r="J2136" s="148" t="s">
        <v>552</v>
      </c>
    </row>
    <row r="2137" spans="1:8" ht="12.75">
      <c r="A2137" s="150" t="s">
        <v>623</v>
      </c>
      <c r="C2137" s="151">
        <v>455.40299999993294</v>
      </c>
      <c r="D2137" s="131">
        <v>42508.63294941187</v>
      </c>
      <c r="F2137" s="131">
        <v>24605</v>
      </c>
      <c r="G2137" s="131">
        <v>26995.000000029802</v>
      </c>
      <c r="H2137" s="152" t="s">
        <v>80</v>
      </c>
    </row>
    <row r="2139" spans="4:8" ht="12.75">
      <c r="D2139" s="131">
        <v>43256.09657508135</v>
      </c>
      <c r="F2139" s="131">
        <v>24755</v>
      </c>
      <c r="G2139" s="131">
        <v>26772.5</v>
      </c>
      <c r="H2139" s="152" t="s">
        <v>81</v>
      </c>
    </row>
    <row r="2141" spans="4:8" ht="12.75">
      <c r="D2141" s="131">
        <v>42936.706908643246</v>
      </c>
      <c r="F2141" s="131">
        <v>24670</v>
      </c>
      <c r="G2141" s="131">
        <v>27150</v>
      </c>
      <c r="H2141" s="152" t="s">
        <v>82</v>
      </c>
    </row>
    <row r="2143" spans="1:8" ht="12.75">
      <c r="A2143" s="147" t="s">
        <v>553</v>
      </c>
      <c r="C2143" s="153" t="s">
        <v>554</v>
      </c>
      <c r="D2143" s="131">
        <v>42900.47881104548</v>
      </c>
      <c r="F2143" s="131">
        <v>24676.666666666664</v>
      </c>
      <c r="G2143" s="131">
        <v>26972.50000000993</v>
      </c>
      <c r="H2143" s="131">
        <v>17082.56941181574</v>
      </c>
    </row>
    <row r="2144" spans="1:8" ht="12.75">
      <c r="A2144" s="130">
        <v>38383.904594907406</v>
      </c>
      <c r="C2144" s="153" t="s">
        <v>555</v>
      </c>
      <c r="D2144" s="131">
        <v>375.04642941415744</v>
      </c>
      <c r="F2144" s="131">
        <v>75.22189397597839</v>
      </c>
      <c r="G2144" s="131">
        <v>189.75312909306754</v>
      </c>
      <c r="H2144" s="131">
        <v>375.04642941415744</v>
      </c>
    </row>
    <row r="2146" spans="3:8" ht="12.75">
      <c r="C2146" s="153" t="s">
        <v>556</v>
      </c>
      <c r="D2146" s="131">
        <v>0.8742243438961228</v>
      </c>
      <c r="F2146" s="131">
        <v>0.3048300444791776</v>
      </c>
      <c r="G2146" s="131">
        <v>0.7035059007989534</v>
      </c>
      <c r="H2146" s="131">
        <v>2.1954919097518424</v>
      </c>
    </row>
    <row r="2147" spans="1:16" ht="12.75">
      <c r="A2147" s="141" t="s">
        <v>536</v>
      </c>
      <c r="B2147" s="136" t="s">
        <v>83</v>
      </c>
      <c r="D2147" s="141" t="s">
        <v>537</v>
      </c>
      <c r="E2147" s="136" t="s">
        <v>538</v>
      </c>
      <c r="F2147" s="137" t="s">
        <v>583</v>
      </c>
      <c r="G2147" s="142" t="s">
        <v>540</v>
      </c>
      <c r="H2147" s="143">
        <v>2</v>
      </c>
      <c r="I2147" s="144" t="s">
        <v>541</v>
      </c>
      <c r="J2147" s="143">
        <v>6</v>
      </c>
      <c r="K2147" s="142" t="s">
        <v>542</v>
      </c>
      <c r="L2147" s="145">
        <v>1</v>
      </c>
      <c r="M2147" s="142" t="s">
        <v>543</v>
      </c>
      <c r="N2147" s="146">
        <v>1</v>
      </c>
      <c r="O2147" s="142" t="s">
        <v>544</v>
      </c>
      <c r="P2147" s="146">
        <v>1</v>
      </c>
    </row>
    <row r="2149" spans="1:10" ht="12.75">
      <c r="A2149" s="147" t="s">
        <v>545</v>
      </c>
      <c r="C2149" s="148" t="s">
        <v>546</v>
      </c>
      <c r="D2149" s="148" t="s">
        <v>547</v>
      </c>
      <c r="F2149" s="148" t="s">
        <v>548</v>
      </c>
      <c r="G2149" s="148" t="s">
        <v>549</v>
      </c>
      <c r="H2149" s="148" t="s">
        <v>550</v>
      </c>
      <c r="I2149" s="149" t="s">
        <v>551</v>
      </c>
      <c r="J2149" s="148" t="s">
        <v>552</v>
      </c>
    </row>
    <row r="2150" spans="1:8" ht="12.75">
      <c r="A2150" s="150" t="s">
        <v>619</v>
      </c>
      <c r="C2150" s="151">
        <v>228.61599999992177</v>
      </c>
      <c r="D2150" s="131">
        <v>31164.097820848227</v>
      </c>
      <c r="F2150" s="131">
        <v>26560</v>
      </c>
      <c r="G2150" s="131">
        <v>24688</v>
      </c>
      <c r="H2150" s="152" t="s">
        <v>84</v>
      </c>
    </row>
    <row r="2152" spans="4:8" ht="12.75">
      <c r="D2152" s="131">
        <v>31701.500891953707</v>
      </c>
      <c r="F2152" s="131">
        <v>26177</v>
      </c>
      <c r="G2152" s="131">
        <v>24760</v>
      </c>
      <c r="H2152" s="152" t="s">
        <v>85</v>
      </c>
    </row>
    <row r="2154" spans="4:8" ht="12.75">
      <c r="D2154" s="131">
        <v>31377.20954787731</v>
      </c>
      <c r="F2154" s="131">
        <v>26729</v>
      </c>
      <c r="G2154" s="131">
        <v>24296</v>
      </c>
      <c r="H2154" s="152" t="s">
        <v>86</v>
      </c>
    </row>
    <row r="2156" spans="1:8" ht="12.75">
      <c r="A2156" s="147" t="s">
        <v>553</v>
      </c>
      <c r="C2156" s="153" t="s">
        <v>554</v>
      </c>
      <c r="D2156" s="131">
        <v>31414.269420226417</v>
      </c>
      <c r="F2156" s="131">
        <v>26488.666666666664</v>
      </c>
      <c r="G2156" s="131">
        <v>24581.333333333336</v>
      </c>
      <c r="H2156" s="131">
        <v>5761.997185114273</v>
      </c>
    </row>
    <row r="2157" spans="1:8" ht="12.75">
      <c r="A2157" s="130">
        <v>38383.90681712963</v>
      </c>
      <c r="C2157" s="153" t="s">
        <v>555</v>
      </c>
      <c r="D2157" s="131">
        <v>270.6115127121866</v>
      </c>
      <c r="F2157" s="131">
        <v>282.82915926992627</v>
      </c>
      <c r="G2157" s="131">
        <v>249.71450365033533</v>
      </c>
      <c r="H2157" s="131">
        <v>270.6115127121866</v>
      </c>
    </row>
    <row r="2159" spans="3:8" ht="12.75">
      <c r="C2159" s="153" t="s">
        <v>556</v>
      </c>
      <c r="D2159" s="131">
        <v>0.8614286364334497</v>
      </c>
      <c r="F2159" s="131">
        <v>1.0677364883217717</v>
      </c>
      <c r="G2159" s="131">
        <v>1.0158704585471443</v>
      </c>
      <c r="H2159" s="131">
        <v>4.696488110256163</v>
      </c>
    </row>
    <row r="2160" spans="1:10" ht="12.75">
      <c r="A2160" s="147" t="s">
        <v>545</v>
      </c>
      <c r="C2160" s="148" t="s">
        <v>546</v>
      </c>
      <c r="D2160" s="148" t="s">
        <v>547</v>
      </c>
      <c r="F2160" s="148" t="s">
        <v>548</v>
      </c>
      <c r="G2160" s="148" t="s">
        <v>549</v>
      </c>
      <c r="H2160" s="148" t="s">
        <v>550</v>
      </c>
      <c r="I2160" s="149" t="s">
        <v>551</v>
      </c>
      <c r="J2160" s="148" t="s">
        <v>552</v>
      </c>
    </row>
    <row r="2161" spans="1:8" ht="12.75">
      <c r="A2161" s="150" t="s">
        <v>620</v>
      </c>
      <c r="C2161" s="151">
        <v>231.6040000000503</v>
      </c>
      <c r="D2161" s="131">
        <v>35335.42601835728</v>
      </c>
      <c r="F2161" s="131">
        <v>17662</v>
      </c>
      <c r="G2161" s="131">
        <v>35242</v>
      </c>
      <c r="H2161" s="152" t="s">
        <v>87</v>
      </c>
    </row>
    <row r="2163" spans="4:8" ht="12.75">
      <c r="D2163" s="131">
        <v>36159.465912520885</v>
      </c>
      <c r="F2163" s="131">
        <v>16057</v>
      </c>
      <c r="G2163" s="131">
        <v>35121</v>
      </c>
      <c r="H2163" s="152" t="s">
        <v>88</v>
      </c>
    </row>
    <row r="2165" spans="4:8" ht="12.75">
      <c r="D2165" s="131">
        <v>36517.454845905304</v>
      </c>
      <c r="F2165" s="131">
        <v>16226</v>
      </c>
      <c r="G2165" s="131">
        <v>34227</v>
      </c>
      <c r="H2165" s="152" t="s">
        <v>89</v>
      </c>
    </row>
    <row r="2167" spans="1:8" ht="12.75">
      <c r="A2167" s="147" t="s">
        <v>553</v>
      </c>
      <c r="C2167" s="153" t="s">
        <v>554</v>
      </c>
      <c r="D2167" s="131">
        <v>36004.11559226116</v>
      </c>
      <c r="F2167" s="131">
        <v>16648.333333333332</v>
      </c>
      <c r="G2167" s="131">
        <v>34863.333333333336</v>
      </c>
      <c r="H2167" s="131">
        <v>7589.158171336581</v>
      </c>
    </row>
    <row r="2168" spans="1:8" ht="12.75">
      <c r="A2168" s="130">
        <v>38383.90729166667</v>
      </c>
      <c r="C2168" s="153" t="s">
        <v>555</v>
      </c>
      <c r="D2168" s="131">
        <v>606.133919849663</v>
      </c>
      <c r="F2168" s="131">
        <v>881.9185525508199</v>
      </c>
      <c r="G2168" s="131">
        <v>554.3918590070865</v>
      </c>
      <c r="H2168" s="131">
        <v>606.133919849663</v>
      </c>
    </row>
    <row r="2170" spans="3:8" ht="12.75">
      <c r="C2170" s="153" t="s">
        <v>556</v>
      </c>
      <c r="D2170" s="131">
        <v>1.6835128703451538</v>
      </c>
      <c r="F2170" s="131">
        <v>5.297338387531206</v>
      </c>
      <c r="G2170" s="131">
        <v>1.5901860378824548</v>
      </c>
      <c r="H2170" s="131">
        <v>7.986839991541675</v>
      </c>
    </row>
    <row r="2171" spans="1:10" ht="12.75">
      <c r="A2171" s="147" t="s">
        <v>545</v>
      </c>
      <c r="C2171" s="148" t="s">
        <v>546</v>
      </c>
      <c r="D2171" s="148" t="s">
        <v>547</v>
      </c>
      <c r="F2171" s="148" t="s">
        <v>548</v>
      </c>
      <c r="G2171" s="148" t="s">
        <v>549</v>
      </c>
      <c r="H2171" s="148" t="s">
        <v>550</v>
      </c>
      <c r="I2171" s="149" t="s">
        <v>551</v>
      </c>
      <c r="J2171" s="148" t="s">
        <v>552</v>
      </c>
    </row>
    <row r="2172" spans="1:8" ht="12.75">
      <c r="A2172" s="150" t="s">
        <v>618</v>
      </c>
      <c r="C2172" s="151">
        <v>267.7160000000149</v>
      </c>
      <c r="D2172" s="131">
        <v>13064.11485695839</v>
      </c>
      <c r="F2172" s="131">
        <v>3503.0000000037253</v>
      </c>
      <c r="G2172" s="131">
        <v>3703.9999999962747</v>
      </c>
      <c r="H2172" s="152" t="s">
        <v>90</v>
      </c>
    </row>
    <row r="2174" spans="4:8" ht="12.75">
      <c r="D2174" s="131">
        <v>13192.729717358947</v>
      </c>
      <c r="F2174" s="131">
        <v>3513.25</v>
      </c>
      <c r="G2174" s="131">
        <v>3718.75</v>
      </c>
      <c r="H2174" s="152" t="s">
        <v>91</v>
      </c>
    </row>
    <row r="2176" spans="4:8" ht="12.75">
      <c r="D2176" s="131">
        <v>13017.680288642645</v>
      </c>
      <c r="F2176" s="131">
        <v>3509.4999999962747</v>
      </c>
      <c r="G2176" s="131">
        <v>3699.5</v>
      </c>
      <c r="H2176" s="152" t="s">
        <v>92</v>
      </c>
    </row>
    <row r="2178" spans="1:8" ht="12.75">
      <c r="A2178" s="147" t="s">
        <v>553</v>
      </c>
      <c r="C2178" s="153" t="s">
        <v>554</v>
      </c>
      <c r="D2178" s="131">
        <v>13091.508287653327</v>
      </c>
      <c r="F2178" s="131">
        <v>3508.583333333333</v>
      </c>
      <c r="G2178" s="131">
        <v>3707.4166666654246</v>
      </c>
      <c r="H2178" s="131">
        <v>9453.163084165764</v>
      </c>
    </row>
    <row r="2179" spans="1:8" ht="12.75">
      <c r="A2179" s="130">
        <v>38383.90793981482</v>
      </c>
      <c r="C2179" s="153" t="s">
        <v>555</v>
      </c>
      <c r="D2179" s="131">
        <v>90.68283000325638</v>
      </c>
      <c r="F2179" s="131">
        <v>5.18611929171534</v>
      </c>
      <c r="G2179" s="131">
        <v>10.069549808351418</v>
      </c>
      <c r="H2179" s="131">
        <v>90.68283000325638</v>
      </c>
    </row>
    <row r="2181" spans="3:8" ht="12.75">
      <c r="C2181" s="153" t="s">
        <v>556</v>
      </c>
      <c r="D2181" s="131">
        <v>0.6926843569948304</v>
      </c>
      <c r="F2181" s="131">
        <v>0.1478123447274163</v>
      </c>
      <c r="G2181" s="131">
        <v>0.2716055602514273</v>
      </c>
      <c r="H2181" s="131">
        <v>0.9592855766463176</v>
      </c>
    </row>
    <row r="2182" spans="1:10" ht="12.75">
      <c r="A2182" s="147" t="s">
        <v>545</v>
      </c>
      <c r="C2182" s="148" t="s">
        <v>546</v>
      </c>
      <c r="D2182" s="148" t="s">
        <v>547</v>
      </c>
      <c r="F2182" s="148" t="s">
        <v>548</v>
      </c>
      <c r="G2182" s="148" t="s">
        <v>549</v>
      </c>
      <c r="H2182" s="148" t="s">
        <v>550</v>
      </c>
      <c r="I2182" s="149" t="s">
        <v>551</v>
      </c>
      <c r="J2182" s="148" t="s">
        <v>552</v>
      </c>
    </row>
    <row r="2183" spans="1:8" ht="12.75">
      <c r="A2183" s="150" t="s">
        <v>617</v>
      </c>
      <c r="C2183" s="151">
        <v>292.40199999976903</v>
      </c>
      <c r="D2183" s="131">
        <v>42022.2703846097</v>
      </c>
      <c r="F2183" s="131">
        <v>12076.75</v>
      </c>
      <c r="G2183" s="131">
        <v>12199.75</v>
      </c>
      <c r="H2183" s="152" t="s">
        <v>93</v>
      </c>
    </row>
    <row r="2185" spans="4:8" ht="12.75">
      <c r="D2185" s="131">
        <v>41291.297033667564</v>
      </c>
      <c r="F2185" s="131">
        <v>12185.25</v>
      </c>
      <c r="G2185" s="131">
        <v>12235.75</v>
      </c>
      <c r="H2185" s="152" t="s">
        <v>94</v>
      </c>
    </row>
    <row r="2187" spans="4:8" ht="12.75">
      <c r="D2187" s="131">
        <v>41164.31828421354</v>
      </c>
      <c r="F2187" s="131">
        <v>12197.25</v>
      </c>
      <c r="G2187" s="131">
        <v>12112.75</v>
      </c>
      <c r="H2187" s="152" t="s">
        <v>95</v>
      </c>
    </row>
    <row r="2189" spans="1:8" ht="12.75">
      <c r="A2189" s="147" t="s">
        <v>553</v>
      </c>
      <c r="C2189" s="153" t="s">
        <v>554</v>
      </c>
      <c r="D2189" s="131">
        <v>41492.62856749693</v>
      </c>
      <c r="F2189" s="131">
        <v>12153.083333333332</v>
      </c>
      <c r="G2189" s="131">
        <v>12182.75</v>
      </c>
      <c r="H2189" s="131">
        <v>29321.323348132333</v>
      </c>
    </row>
    <row r="2190" spans="1:8" ht="12.75">
      <c r="A2190" s="130">
        <v>38383.90861111111</v>
      </c>
      <c r="C2190" s="153" t="s">
        <v>555</v>
      </c>
      <c r="D2190" s="131">
        <v>463.05641290142404</v>
      </c>
      <c r="F2190" s="131">
        <v>66.37833481892517</v>
      </c>
      <c r="G2190" s="131">
        <v>63.237647015049504</v>
      </c>
      <c r="H2190" s="131">
        <v>463.05641290142404</v>
      </c>
    </row>
    <row r="2192" spans="3:8" ht="12.75">
      <c r="C2192" s="153" t="s">
        <v>556</v>
      </c>
      <c r="D2192" s="131">
        <v>1.1159968141043668</v>
      </c>
      <c r="F2192" s="131">
        <v>0.54618513671229</v>
      </c>
      <c r="G2192" s="131">
        <v>0.5190753074227864</v>
      </c>
      <c r="H2192" s="131">
        <v>1.579248001202235</v>
      </c>
    </row>
    <row r="2193" spans="1:10" ht="12.75">
      <c r="A2193" s="147" t="s">
        <v>545</v>
      </c>
      <c r="C2193" s="148" t="s">
        <v>546</v>
      </c>
      <c r="D2193" s="148" t="s">
        <v>547</v>
      </c>
      <c r="F2193" s="148" t="s">
        <v>548</v>
      </c>
      <c r="G2193" s="148" t="s">
        <v>549</v>
      </c>
      <c r="H2193" s="148" t="s">
        <v>550</v>
      </c>
      <c r="I2193" s="149" t="s">
        <v>551</v>
      </c>
      <c r="J2193" s="148" t="s">
        <v>552</v>
      </c>
    </row>
    <row r="2194" spans="1:8" ht="12.75">
      <c r="A2194" s="150" t="s">
        <v>621</v>
      </c>
      <c r="C2194" s="151">
        <v>324.75400000019</v>
      </c>
      <c r="D2194" s="131">
        <v>29513.197965949774</v>
      </c>
      <c r="F2194" s="131">
        <v>18371</v>
      </c>
      <c r="G2194" s="131">
        <v>14398</v>
      </c>
      <c r="H2194" s="152" t="s">
        <v>96</v>
      </c>
    </row>
    <row r="2196" spans="4:8" ht="12.75">
      <c r="D2196" s="131">
        <v>29413.43438872695</v>
      </c>
      <c r="F2196" s="131">
        <v>17556</v>
      </c>
      <c r="G2196" s="131">
        <v>14580</v>
      </c>
      <c r="H2196" s="152" t="s">
        <v>97</v>
      </c>
    </row>
    <row r="2198" spans="4:8" ht="12.75">
      <c r="D2198" s="131">
        <v>29241.479100495577</v>
      </c>
      <c r="F2198" s="131">
        <v>18483</v>
      </c>
      <c r="G2198" s="131">
        <v>14496</v>
      </c>
      <c r="H2198" s="152" t="s">
        <v>98</v>
      </c>
    </row>
    <row r="2200" spans="1:8" ht="12.75">
      <c r="A2200" s="147" t="s">
        <v>553</v>
      </c>
      <c r="C2200" s="153" t="s">
        <v>554</v>
      </c>
      <c r="D2200" s="131">
        <v>29389.370485057436</v>
      </c>
      <c r="F2200" s="131">
        <v>18136.666666666668</v>
      </c>
      <c r="G2200" s="131">
        <v>14491.333333333332</v>
      </c>
      <c r="H2200" s="131">
        <v>12577.779735937273</v>
      </c>
    </row>
    <row r="2201" spans="1:8" ht="12.75">
      <c r="A2201" s="130">
        <v>38383.90912037037</v>
      </c>
      <c r="C2201" s="153" t="s">
        <v>555</v>
      </c>
      <c r="D2201" s="131">
        <v>137.44849601136468</v>
      </c>
      <c r="F2201" s="131">
        <v>505.98056616171857</v>
      </c>
      <c r="G2201" s="131">
        <v>91.08969938106797</v>
      </c>
      <c r="H2201" s="131">
        <v>137.44849601136468</v>
      </c>
    </row>
    <row r="2203" spans="3:8" ht="12.75">
      <c r="C2203" s="153" t="s">
        <v>556</v>
      </c>
      <c r="D2203" s="131">
        <v>0.4676809803777464</v>
      </c>
      <c r="F2203" s="131">
        <v>2.7898211697944424</v>
      </c>
      <c r="G2203" s="131">
        <v>0.628580526620978</v>
      </c>
      <c r="H2203" s="131">
        <v>1.0927882257203658</v>
      </c>
    </row>
    <row r="2204" spans="1:10" ht="12.75">
      <c r="A2204" s="147" t="s">
        <v>545</v>
      </c>
      <c r="C2204" s="148" t="s">
        <v>546</v>
      </c>
      <c r="D2204" s="148" t="s">
        <v>547</v>
      </c>
      <c r="F2204" s="148" t="s">
        <v>548</v>
      </c>
      <c r="G2204" s="148" t="s">
        <v>549</v>
      </c>
      <c r="H2204" s="148" t="s">
        <v>550</v>
      </c>
      <c r="I2204" s="149" t="s">
        <v>551</v>
      </c>
      <c r="J2204" s="148" t="s">
        <v>552</v>
      </c>
    </row>
    <row r="2205" spans="1:8" ht="12.75">
      <c r="A2205" s="150" t="s">
        <v>640</v>
      </c>
      <c r="C2205" s="151">
        <v>343.82299999985844</v>
      </c>
      <c r="D2205" s="131">
        <v>27121.275521457195</v>
      </c>
      <c r="F2205" s="131">
        <v>13198</v>
      </c>
      <c r="G2205" s="131">
        <v>12912.000000014901</v>
      </c>
      <c r="H2205" s="152" t="s">
        <v>99</v>
      </c>
    </row>
    <row r="2207" spans="4:8" ht="12.75">
      <c r="D2207" s="131">
        <v>27091.302829027176</v>
      </c>
      <c r="F2207" s="131">
        <v>13128</v>
      </c>
      <c r="G2207" s="131">
        <v>12580</v>
      </c>
      <c r="H2207" s="152" t="s">
        <v>100</v>
      </c>
    </row>
    <row r="2209" spans="4:8" ht="12.75">
      <c r="D2209" s="131">
        <v>27148.072799801826</v>
      </c>
      <c r="F2209" s="131">
        <v>12898</v>
      </c>
      <c r="G2209" s="131">
        <v>12560</v>
      </c>
      <c r="H2209" s="152" t="s">
        <v>101</v>
      </c>
    </row>
    <row r="2211" spans="1:8" ht="12.75">
      <c r="A2211" s="147" t="s">
        <v>553</v>
      </c>
      <c r="C2211" s="153" t="s">
        <v>554</v>
      </c>
      <c r="D2211" s="131">
        <v>27120.2170500954</v>
      </c>
      <c r="F2211" s="131">
        <v>13074.666666666668</v>
      </c>
      <c r="G2211" s="131">
        <v>12684.000000004966</v>
      </c>
      <c r="H2211" s="131">
        <v>14212.704481787263</v>
      </c>
    </row>
    <row r="2212" spans="1:8" ht="12.75">
      <c r="A2212" s="130">
        <v>38383.90956018519</v>
      </c>
      <c r="C2212" s="153" t="s">
        <v>555</v>
      </c>
      <c r="D2212" s="131">
        <v>28.399782865885207</v>
      </c>
      <c r="F2212" s="131">
        <v>156.9500982265807</v>
      </c>
      <c r="G2212" s="131">
        <v>197.70685370860804</v>
      </c>
      <c r="H2212" s="131">
        <v>28.399782865885207</v>
      </c>
    </row>
    <row r="2214" spans="3:8" ht="12.75">
      <c r="C2214" s="153" t="s">
        <v>556</v>
      </c>
      <c r="D2214" s="131">
        <v>0.10471812527689674</v>
      </c>
      <c r="F2214" s="131">
        <v>1.2004137637154348</v>
      </c>
      <c r="G2214" s="131">
        <v>1.5587106094964576</v>
      </c>
      <c r="H2214" s="131">
        <v>0.1998196958381696</v>
      </c>
    </row>
    <row r="2215" spans="1:10" ht="12.75">
      <c r="A2215" s="147" t="s">
        <v>545</v>
      </c>
      <c r="C2215" s="148" t="s">
        <v>546</v>
      </c>
      <c r="D2215" s="148" t="s">
        <v>547</v>
      </c>
      <c r="F2215" s="148" t="s">
        <v>548</v>
      </c>
      <c r="G2215" s="148" t="s">
        <v>549</v>
      </c>
      <c r="H2215" s="148" t="s">
        <v>550</v>
      </c>
      <c r="I2215" s="149" t="s">
        <v>551</v>
      </c>
      <c r="J2215" s="148" t="s">
        <v>552</v>
      </c>
    </row>
    <row r="2216" spans="1:8" ht="12.75">
      <c r="A2216" s="150" t="s">
        <v>622</v>
      </c>
      <c r="C2216" s="151">
        <v>361.38400000007823</v>
      </c>
      <c r="D2216" s="131">
        <v>51882.272193193436</v>
      </c>
      <c r="F2216" s="131">
        <v>13184.000000014901</v>
      </c>
      <c r="G2216" s="131">
        <v>12808.000000014901</v>
      </c>
      <c r="H2216" s="152" t="s">
        <v>102</v>
      </c>
    </row>
    <row r="2218" spans="4:8" ht="12.75">
      <c r="D2218" s="131">
        <v>51892.116433143616</v>
      </c>
      <c r="F2218" s="131">
        <v>13232</v>
      </c>
      <c r="G2218" s="131">
        <v>12796</v>
      </c>
      <c r="H2218" s="152" t="s">
        <v>103</v>
      </c>
    </row>
    <row r="2220" spans="4:8" ht="12.75">
      <c r="D2220" s="131">
        <v>52824.175067961216</v>
      </c>
      <c r="F2220" s="131">
        <v>13318</v>
      </c>
      <c r="G2220" s="131">
        <v>13192</v>
      </c>
      <c r="H2220" s="152" t="s">
        <v>104</v>
      </c>
    </row>
    <row r="2222" spans="1:8" ht="12.75">
      <c r="A2222" s="147" t="s">
        <v>553</v>
      </c>
      <c r="C2222" s="153" t="s">
        <v>554</v>
      </c>
      <c r="D2222" s="131">
        <v>52199.52123143275</v>
      </c>
      <c r="F2222" s="131">
        <v>13244.666666671634</v>
      </c>
      <c r="G2222" s="131">
        <v>12932.000000004966</v>
      </c>
      <c r="H2222" s="131">
        <v>39098.57002303746</v>
      </c>
    </row>
    <row r="2223" spans="1:8" ht="12.75">
      <c r="A2223" s="130">
        <v>38383.90998842593</v>
      </c>
      <c r="C2223" s="153" t="s">
        <v>555</v>
      </c>
      <c r="D2223" s="131">
        <v>540.9884831330976</v>
      </c>
      <c r="F2223" s="131">
        <v>67.89207120473398</v>
      </c>
      <c r="G2223" s="131">
        <v>225.24653160075283</v>
      </c>
      <c r="H2223" s="131">
        <v>540.9884831330976</v>
      </c>
    </row>
    <row r="2225" spans="3:8" ht="12.75">
      <c r="C2225" s="153" t="s">
        <v>556</v>
      </c>
      <c r="D2225" s="131">
        <v>1.036385910005881</v>
      </c>
      <c r="F2225" s="131">
        <v>0.5125993195100558</v>
      </c>
      <c r="G2225" s="131">
        <v>1.7417764584029256</v>
      </c>
      <c r="H2225" s="131">
        <v>1.3836528620211406</v>
      </c>
    </row>
    <row r="2226" spans="1:10" ht="12.75">
      <c r="A2226" s="147" t="s">
        <v>545</v>
      </c>
      <c r="C2226" s="148" t="s">
        <v>546</v>
      </c>
      <c r="D2226" s="148" t="s">
        <v>547</v>
      </c>
      <c r="F2226" s="148" t="s">
        <v>548</v>
      </c>
      <c r="G2226" s="148" t="s">
        <v>549</v>
      </c>
      <c r="H2226" s="148" t="s">
        <v>550</v>
      </c>
      <c r="I2226" s="149" t="s">
        <v>551</v>
      </c>
      <c r="J2226" s="148" t="s">
        <v>552</v>
      </c>
    </row>
    <row r="2227" spans="1:8" ht="12.75">
      <c r="A2227" s="150" t="s">
        <v>641</v>
      </c>
      <c r="C2227" s="151">
        <v>371.029</v>
      </c>
      <c r="D2227" s="131">
        <v>41711.43116813898</v>
      </c>
      <c r="F2227" s="131">
        <v>17866</v>
      </c>
      <c r="G2227" s="131">
        <v>18016</v>
      </c>
      <c r="H2227" s="152" t="s">
        <v>105</v>
      </c>
    </row>
    <row r="2229" spans="4:8" ht="12.75">
      <c r="D2229" s="131">
        <v>43393.87922167778</v>
      </c>
      <c r="F2229" s="131">
        <v>19980</v>
      </c>
      <c r="G2229" s="131">
        <v>18092</v>
      </c>
      <c r="H2229" s="152" t="s">
        <v>106</v>
      </c>
    </row>
    <row r="2231" spans="4:8" ht="12.75">
      <c r="D2231" s="131">
        <v>42600.82310932875</v>
      </c>
      <c r="F2231" s="131">
        <v>19438</v>
      </c>
      <c r="G2231" s="131">
        <v>17836</v>
      </c>
      <c r="H2231" s="152" t="s">
        <v>107</v>
      </c>
    </row>
    <row r="2233" spans="1:8" ht="12.75">
      <c r="A2233" s="147" t="s">
        <v>553</v>
      </c>
      <c r="C2233" s="153" t="s">
        <v>554</v>
      </c>
      <c r="D2233" s="131">
        <v>42568.711166381836</v>
      </c>
      <c r="F2233" s="131">
        <v>19094.666666666668</v>
      </c>
      <c r="G2233" s="131">
        <v>17981.333333333332</v>
      </c>
      <c r="H2233" s="131">
        <v>23897.72314664963</v>
      </c>
    </row>
    <row r="2234" spans="1:8" ht="12.75">
      <c r="A2234" s="130">
        <v>38383.91043981481</v>
      </c>
      <c r="C2234" s="153" t="s">
        <v>555</v>
      </c>
      <c r="D2234" s="131">
        <v>841.6835782373506</v>
      </c>
      <c r="F2234" s="131">
        <v>1098.024286313073</v>
      </c>
      <c r="G2234" s="131">
        <v>131.47369825685035</v>
      </c>
      <c r="H2234" s="131">
        <v>841.6835782373506</v>
      </c>
    </row>
    <row r="2236" spans="3:8" ht="12.75">
      <c r="C2236" s="153" t="s">
        <v>556</v>
      </c>
      <c r="D2236" s="131">
        <v>1.9772352866113097</v>
      </c>
      <c r="F2236" s="131">
        <v>5.750423955972382</v>
      </c>
      <c r="G2236" s="131">
        <v>0.7311676827275528</v>
      </c>
      <c r="H2236" s="131">
        <v>3.522024140426747</v>
      </c>
    </row>
    <row r="2237" spans="1:10" ht="12.75">
      <c r="A2237" s="147" t="s">
        <v>545</v>
      </c>
      <c r="C2237" s="148" t="s">
        <v>546</v>
      </c>
      <c r="D2237" s="148" t="s">
        <v>547</v>
      </c>
      <c r="F2237" s="148" t="s">
        <v>548</v>
      </c>
      <c r="G2237" s="148" t="s">
        <v>549</v>
      </c>
      <c r="H2237" s="148" t="s">
        <v>550</v>
      </c>
      <c r="I2237" s="149" t="s">
        <v>551</v>
      </c>
      <c r="J2237" s="148" t="s">
        <v>552</v>
      </c>
    </row>
    <row r="2238" spans="1:8" ht="12.75">
      <c r="A2238" s="150" t="s">
        <v>616</v>
      </c>
      <c r="C2238" s="151">
        <v>407.77100000018254</v>
      </c>
      <c r="D2238" s="131">
        <v>1380500.5255889893</v>
      </c>
      <c r="F2238" s="131">
        <v>43900</v>
      </c>
      <c r="G2238" s="131">
        <v>41500</v>
      </c>
      <c r="H2238" s="152" t="s">
        <v>108</v>
      </c>
    </row>
    <row r="2240" spans="4:8" ht="12.75">
      <c r="D2240" s="131">
        <v>1387378.154592514</v>
      </c>
      <c r="F2240" s="131">
        <v>43600</v>
      </c>
      <c r="G2240" s="131">
        <v>40900</v>
      </c>
      <c r="H2240" s="152" t="s">
        <v>109</v>
      </c>
    </row>
    <row r="2242" spans="4:8" ht="12.75">
      <c r="D2242" s="131">
        <v>1417504.5158920288</v>
      </c>
      <c r="F2242" s="131">
        <v>44200</v>
      </c>
      <c r="G2242" s="131">
        <v>41500</v>
      </c>
      <c r="H2242" s="152" t="s">
        <v>110</v>
      </c>
    </row>
    <row r="2244" spans="1:8" ht="12.75">
      <c r="A2244" s="147" t="s">
        <v>553</v>
      </c>
      <c r="C2244" s="153" t="s">
        <v>554</v>
      </c>
      <c r="D2244" s="131">
        <v>1395127.7320245109</v>
      </c>
      <c r="F2244" s="131">
        <v>43900</v>
      </c>
      <c r="G2244" s="131">
        <v>41300</v>
      </c>
      <c r="H2244" s="131">
        <v>1352548.9898861458</v>
      </c>
    </row>
    <row r="2245" spans="1:8" ht="12.75">
      <c r="A2245" s="130">
        <v>38383.91090277778</v>
      </c>
      <c r="C2245" s="153" t="s">
        <v>555</v>
      </c>
      <c r="D2245" s="131">
        <v>19681.61038550115</v>
      </c>
      <c r="F2245" s="131">
        <v>300</v>
      </c>
      <c r="G2245" s="131">
        <v>346.41016151377545</v>
      </c>
      <c r="H2245" s="131">
        <v>19681.61038550115</v>
      </c>
    </row>
    <row r="2247" spans="3:8" ht="12.75">
      <c r="C2247" s="153" t="s">
        <v>556</v>
      </c>
      <c r="D2247" s="131">
        <v>1.4107389548439833</v>
      </c>
      <c r="F2247" s="131">
        <v>0.683371298405467</v>
      </c>
      <c r="G2247" s="131">
        <v>0.8387655242464298</v>
      </c>
      <c r="H2247" s="131">
        <v>1.4551495385877222</v>
      </c>
    </row>
    <row r="2248" spans="1:10" ht="12.75">
      <c r="A2248" s="147" t="s">
        <v>545</v>
      </c>
      <c r="C2248" s="148" t="s">
        <v>546</v>
      </c>
      <c r="D2248" s="148" t="s">
        <v>547</v>
      </c>
      <c r="F2248" s="148" t="s">
        <v>548</v>
      </c>
      <c r="G2248" s="148" t="s">
        <v>549</v>
      </c>
      <c r="H2248" s="148" t="s">
        <v>550</v>
      </c>
      <c r="I2248" s="149" t="s">
        <v>551</v>
      </c>
      <c r="J2248" s="148" t="s">
        <v>552</v>
      </c>
    </row>
    <row r="2249" spans="1:8" ht="12.75">
      <c r="A2249" s="150" t="s">
        <v>623</v>
      </c>
      <c r="C2249" s="151">
        <v>455.40299999993294</v>
      </c>
      <c r="D2249" s="131">
        <v>42497.586017131805</v>
      </c>
      <c r="F2249" s="131">
        <v>24745</v>
      </c>
      <c r="G2249" s="131">
        <v>27154.999999970198</v>
      </c>
      <c r="H2249" s="152" t="s">
        <v>111</v>
      </c>
    </row>
    <row r="2251" spans="4:8" ht="12.75">
      <c r="D2251" s="131">
        <v>42848.56237179041</v>
      </c>
      <c r="F2251" s="131">
        <v>24892.5</v>
      </c>
      <c r="G2251" s="131">
        <v>26854.999999970198</v>
      </c>
      <c r="H2251" s="152" t="s">
        <v>112</v>
      </c>
    </row>
    <row r="2253" spans="4:8" ht="12.75">
      <c r="D2253" s="131">
        <v>42539.83354908228</v>
      </c>
      <c r="F2253" s="131">
        <v>24602.5</v>
      </c>
      <c r="G2253" s="131">
        <v>26970.000000029802</v>
      </c>
      <c r="H2253" s="152" t="s">
        <v>113</v>
      </c>
    </row>
    <row r="2255" spans="1:8" ht="12.75">
      <c r="A2255" s="147" t="s">
        <v>553</v>
      </c>
      <c r="C2255" s="153" t="s">
        <v>554</v>
      </c>
      <c r="D2255" s="131">
        <v>42628.6606460015</v>
      </c>
      <c r="F2255" s="131">
        <v>24746.666666666664</v>
      </c>
      <c r="G2255" s="131">
        <v>26993.333333323397</v>
      </c>
      <c r="H2255" s="131">
        <v>16765.191653758375</v>
      </c>
    </row>
    <row r="2256" spans="1:8" ht="12.75">
      <c r="A2256" s="130">
        <v>38383.91155092593</v>
      </c>
      <c r="C2256" s="153" t="s">
        <v>555</v>
      </c>
      <c r="D2256" s="131">
        <v>191.60842946622424</v>
      </c>
      <c r="F2256" s="131">
        <v>145.00718373009434</v>
      </c>
      <c r="G2256" s="131">
        <v>151.35499110339634</v>
      </c>
      <c r="H2256" s="131">
        <v>191.60842946622424</v>
      </c>
    </row>
    <row r="2258" spans="3:8" ht="12.75">
      <c r="C2258" s="153" t="s">
        <v>556</v>
      </c>
      <c r="D2258" s="131">
        <v>0.4494826404643251</v>
      </c>
      <c r="F2258" s="131">
        <v>0.5859665290817391</v>
      </c>
      <c r="G2258" s="131">
        <v>0.5607124886519587</v>
      </c>
      <c r="H2258" s="131">
        <v>1.1428943576870472</v>
      </c>
    </row>
    <row r="2259" spans="1:16" ht="12.75">
      <c r="A2259" s="141" t="s">
        <v>536</v>
      </c>
      <c r="B2259" s="136" t="s">
        <v>480</v>
      </c>
      <c r="D2259" s="141" t="s">
        <v>537</v>
      </c>
      <c r="E2259" s="136" t="s">
        <v>538</v>
      </c>
      <c r="F2259" s="137" t="s">
        <v>584</v>
      </c>
      <c r="G2259" s="142" t="s">
        <v>540</v>
      </c>
      <c r="H2259" s="143">
        <v>2</v>
      </c>
      <c r="I2259" s="144" t="s">
        <v>541</v>
      </c>
      <c r="J2259" s="143">
        <v>7</v>
      </c>
      <c r="K2259" s="142" t="s">
        <v>542</v>
      </c>
      <c r="L2259" s="145">
        <v>1</v>
      </c>
      <c r="M2259" s="142" t="s">
        <v>543</v>
      </c>
      <c r="N2259" s="146">
        <v>1</v>
      </c>
      <c r="O2259" s="142" t="s">
        <v>544</v>
      </c>
      <c r="P2259" s="146">
        <v>1</v>
      </c>
    </row>
    <row r="2261" spans="1:10" ht="12.75">
      <c r="A2261" s="147" t="s">
        <v>545</v>
      </c>
      <c r="C2261" s="148" t="s">
        <v>546</v>
      </c>
      <c r="D2261" s="148" t="s">
        <v>547</v>
      </c>
      <c r="F2261" s="148" t="s">
        <v>548</v>
      </c>
      <c r="G2261" s="148" t="s">
        <v>549</v>
      </c>
      <c r="H2261" s="148" t="s">
        <v>550</v>
      </c>
      <c r="I2261" s="149" t="s">
        <v>551</v>
      </c>
      <c r="J2261" s="148" t="s">
        <v>552</v>
      </c>
    </row>
    <row r="2262" spans="1:8" ht="12.75">
      <c r="A2262" s="150" t="s">
        <v>619</v>
      </c>
      <c r="C2262" s="151">
        <v>228.61599999992177</v>
      </c>
      <c r="D2262" s="131">
        <v>32849.10864120722</v>
      </c>
      <c r="F2262" s="131">
        <v>27215</v>
      </c>
      <c r="G2262" s="131">
        <v>24728</v>
      </c>
      <c r="H2262" s="152" t="s">
        <v>114</v>
      </c>
    </row>
    <row r="2264" spans="4:8" ht="12.75">
      <c r="D2264" s="131">
        <v>32276</v>
      </c>
      <c r="F2264" s="131">
        <v>27444</v>
      </c>
      <c r="G2264" s="131">
        <v>24644</v>
      </c>
      <c r="H2264" s="152" t="s">
        <v>115</v>
      </c>
    </row>
    <row r="2266" spans="4:8" ht="12.75">
      <c r="D2266" s="131">
        <v>32459</v>
      </c>
      <c r="F2266" s="131">
        <v>27727.999999970198</v>
      </c>
      <c r="G2266" s="131">
        <v>25256</v>
      </c>
      <c r="H2266" s="152" t="s">
        <v>116</v>
      </c>
    </row>
    <row r="2268" spans="1:8" ht="12.75">
      <c r="A2268" s="147" t="s">
        <v>553</v>
      </c>
      <c r="C2268" s="153" t="s">
        <v>554</v>
      </c>
      <c r="D2268" s="131">
        <v>32528.036213735737</v>
      </c>
      <c r="F2268" s="131">
        <v>27462.333333323397</v>
      </c>
      <c r="G2268" s="131">
        <v>24876</v>
      </c>
      <c r="H2268" s="131">
        <v>6199.849052101719</v>
      </c>
    </row>
    <row r="2269" spans="1:8" ht="12.75">
      <c r="A2269" s="130">
        <v>38383.91378472222</v>
      </c>
      <c r="C2269" s="153" t="s">
        <v>555</v>
      </c>
      <c r="D2269" s="131">
        <v>292.72491824551054</v>
      </c>
      <c r="F2269" s="131">
        <v>256.9909207061579</v>
      </c>
      <c r="G2269" s="131">
        <v>331.75894863590344</v>
      </c>
      <c r="H2269" s="131">
        <v>292.72491824551054</v>
      </c>
    </row>
    <row r="2271" spans="3:8" ht="12.75">
      <c r="C2271" s="153" t="s">
        <v>556</v>
      </c>
      <c r="D2271" s="131">
        <v>0.8999157413686732</v>
      </c>
      <c r="F2271" s="131">
        <v>0.9357941934027855</v>
      </c>
      <c r="G2271" s="131">
        <v>1.3336507020256607</v>
      </c>
      <c r="H2271" s="131">
        <v>4.721484600440041</v>
      </c>
    </row>
    <row r="2272" spans="1:10" ht="12.75">
      <c r="A2272" s="147" t="s">
        <v>545</v>
      </c>
      <c r="C2272" s="148" t="s">
        <v>546</v>
      </c>
      <c r="D2272" s="148" t="s">
        <v>547</v>
      </c>
      <c r="F2272" s="148" t="s">
        <v>548</v>
      </c>
      <c r="G2272" s="148" t="s">
        <v>549</v>
      </c>
      <c r="H2272" s="148" t="s">
        <v>550</v>
      </c>
      <c r="I2272" s="149" t="s">
        <v>551</v>
      </c>
      <c r="J2272" s="148" t="s">
        <v>552</v>
      </c>
    </row>
    <row r="2273" spans="1:8" ht="12.75">
      <c r="A2273" s="150" t="s">
        <v>620</v>
      </c>
      <c r="C2273" s="151">
        <v>231.6040000000503</v>
      </c>
      <c r="D2273" s="131">
        <v>33148.127296984196</v>
      </c>
      <c r="F2273" s="131">
        <v>16405</v>
      </c>
      <c r="G2273" s="131">
        <v>34772</v>
      </c>
      <c r="H2273" s="152" t="s">
        <v>117</v>
      </c>
    </row>
    <row r="2275" spans="4:8" ht="12.75">
      <c r="D2275" s="131">
        <v>33267.34318172932</v>
      </c>
      <c r="F2275" s="131">
        <v>16101</v>
      </c>
      <c r="G2275" s="131">
        <v>34096</v>
      </c>
      <c r="H2275" s="152" t="s">
        <v>118</v>
      </c>
    </row>
    <row r="2277" spans="4:8" ht="12.75">
      <c r="D2277" s="131">
        <v>32653.832750231028</v>
      </c>
      <c r="F2277" s="131">
        <v>16650</v>
      </c>
      <c r="G2277" s="131">
        <v>34200</v>
      </c>
      <c r="H2277" s="152" t="s">
        <v>119</v>
      </c>
    </row>
    <row r="2279" spans="1:8" ht="12.75">
      <c r="A2279" s="147" t="s">
        <v>553</v>
      </c>
      <c r="C2279" s="153" t="s">
        <v>554</v>
      </c>
      <c r="D2279" s="131">
        <v>33023.101076314844</v>
      </c>
      <c r="F2279" s="131">
        <v>16385.333333333332</v>
      </c>
      <c r="G2279" s="131">
        <v>34356</v>
      </c>
      <c r="H2279" s="131">
        <v>5028.97942181363</v>
      </c>
    </row>
    <row r="2280" spans="1:8" ht="12.75">
      <c r="A2280" s="130">
        <v>38383.914247685185</v>
      </c>
      <c r="C2280" s="153" t="s">
        <v>555</v>
      </c>
      <c r="D2280" s="131">
        <v>325.3035955540539</v>
      </c>
      <c r="F2280" s="131">
        <v>275.0278773748824</v>
      </c>
      <c r="G2280" s="131">
        <v>364</v>
      </c>
      <c r="H2280" s="131">
        <v>325.3035955540539</v>
      </c>
    </row>
    <row r="2282" spans="3:8" ht="12.75">
      <c r="C2282" s="153" t="s">
        <v>556</v>
      </c>
      <c r="D2282" s="131">
        <v>0.9850788840281609</v>
      </c>
      <c r="F2282" s="131">
        <v>1.6785003501599953</v>
      </c>
      <c r="G2282" s="131">
        <v>1.0594947025264874</v>
      </c>
      <c r="H2282" s="131">
        <v>6.468580764976321</v>
      </c>
    </row>
    <row r="2283" spans="1:10" ht="12.75">
      <c r="A2283" s="147" t="s">
        <v>545</v>
      </c>
      <c r="C2283" s="148" t="s">
        <v>546</v>
      </c>
      <c r="D2283" s="148" t="s">
        <v>547</v>
      </c>
      <c r="F2283" s="148" t="s">
        <v>548</v>
      </c>
      <c r="G2283" s="148" t="s">
        <v>549</v>
      </c>
      <c r="H2283" s="148" t="s">
        <v>550</v>
      </c>
      <c r="I2283" s="149" t="s">
        <v>551</v>
      </c>
      <c r="J2283" s="148" t="s">
        <v>552</v>
      </c>
    </row>
    <row r="2284" spans="1:8" ht="12.75">
      <c r="A2284" s="150" t="s">
        <v>618</v>
      </c>
      <c r="C2284" s="151">
        <v>267.7160000000149</v>
      </c>
      <c r="D2284" s="131">
        <v>5672.542600929737</v>
      </c>
      <c r="F2284" s="131">
        <v>3495.7500000037253</v>
      </c>
      <c r="G2284" s="131">
        <v>3758</v>
      </c>
      <c r="H2284" s="152" t="s">
        <v>120</v>
      </c>
    </row>
    <row r="2286" spans="4:8" ht="12.75">
      <c r="D2286" s="131">
        <v>5733.179196305573</v>
      </c>
      <c r="F2286" s="131">
        <v>3513.5</v>
      </c>
      <c r="G2286" s="131">
        <v>3750.25</v>
      </c>
      <c r="H2286" s="152" t="s">
        <v>121</v>
      </c>
    </row>
    <row r="2288" spans="4:8" ht="12.75">
      <c r="D2288" s="131">
        <v>5758.092758588493</v>
      </c>
      <c r="F2288" s="131">
        <v>3523.25</v>
      </c>
      <c r="G2288" s="131">
        <v>3810.2499999962747</v>
      </c>
      <c r="H2288" s="152" t="s">
        <v>122</v>
      </c>
    </row>
    <row r="2290" spans="1:8" ht="12.75">
      <c r="A2290" s="147" t="s">
        <v>553</v>
      </c>
      <c r="C2290" s="153" t="s">
        <v>554</v>
      </c>
      <c r="D2290" s="131">
        <v>5721.271518607935</v>
      </c>
      <c r="F2290" s="131">
        <v>3510.8333333345754</v>
      </c>
      <c r="G2290" s="131">
        <v>3772.8333333320916</v>
      </c>
      <c r="H2290" s="131">
        <v>2039.452720158701</v>
      </c>
    </row>
    <row r="2291" spans="1:8" ht="12.75">
      <c r="A2291" s="130">
        <v>38383.91489583333</v>
      </c>
      <c r="C2291" s="153" t="s">
        <v>555</v>
      </c>
      <c r="D2291" s="131">
        <v>44.00059045026988</v>
      </c>
      <c r="F2291" s="131">
        <v>13.94259062284025</v>
      </c>
      <c r="G2291" s="131">
        <v>32.634656933901745</v>
      </c>
      <c r="H2291" s="131">
        <v>44.00059045026988</v>
      </c>
    </row>
    <row r="2293" spans="3:8" ht="12.75">
      <c r="C2293" s="153" t="s">
        <v>556</v>
      </c>
      <c r="D2293" s="131">
        <v>0.7690701325249433</v>
      </c>
      <c r="F2293" s="131">
        <v>0.39713051857114606</v>
      </c>
      <c r="G2293" s="131">
        <v>0.8649906860603213</v>
      </c>
      <c r="H2293" s="131">
        <v>2.1574704829070988</v>
      </c>
    </row>
    <row r="2294" spans="1:10" ht="12.75">
      <c r="A2294" s="147" t="s">
        <v>545</v>
      </c>
      <c r="C2294" s="148" t="s">
        <v>546</v>
      </c>
      <c r="D2294" s="148" t="s">
        <v>547</v>
      </c>
      <c r="F2294" s="148" t="s">
        <v>548</v>
      </c>
      <c r="G2294" s="148" t="s">
        <v>549</v>
      </c>
      <c r="H2294" s="148" t="s">
        <v>550</v>
      </c>
      <c r="I2294" s="149" t="s">
        <v>551</v>
      </c>
      <c r="J2294" s="148" t="s">
        <v>552</v>
      </c>
    </row>
    <row r="2295" spans="1:8" ht="12.75">
      <c r="A2295" s="150" t="s">
        <v>617</v>
      </c>
      <c r="C2295" s="151">
        <v>292.40199999976903</v>
      </c>
      <c r="D2295" s="131">
        <v>87333.07458996773</v>
      </c>
      <c r="F2295" s="131">
        <v>12958.000000014901</v>
      </c>
      <c r="G2295" s="131">
        <v>12433.75</v>
      </c>
      <c r="H2295" s="152" t="s">
        <v>123</v>
      </c>
    </row>
    <row r="2297" spans="4:8" ht="12.75">
      <c r="D2297" s="131">
        <v>87443.96338772774</v>
      </c>
      <c r="F2297" s="131">
        <v>12951.25</v>
      </c>
      <c r="G2297" s="131">
        <v>12594.5</v>
      </c>
      <c r="H2297" s="152" t="s">
        <v>124</v>
      </c>
    </row>
    <row r="2299" spans="4:8" ht="12.75">
      <c r="D2299" s="131">
        <v>88985.04973626137</v>
      </c>
      <c r="F2299" s="131">
        <v>13057.5</v>
      </c>
      <c r="G2299" s="131">
        <v>12559</v>
      </c>
      <c r="H2299" s="152" t="s">
        <v>125</v>
      </c>
    </row>
    <row r="2301" spans="1:8" ht="12.75">
      <c r="A2301" s="147" t="s">
        <v>553</v>
      </c>
      <c r="C2301" s="153" t="s">
        <v>554</v>
      </c>
      <c r="D2301" s="131">
        <v>87920.69590465227</v>
      </c>
      <c r="F2301" s="131">
        <v>12988.916666671634</v>
      </c>
      <c r="G2301" s="131">
        <v>12529.083333333332</v>
      </c>
      <c r="H2301" s="131">
        <v>75214.21847146831</v>
      </c>
    </row>
    <row r="2302" spans="1:8" ht="12.75">
      <c r="A2302" s="130">
        <v>38383.91556712963</v>
      </c>
      <c r="C2302" s="153" t="s">
        <v>555</v>
      </c>
      <c r="D2302" s="131">
        <v>923.4234621844386</v>
      </c>
      <c r="F2302" s="131">
        <v>59.49072056107212</v>
      </c>
      <c r="G2302" s="131">
        <v>84.44759222934265</v>
      </c>
      <c r="H2302" s="131">
        <v>923.4234621844386</v>
      </c>
    </row>
    <row r="2304" spans="3:8" ht="12.75">
      <c r="C2304" s="153" t="s">
        <v>556</v>
      </c>
      <c r="D2304" s="131">
        <v>1.050291347996003</v>
      </c>
      <c r="F2304" s="131">
        <v>0.45801141148068064</v>
      </c>
      <c r="G2304" s="131">
        <v>0.6740125353358597</v>
      </c>
      <c r="H2304" s="131">
        <v>1.2277245990859151</v>
      </c>
    </row>
    <row r="2305" spans="1:10" ht="12.75">
      <c r="A2305" s="147" t="s">
        <v>545</v>
      </c>
      <c r="C2305" s="148" t="s">
        <v>546</v>
      </c>
      <c r="D2305" s="148" t="s">
        <v>547</v>
      </c>
      <c r="F2305" s="148" t="s">
        <v>548</v>
      </c>
      <c r="G2305" s="148" t="s">
        <v>549</v>
      </c>
      <c r="H2305" s="148" t="s">
        <v>550</v>
      </c>
      <c r="I2305" s="149" t="s">
        <v>551</v>
      </c>
      <c r="J2305" s="148" t="s">
        <v>552</v>
      </c>
    </row>
    <row r="2306" spans="1:8" ht="12.75">
      <c r="A2306" s="150" t="s">
        <v>621</v>
      </c>
      <c r="C2306" s="151">
        <v>324.75400000019</v>
      </c>
      <c r="D2306" s="131">
        <v>39300.94974768162</v>
      </c>
      <c r="F2306" s="131">
        <v>19507</v>
      </c>
      <c r="G2306" s="131">
        <v>14804</v>
      </c>
      <c r="H2306" s="152" t="s">
        <v>126</v>
      </c>
    </row>
    <row r="2308" spans="4:8" ht="12.75">
      <c r="D2308" s="131">
        <v>39338.86235719919</v>
      </c>
      <c r="F2308" s="131">
        <v>19218</v>
      </c>
      <c r="G2308" s="131">
        <v>14589.999999985099</v>
      </c>
      <c r="H2308" s="152" t="s">
        <v>127</v>
      </c>
    </row>
    <row r="2310" spans="4:8" ht="12.75">
      <c r="D2310" s="131">
        <v>39745.75508970022</v>
      </c>
      <c r="F2310" s="131">
        <v>18746</v>
      </c>
      <c r="G2310" s="131">
        <v>14712.999999985099</v>
      </c>
      <c r="H2310" s="152" t="s">
        <v>128</v>
      </c>
    </row>
    <row r="2312" spans="1:8" ht="12.75">
      <c r="A2312" s="147" t="s">
        <v>553</v>
      </c>
      <c r="C2312" s="153" t="s">
        <v>554</v>
      </c>
      <c r="D2312" s="131">
        <v>39461.85573152701</v>
      </c>
      <c r="F2312" s="131">
        <v>19157</v>
      </c>
      <c r="G2312" s="131">
        <v>14702.3333333234</v>
      </c>
      <c r="H2312" s="131">
        <v>21924.12370538683</v>
      </c>
    </row>
    <row r="2313" spans="1:8" ht="12.75">
      <c r="A2313" s="130">
        <v>38383.91607638889</v>
      </c>
      <c r="C2313" s="153" t="s">
        <v>555</v>
      </c>
      <c r="D2313" s="131">
        <v>246.59374620645087</v>
      </c>
      <c r="F2313" s="131">
        <v>384.14971039947426</v>
      </c>
      <c r="G2313" s="131">
        <v>107.39801364484919</v>
      </c>
      <c r="H2313" s="131">
        <v>246.59374620645087</v>
      </c>
    </row>
    <row r="2315" spans="3:8" ht="12.75">
      <c r="C2315" s="153" t="s">
        <v>556</v>
      </c>
      <c r="D2315" s="131">
        <v>0.6248914087672804</v>
      </c>
      <c r="F2315" s="131">
        <v>2.0052707125305336</v>
      </c>
      <c r="G2315" s="131">
        <v>0.7304827826303426</v>
      </c>
      <c r="H2315" s="131">
        <v>1.1247598741921985</v>
      </c>
    </row>
    <row r="2316" spans="1:10" ht="12.75">
      <c r="A2316" s="147" t="s">
        <v>545</v>
      </c>
      <c r="C2316" s="148" t="s">
        <v>546</v>
      </c>
      <c r="D2316" s="148" t="s">
        <v>547</v>
      </c>
      <c r="F2316" s="148" t="s">
        <v>548</v>
      </c>
      <c r="G2316" s="148" t="s">
        <v>549</v>
      </c>
      <c r="H2316" s="148" t="s">
        <v>550</v>
      </c>
      <c r="I2316" s="149" t="s">
        <v>551</v>
      </c>
      <c r="J2316" s="148" t="s">
        <v>552</v>
      </c>
    </row>
    <row r="2317" spans="1:8" ht="12.75">
      <c r="A2317" s="150" t="s">
        <v>640</v>
      </c>
      <c r="C2317" s="151">
        <v>343.82299999985844</v>
      </c>
      <c r="D2317" s="131">
        <v>19707.289809972048</v>
      </c>
      <c r="F2317" s="131">
        <v>13432</v>
      </c>
      <c r="G2317" s="131">
        <v>13037.999999985099</v>
      </c>
      <c r="H2317" s="152" t="s">
        <v>129</v>
      </c>
    </row>
    <row r="2319" spans="4:8" ht="12.75">
      <c r="D2319" s="131">
        <v>19568.31711831689</v>
      </c>
      <c r="F2319" s="131">
        <v>13487.999999985099</v>
      </c>
      <c r="G2319" s="131">
        <v>12952</v>
      </c>
      <c r="H2319" s="152" t="s">
        <v>130</v>
      </c>
    </row>
    <row r="2321" spans="4:8" ht="12.75">
      <c r="D2321" s="131">
        <v>19673.44411891699</v>
      </c>
      <c r="F2321" s="131">
        <v>13100</v>
      </c>
      <c r="G2321" s="131">
        <v>12502</v>
      </c>
      <c r="H2321" s="152" t="s">
        <v>131</v>
      </c>
    </row>
    <row r="2323" spans="1:8" ht="12.75">
      <c r="A2323" s="147" t="s">
        <v>553</v>
      </c>
      <c r="C2323" s="153" t="s">
        <v>554</v>
      </c>
      <c r="D2323" s="131">
        <v>19649.683682401974</v>
      </c>
      <c r="F2323" s="131">
        <v>13339.999999995034</v>
      </c>
      <c r="G2323" s="131">
        <v>12830.666666661698</v>
      </c>
      <c r="H2323" s="131">
        <v>6527.611551259401</v>
      </c>
    </row>
    <row r="2324" spans="1:8" ht="12.75">
      <c r="A2324" s="130">
        <v>38383.9165162037</v>
      </c>
      <c r="C2324" s="153" t="s">
        <v>555</v>
      </c>
      <c r="D2324" s="131">
        <v>72.46910385810905</v>
      </c>
      <c r="F2324" s="131">
        <v>209.723627657479</v>
      </c>
      <c r="G2324" s="131">
        <v>287.8633935223976</v>
      </c>
      <c r="H2324" s="131">
        <v>72.46910385810905</v>
      </c>
    </row>
    <row r="2326" spans="3:8" ht="12.75">
      <c r="C2326" s="153" t="s">
        <v>556</v>
      </c>
      <c r="D2326" s="131">
        <v>0.3688054476063223</v>
      </c>
      <c r="F2326" s="131">
        <v>1.5721411368632467</v>
      </c>
      <c r="G2326" s="131">
        <v>2.2435575718786422</v>
      </c>
      <c r="H2326" s="131">
        <v>1.1101932657761668</v>
      </c>
    </row>
    <row r="2327" spans="1:10" ht="12.75">
      <c r="A2327" s="147" t="s">
        <v>545</v>
      </c>
      <c r="C2327" s="148" t="s">
        <v>546</v>
      </c>
      <c r="D2327" s="148" t="s">
        <v>547</v>
      </c>
      <c r="F2327" s="148" t="s">
        <v>548</v>
      </c>
      <c r="G2327" s="148" t="s">
        <v>549</v>
      </c>
      <c r="H2327" s="148" t="s">
        <v>550</v>
      </c>
      <c r="I2327" s="149" t="s">
        <v>551</v>
      </c>
      <c r="J2327" s="148" t="s">
        <v>552</v>
      </c>
    </row>
    <row r="2328" spans="1:8" ht="12.75">
      <c r="A2328" s="150" t="s">
        <v>622</v>
      </c>
      <c r="C2328" s="151">
        <v>361.38400000007823</v>
      </c>
      <c r="D2328" s="131">
        <v>49273.84909790754</v>
      </c>
      <c r="F2328" s="131">
        <v>13844</v>
      </c>
      <c r="G2328" s="131">
        <v>13318</v>
      </c>
      <c r="H2328" s="152" t="s">
        <v>132</v>
      </c>
    </row>
    <row r="2330" spans="4:8" ht="12.75">
      <c r="D2330" s="131">
        <v>49484.7399520874</v>
      </c>
      <c r="F2330" s="131">
        <v>13858.000000014901</v>
      </c>
      <c r="G2330" s="131">
        <v>13372</v>
      </c>
      <c r="H2330" s="152" t="s">
        <v>133</v>
      </c>
    </row>
    <row r="2332" spans="4:8" ht="12.75">
      <c r="D2332" s="131">
        <v>50010.164430975914</v>
      </c>
      <c r="F2332" s="131">
        <v>13842</v>
      </c>
      <c r="G2332" s="131">
        <v>13268</v>
      </c>
      <c r="H2332" s="152" t="s">
        <v>134</v>
      </c>
    </row>
    <row r="2334" spans="1:8" ht="12.75">
      <c r="A2334" s="147" t="s">
        <v>553</v>
      </c>
      <c r="C2334" s="153" t="s">
        <v>554</v>
      </c>
      <c r="D2334" s="131">
        <v>49589.58449365695</v>
      </c>
      <c r="F2334" s="131">
        <v>13848.000000004966</v>
      </c>
      <c r="G2334" s="131">
        <v>13319.333333333332</v>
      </c>
      <c r="H2334" s="131">
        <v>35984.58312566521</v>
      </c>
    </row>
    <row r="2335" spans="1:8" ht="12.75">
      <c r="A2335" s="130">
        <v>38383.91695601852</v>
      </c>
      <c r="C2335" s="153" t="s">
        <v>555</v>
      </c>
      <c r="D2335" s="131">
        <v>379.189070056645</v>
      </c>
      <c r="F2335" s="131">
        <v>8.717797895832861</v>
      </c>
      <c r="G2335" s="131">
        <v>52.01281893277208</v>
      </c>
      <c r="H2335" s="131">
        <v>379.189070056645</v>
      </c>
    </row>
    <row r="2337" spans="3:8" ht="12.75">
      <c r="C2337" s="153" t="s">
        <v>556</v>
      </c>
      <c r="D2337" s="131">
        <v>0.7646546627248864</v>
      </c>
      <c r="F2337" s="131">
        <v>0.06295347989478436</v>
      </c>
      <c r="G2337" s="131">
        <v>0.3905061734779426</v>
      </c>
      <c r="H2337" s="131">
        <v>1.0537542389540615</v>
      </c>
    </row>
    <row r="2338" spans="1:10" ht="12.75">
      <c r="A2338" s="147" t="s">
        <v>545</v>
      </c>
      <c r="C2338" s="148" t="s">
        <v>546</v>
      </c>
      <c r="D2338" s="148" t="s">
        <v>547</v>
      </c>
      <c r="F2338" s="148" t="s">
        <v>548</v>
      </c>
      <c r="G2338" s="148" t="s">
        <v>549</v>
      </c>
      <c r="H2338" s="148" t="s">
        <v>550</v>
      </c>
      <c r="I2338" s="149" t="s">
        <v>551</v>
      </c>
      <c r="J2338" s="148" t="s">
        <v>552</v>
      </c>
    </row>
    <row r="2339" spans="1:8" ht="12.75">
      <c r="A2339" s="150" t="s">
        <v>641</v>
      </c>
      <c r="C2339" s="151">
        <v>371.029</v>
      </c>
      <c r="D2339" s="131">
        <v>26349.59859058261</v>
      </c>
      <c r="F2339" s="131">
        <v>17972</v>
      </c>
      <c r="G2339" s="131">
        <v>18366</v>
      </c>
      <c r="H2339" s="152" t="s">
        <v>135</v>
      </c>
    </row>
    <row r="2341" spans="4:8" ht="12.75">
      <c r="D2341" s="131">
        <v>26581.96844726801</v>
      </c>
      <c r="F2341" s="131">
        <v>18784</v>
      </c>
      <c r="G2341" s="131">
        <v>18380</v>
      </c>
      <c r="H2341" s="152" t="s">
        <v>136</v>
      </c>
    </row>
    <row r="2343" spans="4:8" ht="12.75">
      <c r="D2343" s="131">
        <v>26902.546048909426</v>
      </c>
      <c r="F2343" s="131">
        <v>18094</v>
      </c>
      <c r="G2343" s="131">
        <v>18250</v>
      </c>
      <c r="H2343" s="152" t="s">
        <v>137</v>
      </c>
    </row>
    <row r="2345" spans="1:8" ht="12.75">
      <c r="A2345" s="147" t="s">
        <v>553</v>
      </c>
      <c r="C2345" s="153" t="s">
        <v>554</v>
      </c>
      <c r="D2345" s="131">
        <v>26611.371028920017</v>
      </c>
      <c r="F2345" s="131">
        <v>18283.333333333332</v>
      </c>
      <c r="G2345" s="131">
        <v>18332</v>
      </c>
      <c r="H2345" s="131">
        <v>8309.517611020085</v>
      </c>
    </row>
    <row r="2346" spans="1:8" ht="12.75">
      <c r="A2346" s="130">
        <v>38383.917395833334</v>
      </c>
      <c r="C2346" s="153" t="s">
        <v>555</v>
      </c>
      <c r="D2346" s="131">
        <v>277.6438487945991</v>
      </c>
      <c r="F2346" s="131">
        <v>437.8599471672801</v>
      </c>
      <c r="G2346" s="131">
        <v>71.35825109964509</v>
      </c>
      <c r="H2346" s="131">
        <v>277.6438487945991</v>
      </c>
    </row>
    <row r="2348" spans="3:8" ht="12.75">
      <c r="C2348" s="153" t="s">
        <v>556</v>
      </c>
      <c r="D2348" s="131">
        <v>1.043327863464338</v>
      </c>
      <c r="F2348" s="131">
        <v>2.3948584165940576</v>
      </c>
      <c r="G2348" s="131">
        <v>0.3892551336441473</v>
      </c>
      <c r="H2348" s="131">
        <v>3.3412751713335043</v>
      </c>
    </row>
    <row r="2349" spans="1:10" ht="12.75">
      <c r="A2349" s="147" t="s">
        <v>545</v>
      </c>
      <c r="C2349" s="148" t="s">
        <v>546</v>
      </c>
      <c r="D2349" s="148" t="s">
        <v>547</v>
      </c>
      <c r="F2349" s="148" t="s">
        <v>548</v>
      </c>
      <c r="G2349" s="148" t="s">
        <v>549</v>
      </c>
      <c r="H2349" s="148" t="s">
        <v>550</v>
      </c>
      <c r="I2349" s="149" t="s">
        <v>551</v>
      </c>
      <c r="J2349" s="148" t="s">
        <v>552</v>
      </c>
    </row>
    <row r="2350" spans="1:8" ht="12.75">
      <c r="A2350" s="150" t="s">
        <v>616</v>
      </c>
      <c r="C2350" s="151">
        <v>407.77100000018254</v>
      </c>
      <c r="D2350" s="131">
        <v>4360399.842750549</v>
      </c>
      <c r="F2350" s="131">
        <v>52300</v>
      </c>
      <c r="G2350" s="131">
        <v>45800</v>
      </c>
      <c r="H2350" s="152" t="s">
        <v>138</v>
      </c>
    </row>
    <row r="2352" spans="4:8" ht="12.75">
      <c r="D2352" s="131">
        <v>4558114.859054565</v>
      </c>
      <c r="F2352" s="131">
        <v>51500</v>
      </c>
      <c r="G2352" s="131">
        <v>45700</v>
      </c>
      <c r="H2352" s="152" t="s">
        <v>139</v>
      </c>
    </row>
    <row r="2354" spans="4:8" ht="12.75">
      <c r="D2354" s="131">
        <v>4463389.499107361</v>
      </c>
      <c r="F2354" s="131">
        <v>52100</v>
      </c>
      <c r="G2354" s="131">
        <v>46800</v>
      </c>
      <c r="H2354" s="152" t="s">
        <v>140</v>
      </c>
    </row>
    <row r="2356" spans="1:8" ht="12.75">
      <c r="A2356" s="147" t="s">
        <v>553</v>
      </c>
      <c r="C2356" s="153" t="s">
        <v>554</v>
      </c>
      <c r="D2356" s="131">
        <v>4460634.733637492</v>
      </c>
      <c r="F2356" s="131">
        <v>51966.66666666667</v>
      </c>
      <c r="G2356" s="131">
        <v>46100</v>
      </c>
      <c r="H2356" s="131">
        <v>4411649.3667611815</v>
      </c>
    </row>
    <row r="2357" spans="1:8" ht="12.75">
      <c r="A2357" s="130">
        <v>38383.917858796296</v>
      </c>
      <c r="C2357" s="153" t="s">
        <v>555</v>
      </c>
      <c r="D2357" s="131">
        <v>98886.29059490502</v>
      </c>
      <c r="F2357" s="131">
        <v>416.33319989322655</v>
      </c>
      <c r="G2357" s="131">
        <v>608.276253029822</v>
      </c>
      <c r="H2357" s="131">
        <v>98886.29059490502</v>
      </c>
    </row>
    <row r="2359" spans="3:8" ht="12.75">
      <c r="C2359" s="153" t="s">
        <v>556</v>
      </c>
      <c r="D2359" s="131">
        <v>2.216865905858799</v>
      </c>
      <c r="F2359" s="131">
        <v>0.8011543294930594</v>
      </c>
      <c r="G2359" s="131">
        <v>1.3194712647067723</v>
      </c>
      <c r="H2359" s="131">
        <v>2.2414811870577678</v>
      </c>
    </row>
    <row r="2360" spans="1:10" ht="12.75">
      <c r="A2360" s="147" t="s">
        <v>545</v>
      </c>
      <c r="C2360" s="148" t="s">
        <v>546</v>
      </c>
      <c r="D2360" s="148" t="s">
        <v>547</v>
      </c>
      <c r="F2360" s="148" t="s">
        <v>548</v>
      </c>
      <c r="G2360" s="148" t="s">
        <v>549</v>
      </c>
      <c r="H2360" s="148" t="s">
        <v>550</v>
      </c>
      <c r="I2360" s="149" t="s">
        <v>551</v>
      </c>
      <c r="J2360" s="148" t="s">
        <v>552</v>
      </c>
    </row>
    <row r="2361" spans="1:8" ht="12.75">
      <c r="A2361" s="150" t="s">
        <v>623</v>
      </c>
      <c r="C2361" s="151">
        <v>455.40299999993294</v>
      </c>
      <c r="D2361" s="131">
        <v>249771.3186070919</v>
      </c>
      <c r="F2361" s="131">
        <v>26054.999999970198</v>
      </c>
      <c r="G2361" s="131">
        <v>28187.5</v>
      </c>
      <c r="H2361" s="152" t="s">
        <v>141</v>
      </c>
    </row>
    <row r="2363" spans="4:8" ht="12.75">
      <c r="D2363" s="131">
        <v>253937.1882739067</v>
      </c>
      <c r="F2363" s="131">
        <v>25910</v>
      </c>
      <c r="G2363" s="131">
        <v>27870.000000029802</v>
      </c>
      <c r="H2363" s="152" t="s">
        <v>142</v>
      </c>
    </row>
    <row r="2365" spans="4:8" ht="12.75">
      <c r="D2365" s="131">
        <v>251146.1009492874</v>
      </c>
      <c r="F2365" s="131">
        <v>26042.499999970198</v>
      </c>
      <c r="G2365" s="131">
        <v>27857.500000029802</v>
      </c>
      <c r="H2365" s="152" t="s">
        <v>143</v>
      </c>
    </row>
    <row r="2367" spans="1:8" ht="12.75">
      <c r="A2367" s="147" t="s">
        <v>553</v>
      </c>
      <c r="C2367" s="153" t="s">
        <v>554</v>
      </c>
      <c r="D2367" s="131">
        <v>251618.20261009532</v>
      </c>
      <c r="F2367" s="131">
        <v>26002.49999998013</v>
      </c>
      <c r="G2367" s="131">
        <v>27971.666666686535</v>
      </c>
      <c r="H2367" s="131">
        <v>224636.84359846753</v>
      </c>
    </row>
    <row r="2368" spans="1:8" ht="12.75">
      <c r="A2368" s="130">
        <v>38383.91850694444</v>
      </c>
      <c r="C2368" s="153" t="s">
        <v>555</v>
      </c>
      <c r="D2368" s="131">
        <v>2122.6816774578106</v>
      </c>
      <c r="F2368" s="131">
        <v>80.35079338221678</v>
      </c>
      <c r="G2368" s="131">
        <v>187.0216119244589</v>
      </c>
      <c r="H2368" s="131">
        <v>2122.6816774578106</v>
      </c>
    </row>
    <row r="2370" spans="3:8" ht="12.75">
      <c r="C2370" s="153" t="s">
        <v>556</v>
      </c>
      <c r="D2370" s="131">
        <v>0.8436121295831265</v>
      </c>
      <c r="F2370" s="131">
        <v>0.3090118003356531</v>
      </c>
      <c r="G2370" s="131">
        <v>0.668610898853576</v>
      </c>
      <c r="H2370" s="131">
        <v>0.9449392376844686</v>
      </c>
    </row>
    <row r="2371" spans="1:16" ht="12.75">
      <c r="A2371" s="141" t="s">
        <v>536</v>
      </c>
      <c r="B2371" s="136" t="s">
        <v>485</v>
      </c>
      <c r="D2371" s="141" t="s">
        <v>537</v>
      </c>
      <c r="E2371" s="136" t="s">
        <v>538</v>
      </c>
      <c r="F2371" s="137" t="s">
        <v>585</v>
      </c>
      <c r="G2371" s="142" t="s">
        <v>540</v>
      </c>
      <c r="H2371" s="143">
        <v>2</v>
      </c>
      <c r="I2371" s="144" t="s">
        <v>541</v>
      </c>
      <c r="J2371" s="143">
        <v>8</v>
      </c>
      <c r="K2371" s="142" t="s">
        <v>542</v>
      </c>
      <c r="L2371" s="145">
        <v>1</v>
      </c>
      <c r="M2371" s="142" t="s">
        <v>543</v>
      </c>
      <c r="N2371" s="146">
        <v>1</v>
      </c>
      <c r="O2371" s="142" t="s">
        <v>544</v>
      </c>
      <c r="P2371" s="146">
        <v>1</v>
      </c>
    </row>
    <row r="2373" spans="1:10" ht="12.75">
      <c r="A2373" s="147" t="s">
        <v>545</v>
      </c>
      <c r="C2373" s="148" t="s">
        <v>546</v>
      </c>
      <c r="D2373" s="148" t="s">
        <v>547</v>
      </c>
      <c r="F2373" s="148" t="s">
        <v>548</v>
      </c>
      <c r="G2373" s="148" t="s">
        <v>549</v>
      </c>
      <c r="H2373" s="148" t="s">
        <v>550</v>
      </c>
      <c r="I2373" s="149" t="s">
        <v>551</v>
      </c>
      <c r="J2373" s="148" t="s">
        <v>552</v>
      </c>
    </row>
    <row r="2374" spans="1:8" ht="12.75">
      <c r="A2374" s="150" t="s">
        <v>619</v>
      </c>
      <c r="C2374" s="151">
        <v>228.61599999992177</v>
      </c>
      <c r="D2374" s="131">
        <v>32344.000000029802</v>
      </c>
      <c r="F2374" s="131">
        <v>27488</v>
      </c>
      <c r="G2374" s="131">
        <v>25411</v>
      </c>
      <c r="H2374" s="152" t="s">
        <v>144</v>
      </c>
    </row>
    <row r="2376" spans="4:8" ht="12.75">
      <c r="D2376" s="131">
        <v>32718</v>
      </c>
      <c r="F2376" s="131">
        <v>27293.000000029802</v>
      </c>
      <c r="G2376" s="131">
        <v>24467</v>
      </c>
      <c r="H2376" s="152" t="s">
        <v>145</v>
      </c>
    </row>
    <row r="2378" spans="4:8" ht="12.75">
      <c r="D2378" s="131">
        <v>32894.526494920254</v>
      </c>
      <c r="F2378" s="131">
        <v>29092</v>
      </c>
      <c r="G2378" s="131">
        <v>24691</v>
      </c>
      <c r="H2378" s="152" t="s">
        <v>146</v>
      </c>
    </row>
    <row r="2380" spans="1:8" ht="12.75">
      <c r="A2380" s="147" t="s">
        <v>553</v>
      </c>
      <c r="C2380" s="153" t="s">
        <v>554</v>
      </c>
      <c r="D2380" s="131">
        <v>32652.175498316683</v>
      </c>
      <c r="F2380" s="131">
        <v>27957.666666676603</v>
      </c>
      <c r="G2380" s="131">
        <v>24856.333333333336</v>
      </c>
      <c r="H2380" s="131">
        <v>6054.490270159523</v>
      </c>
    </row>
    <row r="2381" spans="1:8" ht="12.75">
      <c r="A2381" s="130">
        <v>38383.92074074074</v>
      </c>
      <c r="C2381" s="153" t="s">
        <v>555</v>
      </c>
      <c r="D2381" s="131">
        <v>281.10408065441374</v>
      </c>
      <c r="F2381" s="131">
        <v>987.1880941915774</v>
      </c>
      <c r="G2381" s="131">
        <v>493.23963074081274</v>
      </c>
      <c r="H2381" s="131">
        <v>281.10408065441374</v>
      </c>
    </row>
    <row r="2383" spans="3:8" ht="12.75">
      <c r="C2383" s="153" t="s">
        <v>556</v>
      </c>
      <c r="D2383" s="131">
        <v>0.8609045993548133</v>
      </c>
      <c r="F2383" s="131">
        <v>3.5310103162801854</v>
      </c>
      <c r="G2383" s="131">
        <v>1.9843619898650087</v>
      </c>
      <c r="H2383" s="131">
        <v>4.64290250890117</v>
      </c>
    </row>
    <row r="2384" spans="1:10" ht="12.75">
      <c r="A2384" s="147" t="s">
        <v>545</v>
      </c>
      <c r="C2384" s="148" t="s">
        <v>546</v>
      </c>
      <c r="D2384" s="148" t="s">
        <v>547</v>
      </c>
      <c r="F2384" s="148" t="s">
        <v>548</v>
      </c>
      <c r="G2384" s="148" t="s">
        <v>549</v>
      </c>
      <c r="H2384" s="148" t="s">
        <v>550</v>
      </c>
      <c r="I2384" s="149" t="s">
        <v>551</v>
      </c>
      <c r="J2384" s="148" t="s">
        <v>552</v>
      </c>
    </row>
    <row r="2385" spans="1:8" ht="12.75">
      <c r="A2385" s="150" t="s">
        <v>620</v>
      </c>
      <c r="C2385" s="151">
        <v>231.6040000000503</v>
      </c>
      <c r="D2385" s="131">
        <v>62583.08354794979</v>
      </c>
      <c r="F2385" s="131">
        <v>16772</v>
      </c>
      <c r="G2385" s="131">
        <v>35617</v>
      </c>
      <c r="H2385" s="152" t="s">
        <v>147</v>
      </c>
    </row>
    <row r="2387" spans="4:8" ht="12.75">
      <c r="D2387" s="131">
        <v>63030.28272897005</v>
      </c>
      <c r="F2387" s="131">
        <v>16196</v>
      </c>
      <c r="G2387" s="131">
        <v>33919</v>
      </c>
      <c r="H2387" s="152" t="s">
        <v>148</v>
      </c>
    </row>
    <row r="2389" spans="4:8" ht="12.75">
      <c r="D2389" s="131">
        <v>62562.27273494005</v>
      </c>
      <c r="F2389" s="131">
        <v>16775</v>
      </c>
      <c r="G2389" s="131">
        <v>35634</v>
      </c>
      <c r="H2389" s="152" t="s">
        <v>149</v>
      </c>
    </row>
    <row r="2391" spans="1:8" ht="12.75">
      <c r="A2391" s="147" t="s">
        <v>553</v>
      </c>
      <c r="C2391" s="153" t="s">
        <v>554</v>
      </c>
      <c r="D2391" s="131">
        <v>62725.21300395329</v>
      </c>
      <c r="F2391" s="131">
        <v>16581</v>
      </c>
      <c r="G2391" s="131">
        <v>35056.666666666664</v>
      </c>
      <c r="H2391" s="131">
        <v>34209.20205504818</v>
      </c>
    </row>
    <row r="2392" spans="1:8" ht="12.75">
      <c r="A2392" s="130">
        <v>38383.92120370371</v>
      </c>
      <c r="C2392" s="153" t="s">
        <v>555</v>
      </c>
      <c r="D2392" s="131">
        <v>264.40296013002734</v>
      </c>
      <c r="F2392" s="131">
        <v>333.4231545648862</v>
      </c>
      <c r="G2392" s="131">
        <v>985.2848995764288</v>
      </c>
      <c r="H2392" s="131">
        <v>264.40296013002734</v>
      </c>
    </row>
    <row r="2394" spans="3:8" ht="12.75">
      <c r="C2394" s="153" t="s">
        <v>556</v>
      </c>
      <c r="D2394" s="131">
        <v>0.4215258067172497</v>
      </c>
      <c r="F2394" s="131">
        <v>2.010874823984599</v>
      </c>
      <c r="G2394" s="131">
        <v>2.8105492999232538</v>
      </c>
      <c r="H2394" s="131">
        <v>0.7729001094634127</v>
      </c>
    </row>
    <row r="2395" spans="1:10" ht="12.75">
      <c r="A2395" s="147" t="s">
        <v>545</v>
      </c>
      <c r="C2395" s="148" t="s">
        <v>546</v>
      </c>
      <c r="D2395" s="148" t="s">
        <v>547</v>
      </c>
      <c r="F2395" s="148" t="s">
        <v>548</v>
      </c>
      <c r="G2395" s="148" t="s">
        <v>549</v>
      </c>
      <c r="H2395" s="148" t="s">
        <v>550</v>
      </c>
      <c r="I2395" s="149" t="s">
        <v>551</v>
      </c>
      <c r="J2395" s="148" t="s">
        <v>552</v>
      </c>
    </row>
    <row r="2396" spans="1:8" ht="12.75">
      <c r="A2396" s="150" t="s">
        <v>618</v>
      </c>
      <c r="C2396" s="151">
        <v>267.7160000000149</v>
      </c>
      <c r="D2396" s="131">
        <v>53112.56742721796</v>
      </c>
      <c r="F2396" s="131">
        <v>3631.75</v>
      </c>
      <c r="G2396" s="131">
        <v>3954.5</v>
      </c>
      <c r="H2396" s="152" t="s">
        <v>150</v>
      </c>
    </row>
    <row r="2398" spans="4:8" ht="12.75">
      <c r="D2398" s="131">
        <v>52536.861739337444</v>
      </c>
      <c r="F2398" s="131">
        <v>3668</v>
      </c>
      <c r="G2398" s="131">
        <v>3945.5</v>
      </c>
      <c r="H2398" s="152" t="s">
        <v>151</v>
      </c>
    </row>
    <row r="2400" spans="4:8" ht="12.75">
      <c r="D2400" s="131">
        <v>52214.554610431194</v>
      </c>
      <c r="F2400" s="131">
        <v>3652.5000000037253</v>
      </c>
      <c r="G2400" s="131">
        <v>3922.2499999962747</v>
      </c>
      <c r="H2400" s="152" t="s">
        <v>152</v>
      </c>
    </row>
    <row r="2402" spans="1:8" ht="12.75">
      <c r="A2402" s="147" t="s">
        <v>553</v>
      </c>
      <c r="C2402" s="153" t="s">
        <v>554</v>
      </c>
      <c r="D2402" s="131">
        <v>52621.327925662205</v>
      </c>
      <c r="F2402" s="131">
        <v>3650.7500000012415</v>
      </c>
      <c r="G2402" s="131">
        <v>3940.7499999987585</v>
      </c>
      <c r="H2402" s="131">
        <v>48781.31920473234</v>
      </c>
    </row>
    <row r="2403" spans="1:8" ht="12.75">
      <c r="A2403" s="130">
        <v>38383.921851851854</v>
      </c>
      <c r="C2403" s="153" t="s">
        <v>555</v>
      </c>
      <c r="D2403" s="131">
        <v>454.9259909609368</v>
      </c>
      <c r="F2403" s="131">
        <v>18.188251702853627</v>
      </c>
      <c r="G2403" s="131">
        <v>16.641439242743882</v>
      </c>
      <c r="H2403" s="131">
        <v>454.9259909609368</v>
      </c>
    </row>
    <row r="2405" spans="3:8" ht="12.75">
      <c r="C2405" s="153" t="s">
        <v>556</v>
      </c>
      <c r="D2405" s="131">
        <v>0.8645277663908589</v>
      </c>
      <c r="F2405" s="131">
        <v>0.49820589475717175</v>
      </c>
      <c r="G2405" s="131">
        <v>0.422291169009684</v>
      </c>
      <c r="H2405" s="131">
        <v>0.9325823868182801</v>
      </c>
    </row>
    <row r="2406" spans="1:10" ht="12.75">
      <c r="A2406" s="147" t="s">
        <v>545</v>
      </c>
      <c r="C2406" s="148" t="s">
        <v>546</v>
      </c>
      <c r="D2406" s="148" t="s">
        <v>547</v>
      </c>
      <c r="F2406" s="148" t="s">
        <v>548</v>
      </c>
      <c r="G2406" s="148" t="s">
        <v>549</v>
      </c>
      <c r="H2406" s="148" t="s">
        <v>550</v>
      </c>
      <c r="I2406" s="149" t="s">
        <v>551</v>
      </c>
      <c r="J2406" s="148" t="s">
        <v>552</v>
      </c>
    </row>
    <row r="2407" spans="1:8" ht="12.75">
      <c r="A2407" s="150" t="s">
        <v>617</v>
      </c>
      <c r="C2407" s="151">
        <v>292.40199999976903</v>
      </c>
      <c r="D2407" s="131">
        <v>48398.69825786352</v>
      </c>
      <c r="F2407" s="131">
        <v>12970</v>
      </c>
      <c r="G2407" s="131">
        <v>12300</v>
      </c>
      <c r="H2407" s="152" t="s">
        <v>153</v>
      </c>
    </row>
    <row r="2409" spans="4:8" ht="12.75">
      <c r="D2409" s="131">
        <v>49282.63865888119</v>
      </c>
      <c r="F2409" s="131">
        <v>12861.000000014901</v>
      </c>
      <c r="G2409" s="131">
        <v>12346</v>
      </c>
      <c r="H2409" s="152" t="s">
        <v>154</v>
      </c>
    </row>
    <row r="2411" spans="4:8" ht="12.75">
      <c r="D2411" s="131">
        <v>48424.449111163616</v>
      </c>
      <c r="F2411" s="131">
        <v>12739</v>
      </c>
      <c r="G2411" s="131">
        <v>12135.5</v>
      </c>
      <c r="H2411" s="152" t="s">
        <v>155</v>
      </c>
    </row>
    <row r="2413" spans="1:8" ht="12.75">
      <c r="A2413" s="147" t="s">
        <v>553</v>
      </c>
      <c r="C2413" s="153" t="s">
        <v>554</v>
      </c>
      <c r="D2413" s="131">
        <v>48701.92867596944</v>
      </c>
      <c r="F2413" s="131">
        <v>12856.666666671634</v>
      </c>
      <c r="G2413" s="131">
        <v>12260.5</v>
      </c>
      <c r="H2413" s="131">
        <v>36211.4400224123</v>
      </c>
    </row>
    <row r="2414" spans="1:8" ht="12.75">
      <c r="A2414" s="130">
        <v>38383.922534722224</v>
      </c>
      <c r="C2414" s="153" t="s">
        <v>555</v>
      </c>
      <c r="D2414" s="131">
        <v>503.0743879406298</v>
      </c>
      <c r="F2414" s="131">
        <v>115.5609507291934</v>
      </c>
      <c r="G2414" s="131">
        <v>110.66955317520714</v>
      </c>
      <c r="H2414" s="131">
        <v>503.0743879406298</v>
      </c>
    </row>
    <row r="2416" spans="3:8" ht="12.75">
      <c r="C2416" s="153" t="s">
        <v>556</v>
      </c>
      <c r="D2416" s="131">
        <v>1.0329660479932026</v>
      </c>
      <c r="F2416" s="131">
        <v>0.8988406849557851</v>
      </c>
      <c r="G2416" s="131">
        <v>0.902651222831101</v>
      </c>
      <c r="H2416" s="131">
        <v>1.3892692133460103</v>
      </c>
    </row>
    <row r="2417" spans="1:10" ht="12.75">
      <c r="A2417" s="147" t="s">
        <v>545</v>
      </c>
      <c r="C2417" s="148" t="s">
        <v>546</v>
      </c>
      <c r="D2417" s="148" t="s">
        <v>547</v>
      </c>
      <c r="F2417" s="148" t="s">
        <v>548</v>
      </c>
      <c r="G2417" s="148" t="s">
        <v>549</v>
      </c>
      <c r="H2417" s="148" t="s">
        <v>550</v>
      </c>
      <c r="I2417" s="149" t="s">
        <v>551</v>
      </c>
      <c r="J2417" s="148" t="s">
        <v>552</v>
      </c>
    </row>
    <row r="2418" spans="1:8" ht="12.75">
      <c r="A2418" s="150" t="s">
        <v>621</v>
      </c>
      <c r="C2418" s="151">
        <v>324.75400000019</v>
      </c>
      <c r="D2418" s="131">
        <v>47289.38998579979</v>
      </c>
      <c r="F2418" s="131">
        <v>19265</v>
      </c>
      <c r="G2418" s="131">
        <v>15335.000000014901</v>
      </c>
      <c r="H2418" s="152" t="s">
        <v>156</v>
      </c>
    </row>
    <row r="2420" spans="4:8" ht="12.75">
      <c r="D2420" s="131">
        <v>47301.23024827242</v>
      </c>
      <c r="F2420" s="131">
        <v>19097</v>
      </c>
      <c r="G2420" s="131">
        <v>15207</v>
      </c>
      <c r="H2420" s="152" t="s">
        <v>157</v>
      </c>
    </row>
    <row r="2422" spans="4:8" ht="12.75">
      <c r="D2422" s="131">
        <v>47672.91793984175</v>
      </c>
      <c r="F2422" s="131">
        <v>19177</v>
      </c>
      <c r="G2422" s="131">
        <v>15298</v>
      </c>
      <c r="H2422" s="152" t="s">
        <v>158</v>
      </c>
    </row>
    <row r="2424" spans="1:8" ht="12.75">
      <c r="A2424" s="147" t="s">
        <v>553</v>
      </c>
      <c r="C2424" s="153" t="s">
        <v>554</v>
      </c>
      <c r="D2424" s="131">
        <v>47421.17939130466</v>
      </c>
      <c r="F2424" s="131">
        <v>19179.666666666668</v>
      </c>
      <c r="G2424" s="131">
        <v>15280.000000004966</v>
      </c>
      <c r="H2424" s="131">
        <v>29659.038617044425</v>
      </c>
    </row>
    <row r="2425" spans="1:8" ht="12.75">
      <c r="A2425" s="130">
        <v>38383.92303240741</v>
      </c>
      <c r="C2425" s="153" t="s">
        <v>555</v>
      </c>
      <c r="D2425" s="131">
        <v>218.0923441326049</v>
      </c>
      <c r="F2425" s="131">
        <v>84.0317400351399</v>
      </c>
      <c r="G2425" s="131">
        <v>65.87108622767505</v>
      </c>
      <c r="H2425" s="131">
        <v>218.0923441326049</v>
      </c>
    </row>
    <row r="2427" spans="3:8" ht="12.75">
      <c r="C2427" s="153" t="s">
        <v>556</v>
      </c>
      <c r="D2427" s="131">
        <v>0.45990493474018324</v>
      </c>
      <c r="F2427" s="131">
        <v>0.438129303785988</v>
      </c>
      <c r="G2427" s="131">
        <v>0.43109349625427773</v>
      </c>
      <c r="H2427" s="131">
        <v>0.7353318054189113</v>
      </c>
    </row>
    <row r="2428" spans="1:10" ht="12.75">
      <c r="A2428" s="147" t="s">
        <v>545</v>
      </c>
      <c r="C2428" s="148" t="s">
        <v>546</v>
      </c>
      <c r="D2428" s="148" t="s">
        <v>547</v>
      </c>
      <c r="F2428" s="148" t="s">
        <v>548</v>
      </c>
      <c r="G2428" s="148" t="s">
        <v>549</v>
      </c>
      <c r="H2428" s="148" t="s">
        <v>550</v>
      </c>
      <c r="I2428" s="149" t="s">
        <v>551</v>
      </c>
      <c r="J2428" s="148" t="s">
        <v>552</v>
      </c>
    </row>
    <row r="2429" spans="1:8" ht="12.75">
      <c r="A2429" s="150" t="s">
        <v>640</v>
      </c>
      <c r="C2429" s="151">
        <v>343.82299999985844</v>
      </c>
      <c r="D2429" s="131">
        <v>45507.02420967817</v>
      </c>
      <c r="F2429" s="131">
        <v>13794</v>
      </c>
      <c r="G2429" s="131">
        <v>13382</v>
      </c>
      <c r="H2429" s="152" t="s">
        <v>159</v>
      </c>
    </row>
    <row r="2431" spans="4:8" ht="12.75">
      <c r="D2431" s="131">
        <v>44714.3175342083</v>
      </c>
      <c r="F2431" s="131">
        <v>13598</v>
      </c>
      <c r="G2431" s="131">
        <v>13270</v>
      </c>
      <c r="H2431" s="152" t="s">
        <v>160</v>
      </c>
    </row>
    <row r="2433" spans="4:8" ht="12.75">
      <c r="D2433" s="131">
        <v>44932.29376536608</v>
      </c>
      <c r="F2433" s="131">
        <v>13584.000000014901</v>
      </c>
      <c r="G2433" s="131">
        <v>13212.000000014901</v>
      </c>
      <c r="H2433" s="152" t="s">
        <v>161</v>
      </c>
    </row>
    <row r="2435" spans="1:8" ht="12.75">
      <c r="A2435" s="147" t="s">
        <v>553</v>
      </c>
      <c r="C2435" s="153" t="s">
        <v>554</v>
      </c>
      <c r="D2435" s="131">
        <v>45051.21183641751</v>
      </c>
      <c r="F2435" s="131">
        <v>13658.666666671634</v>
      </c>
      <c r="G2435" s="131">
        <v>13288.000000004966</v>
      </c>
      <c r="H2435" s="131">
        <v>31551.141891057356</v>
      </c>
    </row>
    <row r="2436" spans="1:8" ht="12.75">
      <c r="A2436" s="130">
        <v>38383.923472222225</v>
      </c>
      <c r="C2436" s="153" t="s">
        <v>555</v>
      </c>
      <c r="D2436" s="131">
        <v>409.5144674503049</v>
      </c>
      <c r="F2436" s="131">
        <v>117.41095916593655</v>
      </c>
      <c r="G2436" s="131">
        <v>86.41759079539895</v>
      </c>
      <c r="H2436" s="131">
        <v>409.5144674503049</v>
      </c>
    </row>
    <row r="2438" spans="3:8" ht="12.75">
      <c r="C2438" s="153" t="s">
        <v>556</v>
      </c>
      <c r="D2438" s="131">
        <v>0.9089976734416513</v>
      </c>
      <c r="F2438" s="131">
        <v>0.8596077642953963</v>
      </c>
      <c r="G2438" s="131">
        <v>0.6503430974967388</v>
      </c>
      <c r="H2438" s="131">
        <v>1.2979386573846157</v>
      </c>
    </row>
    <row r="2439" spans="1:10" ht="12.75">
      <c r="A2439" s="147" t="s">
        <v>545</v>
      </c>
      <c r="C2439" s="148" t="s">
        <v>546</v>
      </c>
      <c r="D2439" s="148" t="s">
        <v>547</v>
      </c>
      <c r="F2439" s="148" t="s">
        <v>548</v>
      </c>
      <c r="G2439" s="148" t="s">
        <v>549</v>
      </c>
      <c r="H2439" s="148" t="s">
        <v>550</v>
      </c>
      <c r="I2439" s="149" t="s">
        <v>551</v>
      </c>
      <c r="J2439" s="148" t="s">
        <v>552</v>
      </c>
    </row>
    <row r="2440" spans="1:8" ht="12.75">
      <c r="A2440" s="150" t="s">
        <v>622</v>
      </c>
      <c r="C2440" s="151">
        <v>361.38400000007823</v>
      </c>
      <c r="D2440" s="131">
        <v>44109.42606848478</v>
      </c>
      <c r="F2440" s="131">
        <v>13656</v>
      </c>
      <c r="G2440" s="131">
        <v>13776</v>
      </c>
      <c r="H2440" s="152" t="s">
        <v>162</v>
      </c>
    </row>
    <row r="2442" spans="4:8" ht="12.75">
      <c r="D2442" s="131">
        <v>45399.73115259409</v>
      </c>
      <c r="F2442" s="131">
        <v>13726</v>
      </c>
      <c r="G2442" s="131">
        <v>13246</v>
      </c>
      <c r="H2442" s="152" t="s">
        <v>163</v>
      </c>
    </row>
    <row r="2444" spans="4:8" ht="12.75">
      <c r="D2444" s="131">
        <v>44782.01161521673</v>
      </c>
      <c r="F2444" s="131">
        <v>13836.000000014901</v>
      </c>
      <c r="G2444" s="131">
        <v>13472</v>
      </c>
      <c r="H2444" s="152" t="s">
        <v>164</v>
      </c>
    </row>
    <row r="2446" spans="1:8" ht="12.75">
      <c r="A2446" s="147" t="s">
        <v>553</v>
      </c>
      <c r="C2446" s="153" t="s">
        <v>554</v>
      </c>
      <c r="D2446" s="131">
        <v>44763.72294543187</v>
      </c>
      <c r="F2446" s="131">
        <v>13739.333333338302</v>
      </c>
      <c r="G2446" s="131">
        <v>13498</v>
      </c>
      <c r="H2446" s="131">
        <v>31135.317108675874</v>
      </c>
    </row>
    <row r="2447" spans="1:8" ht="12.75">
      <c r="A2447" s="130">
        <v>38383.92391203704</v>
      </c>
      <c r="C2447" s="153" t="s">
        <v>555</v>
      </c>
      <c r="D2447" s="131">
        <v>645.3469292567802</v>
      </c>
      <c r="F2447" s="131">
        <v>90.73771726662231</v>
      </c>
      <c r="G2447" s="131">
        <v>265.95488339190166</v>
      </c>
      <c r="H2447" s="131">
        <v>645.3469292567802</v>
      </c>
    </row>
    <row r="2449" spans="3:8" ht="12.75">
      <c r="C2449" s="153" t="s">
        <v>556</v>
      </c>
      <c r="D2449" s="131">
        <v>1.441673942186343</v>
      </c>
      <c r="F2449" s="131">
        <v>0.660422999174556</v>
      </c>
      <c r="G2449" s="131">
        <v>1.9703280737287125</v>
      </c>
      <c r="H2449" s="131">
        <v>2.0727167383721743</v>
      </c>
    </row>
    <row r="2450" spans="1:10" ht="12.75">
      <c r="A2450" s="147" t="s">
        <v>545</v>
      </c>
      <c r="C2450" s="148" t="s">
        <v>546</v>
      </c>
      <c r="D2450" s="148" t="s">
        <v>547</v>
      </c>
      <c r="F2450" s="148" t="s">
        <v>548</v>
      </c>
      <c r="G2450" s="148" t="s">
        <v>549</v>
      </c>
      <c r="H2450" s="148" t="s">
        <v>550</v>
      </c>
      <c r="I2450" s="149" t="s">
        <v>551</v>
      </c>
      <c r="J2450" s="148" t="s">
        <v>552</v>
      </c>
    </row>
    <row r="2451" spans="1:8" ht="12.75">
      <c r="A2451" s="150" t="s">
        <v>641</v>
      </c>
      <c r="C2451" s="151">
        <v>371.029</v>
      </c>
      <c r="D2451" s="131">
        <v>40486.38701468706</v>
      </c>
      <c r="F2451" s="131">
        <v>18064</v>
      </c>
      <c r="G2451" s="131">
        <v>18888</v>
      </c>
      <c r="H2451" s="152" t="s">
        <v>165</v>
      </c>
    </row>
    <row r="2453" spans="4:8" ht="12.75">
      <c r="D2453" s="131">
        <v>41127.53347039223</v>
      </c>
      <c r="F2453" s="131">
        <v>20288</v>
      </c>
      <c r="G2453" s="131">
        <v>18386</v>
      </c>
      <c r="H2453" s="152" t="s">
        <v>166</v>
      </c>
    </row>
    <row r="2455" spans="4:8" ht="12.75">
      <c r="D2455" s="131">
        <v>41138.91073805094</v>
      </c>
      <c r="F2455" s="131">
        <v>19216</v>
      </c>
      <c r="G2455" s="131">
        <v>18588</v>
      </c>
      <c r="H2455" s="152" t="s">
        <v>167</v>
      </c>
    </row>
    <row r="2457" spans="1:8" ht="12.75">
      <c r="A2457" s="147" t="s">
        <v>553</v>
      </c>
      <c r="C2457" s="153" t="s">
        <v>554</v>
      </c>
      <c r="D2457" s="131">
        <v>40917.610407710075</v>
      </c>
      <c r="F2457" s="131">
        <v>19189.333333333332</v>
      </c>
      <c r="G2457" s="131">
        <v>18620.666666666668</v>
      </c>
      <c r="H2457" s="131">
        <v>21944.682994038478</v>
      </c>
    </row>
    <row r="2458" spans="1:8" ht="12.75">
      <c r="A2458" s="130">
        <v>38383.924363425926</v>
      </c>
      <c r="C2458" s="153" t="s">
        <v>555</v>
      </c>
      <c r="D2458" s="131">
        <v>373.49373699256665</v>
      </c>
      <c r="F2458" s="131">
        <v>1112.2397823011606</v>
      </c>
      <c r="G2458" s="131">
        <v>252.58925815112036</v>
      </c>
      <c r="H2458" s="131">
        <v>373.49373699256665</v>
      </c>
    </row>
    <row r="2460" spans="3:8" ht="12.75">
      <c r="C2460" s="153" t="s">
        <v>556</v>
      </c>
      <c r="D2460" s="131">
        <v>0.9127945969254095</v>
      </c>
      <c r="F2460" s="131">
        <v>5.79613560815641</v>
      </c>
      <c r="G2460" s="131">
        <v>1.3564995425394029</v>
      </c>
      <c r="H2460" s="131">
        <v>1.7019782746190972</v>
      </c>
    </row>
    <row r="2461" spans="1:10" ht="12.75">
      <c r="A2461" s="147" t="s">
        <v>545</v>
      </c>
      <c r="C2461" s="148" t="s">
        <v>546</v>
      </c>
      <c r="D2461" s="148" t="s">
        <v>547</v>
      </c>
      <c r="F2461" s="148" t="s">
        <v>548</v>
      </c>
      <c r="G2461" s="148" t="s">
        <v>549</v>
      </c>
      <c r="H2461" s="148" t="s">
        <v>550</v>
      </c>
      <c r="I2461" s="149" t="s">
        <v>551</v>
      </c>
      <c r="J2461" s="148" t="s">
        <v>552</v>
      </c>
    </row>
    <row r="2462" spans="1:8" ht="12.75">
      <c r="A2462" s="150" t="s">
        <v>616</v>
      </c>
      <c r="C2462" s="151">
        <v>407.77100000018254</v>
      </c>
      <c r="D2462" s="131">
        <v>5305734.57144165</v>
      </c>
      <c r="F2462" s="131">
        <v>56900</v>
      </c>
      <c r="G2462" s="131">
        <v>48200</v>
      </c>
      <c r="H2462" s="152" t="s">
        <v>168</v>
      </c>
    </row>
    <row r="2464" spans="4:8" ht="12.75">
      <c r="D2464" s="131">
        <v>5323650.423713684</v>
      </c>
      <c r="F2464" s="131">
        <v>57100</v>
      </c>
      <c r="G2464" s="131">
        <v>47500</v>
      </c>
      <c r="H2464" s="152" t="s">
        <v>169</v>
      </c>
    </row>
    <row r="2466" spans="4:8" ht="12.75">
      <c r="D2466" s="131">
        <v>5330056.226402283</v>
      </c>
      <c r="F2466" s="131">
        <v>56700</v>
      </c>
      <c r="G2466" s="131">
        <v>48400</v>
      </c>
      <c r="H2466" s="152" t="s">
        <v>170</v>
      </c>
    </row>
    <row r="2468" spans="1:8" ht="12.75">
      <c r="A2468" s="147" t="s">
        <v>553</v>
      </c>
      <c r="C2468" s="153" t="s">
        <v>554</v>
      </c>
      <c r="D2468" s="131">
        <v>5319813.740519206</v>
      </c>
      <c r="F2468" s="131">
        <v>56900</v>
      </c>
      <c r="G2468" s="131">
        <v>48033.33333333333</v>
      </c>
      <c r="H2468" s="131">
        <v>5267419.568611449</v>
      </c>
    </row>
    <row r="2469" spans="1:8" ht="12.75">
      <c r="A2469" s="130">
        <v>38383.92482638889</v>
      </c>
      <c r="C2469" s="153" t="s">
        <v>555</v>
      </c>
      <c r="D2469" s="131">
        <v>12606.578776443142</v>
      </c>
      <c r="F2469" s="131">
        <v>200</v>
      </c>
      <c r="G2469" s="131">
        <v>472.58156262526086</v>
      </c>
      <c r="H2469" s="131">
        <v>12606.578776443142</v>
      </c>
    </row>
    <row r="2471" spans="3:8" ht="12.75">
      <c r="C2471" s="153" t="s">
        <v>556</v>
      </c>
      <c r="D2471" s="131">
        <v>0.23697406321622</v>
      </c>
      <c r="F2471" s="131">
        <v>0.35149384885764506</v>
      </c>
      <c r="G2471" s="131">
        <v>0.9838616848548112</v>
      </c>
      <c r="H2471" s="131">
        <v>0.2393312059583357</v>
      </c>
    </row>
    <row r="2472" spans="1:10" ht="12.75">
      <c r="A2472" s="147" t="s">
        <v>545</v>
      </c>
      <c r="C2472" s="148" t="s">
        <v>546</v>
      </c>
      <c r="D2472" s="148" t="s">
        <v>547</v>
      </c>
      <c r="F2472" s="148" t="s">
        <v>548</v>
      </c>
      <c r="G2472" s="148" t="s">
        <v>549</v>
      </c>
      <c r="H2472" s="148" t="s">
        <v>550</v>
      </c>
      <c r="I2472" s="149" t="s">
        <v>551</v>
      </c>
      <c r="J2472" s="148" t="s">
        <v>552</v>
      </c>
    </row>
    <row r="2473" spans="1:8" ht="12.75">
      <c r="A2473" s="150" t="s">
        <v>623</v>
      </c>
      <c r="C2473" s="151">
        <v>455.40299999993294</v>
      </c>
      <c r="D2473" s="131">
        <v>492363.5046043396</v>
      </c>
      <c r="F2473" s="131">
        <v>27679.999999970198</v>
      </c>
      <c r="G2473" s="131">
        <v>28932.500000029802</v>
      </c>
      <c r="H2473" s="152" t="s">
        <v>171</v>
      </c>
    </row>
    <row r="2475" spans="4:8" ht="12.75">
      <c r="D2475" s="131">
        <v>491895.9643611908</v>
      </c>
      <c r="F2475" s="131">
        <v>28025</v>
      </c>
      <c r="G2475" s="131">
        <v>28935</v>
      </c>
      <c r="H2475" s="152" t="s">
        <v>172</v>
      </c>
    </row>
    <row r="2477" spans="4:8" ht="12.75">
      <c r="D2477" s="131">
        <v>493409.39714193344</v>
      </c>
      <c r="F2477" s="131">
        <v>27222.5</v>
      </c>
      <c r="G2477" s="131">
        <v>29322.5</v>
      </c>
      <c r="H2477" s="152" t="s">
        <v>173</v>
      </c>
    </row>
    <row r="2479" spans="1:8" ht="12.75">
      <c r="A2479" s="147" t="s">
        <v>553</v>
      </c>
      <c r="C2479" s="153" t="s">
        <v>554</v>
      </c>
      <c r="D2479" s="131">
        <v>492556.28870248795</v>
      </c>
      <c r="F2479" s="131">
        <v>27642.49999999007</v>
      </c>
      <c r="G2479" s="131">
        <v>29063.333333343267</v>
      </c>
      <c r="H2479" s="131">
        <v>464207.50236527866</v>
      </c>
    </row>
    <row r="2480" spans="1:8" ht="12.75">
      <c r="A2480" s="130">
        <v>38383.925474537034</v>
      </c>
      <c r="C2480" s="153" t="s">
        <v>555</v>
      </c>
      <c r="D2480" s="131">
        <v>774.9154642738996</v>
      </c>
      <c r="F2480" s="131">
        <v>402.5621070080731</v>
      </c>
      <c r="G2480" s="131">
        <v>224.44839792136582</v>
      </c>
      <c r="H2480" s="131">
        <v>774.9154642738996</v>
      </c>
    </row>
    <row r="2482" spans="3:8" ht="12.75">
      <c r="C2482" s="153" t="s">
        <v>556</v>
      </c>
      <c r="D2482" s="131">
        <v>0.1573252604926056</v>
      </c>
      <c r="F2482" s="131">
        <v>1.456315843386878</v>
      </c>
      <c r="G2482" s="131">
        <v>0.7722734186992399</v>
      </c>
      <c r="H2482" s="131">
        <v>0.1669329901661368</v>
      </c>
    </row>
    <row r="2483" spans="1:16" ht="12.75">
      <c r="A2483" s="141" t="s">
        <v>536</v>
      </c>
      <c r="B2483" s="136" t="s">
        <v>174</v>
      </c>
      <c r="D2483" s="141" t="s">
        <v>537</v>
      </c>
      <c r="E2483" s="136" t="s">
        <v>538</v>
      </c>
      <c r="F2483" s="137" t="s">
        <v>586</v>
      </c>
      <c r="G2483" s="142" t="s">
        <v>540</v>
      </c>
      <c r="H2483" s="143">
        <v>2</v>
      </c>
      <c r="I2483" s="144" t="s">
        <v>541</v>
      </c>
      <c r="J2483" s="143">
        <v>9</v>
      </c>
      <c r="K2483" s="142" t="s">
        <v>542</v>
      </c>
      <c r="L2483" s="145">
        <v>1</v>
      </c>
      <c r="M2483" s="142" t="s">
        <v>543</v>
      </c>
      <c r="N2483" s="146">
        <v>1</v>
      </c>
      <c r="O2483" s="142" t="s">
        <v>544</v>
      </c>
      <c r="P2483" s="146">
        <v>1</v>
      </c>
    </row>
    <row r="2485" spans="1:10" ht="12.75">
      <c r="A2485" s="147" t="s">
        <v>545</v>
      </c>
      <c r="C2485" s="148" t="s">
        <v>546</v>
      </c>
      <c r="D2485" s="148" t="s">
        <v>547</v>
      </c>
      <c r="F2485" s="148" t="s">
        <v>548</v>
      </c>
      <c r="G2485" s="148" t="s">
        <v>549</v>
      </c>
      <c r="H2485" s="148" t="s">
        <v>550</v>
      </c>
      <c r="I2485" s="149" t="s">
        <v>551</v>
      </c>
      <c r="J2485" s="148" t="s">
        <v>552</v>
      </c>
    </row>
    <row r="2486" spans="1:8" ht="12.75">
      <c r="A2486" s="150" t="s">
        <v>619</v>
      </c>
      <c r="C2486" s="151">
        <v>228.61599999992177</v>
      </c>
      <c r="D2486" s="131">
        <v>31606.834587484598</v>
      </c>
      <c r="F2486" s="131">
        <v>26890</v>
      </c>
      <c r="G2486" s="131">
        <v>25587</v>
      </c>
      <c r="H2486" s="152" t="s">
        <v>175</v>
      </c>
    </row>
    <row r="2488" spans="4:8" ht="12.75">
      <c r="D2488" s="131">
        <v>31825.959669739008</v>
      </c>
      <c r="F2488" s="131">
        <v>27064</v>
      </c>
      <c r="G2488" s="131">
        <v>25160</v>
      </c>
      <c r="H2488" s="152" t="s">
        <v>176</v>
      </c>
    </row>
    <row r="2490" spans="4:8" ht="12.75">
      <c r="D2490" s="131">
        <v>31716.4622951746</v>
      </c>
      <c r="F2490" s="131">
        <v>26677.999999970198</v>
      </c>
      <c r="G2490" s="131">
        <v>25460</v>
      </c>
      <c r="H2490" s="152" t="s">
        <v>177</v>
      </c>
    </row>
    <row r="2492" spans="1:8" ht="12.75">
      <c r="A2492" s="147" t="s">
        <v>553</v>
      </c>
      <c r="C2492" s="153" t="s">
        <v>554</v>
      </c>
      <c r="D2492" s="131">
        <v>31716.418850799404</v>
      </c>
      <c r="F2492" s="131">
        <v>26877.333333323397</v>
      </c>
      <c r="G2492" s="131">
        <v>25402.333333333336</v>
      </c>
      <c r="H2492" s="131">
        <v>5485.895262251229</v>
      </c>
    </row>
    <row r="2493" spans="1:8" ht="12.75">
      <c r="A2493" s="130">
        <v>38383.92768518518</v>
      </c>
      <c r="C2493" s="153" t="s">
        <v>555</v>
      </c>
      <c r="D2493" s="131">
        <v>109.56254758768158</v>
      </c>
      <c r="F2493" s="131">
        <v>193.31149303451514</v>
      </c>
      <c r="G2493" s="131">
        <v>219.2631600003369</v>
      </c>
      <c r="H2493" s="131">
        <v>109.56254758768158</v>
      </c>
    </row>
    <row r="2495" spans="3:8" ht="12.75">
      <c r="C2495" s="153" t="s">
        <v>556</v>
      </c>
      <c r="D2495" s="131">
        <v>0.3454442574462347</v>
      </c>
      <c r="F2495" s="131">
        <v>0.7192361334256374</v>
      </c>
      <c r="G2495" s="131">
        <v>0.8631614943522389</v>
      </c>
      <c r="H2495" s="131">
        <v>1.997168052798747</v>
      </c>
    </row>
    <row r="2496" spans="1:10" ht="12.75">
      <c r="A2496" s="147" t="s">
        <v>545</v>
      </c>
      <c r="C2496" s="148" t="s">
        <v>546</v>
      </c>
      <c r="D2496" s="148" t="s">
        <v>547</v>
      </c>
      <c r="F2496" s="148" t="s">
        <v>548</v>
      </c>
      <c r="G2496" s="148" t="s">
        <v>549</v>
      </c>
      <c r="H2496" s="148" t="s">
        <v>550</v>
      </c>
      <c r="I2496" s="149" t="s">
        <v>551</v>
      </c>
      <c r="J2496" s="148" t="s">
        <v>552</v>
      </c>
    </row>
    <row r="2497" spans="1:8" ht="12.75">
      <c r="A2497" s="150" t="s">
        <v>620</v>
      </c>
      <c r="C2497" s="151">
        <v>231.6040000000503</v>
      </c>
      <c r="D2497" s="131">
        <v>32961.995494008064</v>
      </c>
      <c r="F2497" s="131">
        <v>17304</v>
      </c>
      <c r="G2497" s="131">
        <v>34781</v>
      </c>
      <c r="H2497" s="152" t="s">
        <v>178</v>
      </c>
    </row>
    <row r="2499" spans="4:8" ht="12.75">
      <c r="D2499" s="131">
        <v>33159.54052788019</v>
      </c>
      <c r="F2499" s="131">
        <v>16312.999999985099</v>
      </c>
      <c r="G2499" s="131">
        <v>35357</v>
      </c>
      <c r="H2499" s="152" t="s">
        <v>179</v>
      </c>
    </row>
    <row r="2501" spans="4:8" ht="12.75">
      <c r="D2501" s="131">
        <v>32525.649568766356</v>
      </c>
      <c r="F2501" s="131">
        <v>16175</v>
      </c>
      <c r="G2501" s="131">
        <v>36018</v>
      </c>
      <c r="H2501" s="152" t="s">
        <v>180</v>
      </c>
    </row>
    <row r="2503" spans="1:8" ht="12.75">
      <c r="A2503" s="147" t="s">
        <v>553</v>
      </c>
      <c r="C2503" s="153" t="s">
        <v>554</v>
      </c>
      <c r="D2503" s="131">
        <v>32882.39519688487</v>
      </c>
      <c r="F2503" s="131">
        <v>16597.333333328366</v>
      </c>
      <c r="G2503" s="131">
        <v>35385.333333333336</v>
      </c>
      <c r="H2503" s="131">
        <v>4148.288140925559</v>
      </c>
    </row>
    <row r="2504" spans="1:8" ht="12.75">
      <c r="A2504" s="130">
        <v>38383.92815972222</v>
      </c>
      <c r="C2504" s="153" t="s">
        <v>555</v>
      </c>
      <c r="D2504" s="131">
        <v>324.3556574012543</v>
      </c>
      <c r="F2504" s="131">
        <v>615.8687630799324</v>
      </c>
      <c r="G2504" s="131">
        <v>618.9865372795546</v>
      </c>
      <c r="H2504" s="131">
        <v>324.3556574012543</v>
      </c>
    </row>
    <row r="2506" spans="3:8" ht="12.75">
      <c r="C2506" s="153" t="s">
        <v>556</v>
      </c>
      <c r="D2506" s="131">
        <v>0.9864112862191446</v>
      </c>
      <c r="F2506" s="131">
        <v>3.7106488778123987</v>
      </c>
      <c r="G2506" s="131">
        <v>1.7492742867465458</v>
      </c>
      <c r="H2506" s="131">
        <v>7.819024291038874</v>
      </c>
    </row>
    <row r="2507" spans="1:10" ht="12.75">
      <c r="A2507" s="147" t="s">
        <v>545</v>
      </c>
      <c r="C2507" s="148" t="s">
        <v>546</v>
      </c>
      <c r="D2507" s="148" t="s">
        <v>547</v>
      </c>
      <c r="F2507" s="148" t="s">
        <v>548</v>
      </c>
      <c r="G2507" s="148" t="s">
        <v>549</v>
      </c>
      <c r="H2507" s="148" t="s">
        <v>550</v>
      </c>
      <c r="I2507" s="149" t="s">
        <v>551</v>
      </c>
      <c r="J2507" s="148" t="s">
        <v>552</v>
      </c>
    </row>
    <row r="2508" spans="1:8" ht="12.75">
      <c r="A2508" s="150" t="s">
        <v>618</v>
      </c>
      <c r="C2508" s="151">
        <v>267.7160000000149</v>
      </c>
      <c r="D2508" s="131">
        <v>4999.000943094492</v>
      </c>
      <c r="F2508" s="131">
        <v>3525.5</v>
      </c>
      <c r="G2508" s="131">
        <v>3743.5</v>
      </c>
      <c r="H2508" s="152" t="s">
        <v>181</v>
      </c>
    </row>
    <row r="2510" spans="4:8" ht="12.75">
      <c r="D2510" s="131">
        <v>4529</v>
      </c>
      <c r="F2510" s="131">
        <v>3527.0000000037253</v>
      </c>
      <c r="G2510" s="131">
        <v>3859.9999999962747</v>
      </c>
      <c r="H2510" s="152" t="s">
        <v>182</v>
      </c>
    </row>
    <row r="2512" spans="4:8" ht="12.75">
      <c r="D2512" s="131">
        <v>5028.182792797685</v>
      </c>
      <c r="F2512" s="131">
        <v>3499.75</v>
      </c>
      <c r="G2512" s="131">
        <v>3717</v>
      </c>
      <c r="H2512" s="152" t="s">
        <v>183</v>
      </c>
    </row>
    <row r="2514" spans="1:8" ht="12.75">
      <c r="A2514" s="147" t="s">
        <v>553</v>
      </c>
      <c r="C2514" s="153" t="s">
        <v>554</v>
      </c>
      <c r="D2514" s="131">
        <v>4852.061245297392</v>
      </c>
      <c r="F2514" s="131">
        <v>3517.4166666679084</v>
      </c>
      <c r="G2514" s="131">
        <v>3773.4999999987585</v>
      </c>
      <c r="H2514" s="131">
        <v>1167.5204264993217</v>
      </c>
    </row>
    <row r="2515" spans="1:8" ht="12.75">
      <c r="A2515" s="130">
        <v>38383.92880787037</v>
      </c>
      <c r="C2515" s="153" t="s">
        <v>555</v>
      </c>
      <c r="D2515" s="131">
        <v>280.1594568238792</v>
      </c>
      <c r="F2515" s="131">
        <v>15.31815371941019</v>
      </c>
      <c r="G2515" s="131">
        <v>76.07397715171024</v>
      </c>
      <c r="H2515" s="131">
        <v>280.1594568238792</v>
      </c>
    </row>
    <row r="2517" spans="3:8" ht="12.75">
      <c r="C2517" s="153" t="s">
        <v>556</v>
      </c>
      <c r="D2517" s="131">
        <v>5.774029688833983</v>
      </c>
      <c r="F2517" s="131">
        <v>0.4354944315971887</v>
      </c>
      <c r="G2517" s="131">
        <v>2.016005754650464</v>
      </c>
      <c r="H2517" s="131">
        <v>23.996107516842834</v>
      </c>
    </row>
    <row r="2518" spans="1:10" ht="12.75">
      <c r="A2518" s="147" t="s">
        <v>545</v>
      </c>
      <c r="C2518" s="148" t="s">
        <v>546</v>
      </c>
      <c r="D2518" s="148" t="s">
        <v>547</v>
      </c>
      <c r="F2518" s="148" t="s">
        <v>548</v>
      </c>
      <c r="G2518" s="148" t="s">
        <v>549</v>
      </c>
      <c r="H2518" s="148" t="s">
        <v>550</v>
      </c>
      <c r="I2518" s="149" t="s">
        <v>551</v>
      </c>
      <c r="J2518" s="148" t="s">
        <v>552</v>
      </c>
    </row>
    <row r="2519" spans="1:8" ht="12.75">
      <c r="A2519" s="150" t="s">
        <v>617</v>
      </c>
      <c r="C2519" s="151">
        <v>292.40199999976903</v>
      </c>
      <c r="D2519" s="131">
        <v>31929.131942093372</v>
      </c>
      <c r="F2519" s="131">
        <v>12189.75</v>
      </c>
      <c r="G2519" s="131">
        <v>12730</v>
      </c>
      <c r="H2519" s="152" t="s">
        <v>184</v>
      </c>
    </row>
    <row r="2521" spans="4:8" ht="12.75">
      <c r="D2521" s="131">
        <v>31139.460362434387</v>
      </c>
      <c r="F2521" s="131">
        <v>12294.5</v>
      </c>
      <c r="G2521" s="131">
        <v>11885.25</v>
      </c>
      <c r="H2521" s="152" t="s">
        <v>185</v>
      </c>
    </row>
    <row r="2523" spans="4:8" ht="12.75">
      <c r="D2523" s="131">
        <v>31267.53454503417</v>
      </c>
      <c r="F2523" s="131">
        <v>12101.25</v>
      </c>
      <c r="G2523" s="131">
        <v>12577.25</v>
      </c>
      <c r="H2523" s="152" t="s">
        <v>186</v>
      </c>
    </row>
    <row r="2525" spans="1:8" ht="12.75">
      <c r="A2525" s="147" t="s">
        <v>553</v>
      </c>
      <c r="C2525" s="153" t="s">
        <v>554</v>
      </c>
      <c r="D2525" s="131">
        <v>31445.375616520643</v>
      </c>
      <c r="F2525" s="131">
        <v>12195.166666666668</v>
      </c>
      <c r="G2525" s="131">
        <v>12397.5</v>
      </c>
      <c r="H2525" s="131">
        <v>19125.931592314897</v>
      </c>
    </row>
    <row r="2526" spans="1:8" ht="12.75">
      <c r="A2526" s="130">
        <v>38383.92947916667</v>
      </c>
      <c r="C2526" s="153" t="s">
        <v>555</v>
      </c>
      <c r="D2526" s="131">
        <v>423.81114421508175</v>
      </c>
      <c r="F2526" s="131">
        <v>96.73880210821991</v>
      </c>
      <c r="G2526" s="131">
        <v>450.14796178589984</v>
      </c>
      <c r="H2526" s="131">
        <v>423.81114421508175</v>
      </c>
    </row>
    <row r="2528" spans="3:8" ht="12.75">
      <c r="C2528" s="153" t="s">
        <v>556</v>
      </c>
      <c r="D2528" s="131">
        <v>1.3477693807302515</v>
      </c>
      <c r="F2528" s="131">
        <v>0.7932552686847513</v>
      </c>
      <c r="G2528" s="131">
        <v>3.630957546165758</v>
      </c>
      <c r="H2528" s="131">
        <v>2.21589804485851</v>
      </c>
    </row>
    <row r="2529" spans="1:10" ht="12.75">
      <c r="A2529" s="147" t="s">
        <v>545</v>
      </c>
      <c r="C2529" s="148" t="s">
        <v>546</v>
      </c>
      <c r="D2529" s="148" t="s">
        <v>547</v>
      </c>
      <c r="F2529" s="148" t="s">
        <v>548</v>
      </c>
      <c r="G2529" s="148" t="s">
        <v>549</v>
      </c>
      <c r="H2529" s="148" t="s">
        <v>550</v>
      </c>
      <c r="I2529" s="149" t="s">
        <v>551</v>
      </c>
      <c r="J2529" s="148" t="s">
        <v>552</v>
      </c>
    </row>
    <row r="2530" spans="1:8" ht="12.75">
      <c r="A2530" s="150" t="s">
        <v>621</v>
      </c>
      <c r="C2530" s="151">
        <v>324.75400000019</v>
      </c>
      <c r="D2530" s="131">
        <v>25353.57691836357</v>
      </c>
      <c r="F2530" s="131">
        <v>19271</v>
      </c>
      <c r="G2530" s="131">
        <v>14563.999999985099</v>
      </c>
      <c r="H2530" s="152" t="s">
        <v>187</v>
      </c>
    </row>
    <row r="2532" spans="4:8" ht="12.75">
      <c r="D2532" s="131">
        <v>25630.88489627838</v>
      </c>
      <c r="F2532" s="131">
        <v>18897</v>
      </c>
      <c r="G2532" s="131">
        <v>14567</v>
      </c>
      <c r="H2532" s="152" t="s">
        <v>188</v>
      </c>
    </row>
    <row r="2534" spans="4:8" ht="12.75">
      <c r="D2534" s="131">
        <v>26007.879521906376</v>
      </c>
      <c r="F2534" s="131">
        <v>19140</v>
      </c>
      <c r="G2534" s="131">
        <v>14682</v>
      </c>
      <c r="H2534" s="152" t="s">
        <v>189</v>
      </c>
    </row>
    <row r="2536" spans="1:8" ht="12.75">
      <c r="A2536" s="147" t="s">
        <v>553</v>
      </c>
      <c r="C2536" s="153" t="s">
        <v>554</v>
      </c>
      <c r="D2536" s="131">
        <v>25664.113778849445</v>
      </c>
      <c r="F2536" s="131">
        <v>19102.666666666668</v>
      </c>
      <c r="G2536" s="131">
        <v>14604.333333328366</v>
      </c>
      <c r="H2536" s="131">
        <v>8196.587886443001</v>
      </c>
    </row>
    <row r="2537" spans="1:8" ht="12.75">
      <c r="A2537" s="130">
        <v>38383.92998842592</v>
      </c>
      <c r="C2537" s="153" t="s">
        <v>555</v>
      </c>
      <c r="D2537" s="131">
        <v>328.4145143384339</v>
      </c>
      <c r="F2537" s="131">
        <v>189.77442750100272</v>
      </c>
      <c r="G2537" s="131">
        <v>67.27803009894498</v>
      </c>
      <c r="H2537" s="131">
        <v>328.4145143384339</v>
      </c>
    </row>
    <row r="2539" spans="3:8" ht="12.75">
      <c r="C2539" s="153" t="s">
        <v>556</v>
      </c>
      <c r="D2539" s="131">
        <v>1.2796643483130514</v>
      </c>
      <c r="F2539" s="131">
        <v>0.9934446892283944</v>
      </c>
      <c r="G2539" s="131">
        <v>0.46067169629311755</v>
      </c>
      <c r="H2539" s="131">
        <v>4.006722295769256</v>
      </c>
    </row>
    <row r="2540" spans="1:10" ht="12.75">
      <c r="A2540" s="147" t="s">
        <v>545</v>
      </c>
      <c r="C2540" s="148" t="s">
        <v>546</v>
      </c>
      <c r="D2540" s="148" t="s">
        <v>547</v>
      </c>
      <c r="F2540" s="148" t="s">
        <v>548</v>
      </c>
      <c r="G2540" s="148" t="s">
        <v>549</v>
      </c>
      <c r="H2540" s="148" t="s">
        <v>550</v>
      </c>
      <c r="I2540" s="149" t="s">
        <v>551</v>
      </c>
      <c r="J2540" s="148" t="s">
        <v>552</v>
      </c>
    </row>
    <row r="2541" spans="1:8" ht="12.75">
      <c r="A2541" s="150" t="s">
        <v>640</v>
      </c>
      <c r="C2541" s="151">
        <v>343.82299999985844</v>
      </c>
      <c r="D2541" s="131">
        <v>59900.86431467533</v>
      </c>
      <c r="F2541" s="131">
        <v>13746</v>
      </c>
      <c r="G2541" s="131">
        <v>12862.000000014901</v>
      </c>
      <c r="H2541" s="152" t="s">
        <v>190</v>
      </c>
    </row>
    <row r="2543" spans="4:8" ht="12.75">
      <c r="D2543" s="131">
        <v>57541.520756304264</v>
      </c>
      <c r="F2543" s="131">
        <v>13302</v>
      </c>
      <c r="G2543" s="131">
        <v>13234.000000014901</v>
      </c>
      <c r="H2543" s="152" t="s">
        <v>191</v>
      </c>
    </row>
    <row r="2545" spans="4:8" ht="12.75">
      <c r="D2545" s="131">
        <v>60065.2576905489</v>
      </c>
      <c r="F2545" s="131">
        <v>14002</v>
      </c>
      <c r="G2545" s="131">
        <v>12974</v>
      </c>
      <c r="H2545" s="152" t="s">
        <v>192</v>
      </c>
    </row>
    <row r="2547" spans="1:8" ht="12.75">
      <c r="A2547" s="147" t="s">
        <v>553</v>
      </c>
      <c r="C2547" s="153" t="s">
        <v>554</v>
      </c>
      <c r="D2547" s="131">
        <v>59169.21425384283</v>
      </c>
      <c r="F2547" s="131">
        <v>13683.333333333332</v>
      </c>
      <c r="G2547" s="131">
        <v>13023.333333343267</v>
      </c>
      <c r="H2547" s="131">
        <v>45768.2743631282</v>
      </c>
    </row>
    <row r="2548" spans="1:8" ht="12.75">
      <c r="A2548" s="130">
        <v>38383.93042824074</v>
      </c>
      <c r="C2548" s="153" t="s">
        <v>555</v>
      </c>
      <c r="D2548" s="131">
        <v>1412.0183734482944</v>
      </c>
      <c r="F2548" s="131">
        <v>354.1826270913543</v>
      </c>
      <c r="G2548" s="131">
        <v>190.84374062068756</v>
      </c>
      <c r="H2548" s="131">
        <v>1412.0183734482944</v>
      </c>
    </row>
    <row r="2550" spans="3:8" ht="12.75">
      <c r="C2550" s="153" t="s">
        <v>556</v>
      </c>
      <c r="D2550" s="131">
        <v>2.386407173484797</v>
      </c>
      <c r="F2550" s="131">
        <v>2.5884235841024674</v>
      </c>
      <c r="G2550" s="131">
        <v>1.465398571440046</v>
      </c>
      <c r="H2550" s="131">
        <v>3.0851466285253775</v>
      </c>
    </row>
    <row r="2551" spans="1:10" ht="12.75">
      <c r="A2551" s="147" t="s">
        <v>545</v>
      </c>
      <c r="C2551" s="148" t="s">
        <v>546</v>
      </c>
      <c r="D2551" s="148" t="s">
        <v>547</v>
      </c>
      <c r="F2551" s="148" t="s">
        <v>548</v>
      </c>
      <c r="G2551" s="148" t="s">
        <v>549</v>
      </c>
      <c r="H2551" s="148" t="s">
        <v>550</v>
      </c>
      <c r="I2551" s="149" t="s">
        <v>551</v>
      </c>
      <c r="J2551" s="148" t="s">
        <v>552</v>
      </c>
    </row>
    <row r="2552" spans="1:8" ht="12.75">
      <c r="A2552" s="150" t="s">
        <v>622</v>
      </c>
      <c r="C2552" s="151">
        <v>361.38400000007823</v>
      </c>
      <c r="D2552" s="131">
        <v>70960.76978421211</v>
      </c>
      <c r="F2552" s="131">
        <v>13682</v>
      </c>
      <c r="G2552" s="131">
        <v>13358.000000014901</v>
      </c>
      <c r="H2552" s="152" t="s">
        <v>193</v>
      </c>
    </row>
    <row r="2554" spans="4:8" ht="12.75">
      <c r="D2554" s="131">
        <v>70874.04603934288</v>
      </c>
      <c r="F2554" s="131">
        <v>13487.999999985099</v>
      </c>
      <c r="G2554" s="131">
        <v>13315.999999985099</v>
      </c>
      <c r="H2554" s="152" t="s">
        <v>194</v>
      </c>
    </row>
    <row r="2556" spans="4:8" ht="12.75">
      <c r="D2556" s="131">
        <v>71412.0674675703</v>
      </c>
      <c r="F2556" s="131">
        <v>13534.000000014901</v>
      </c>
      <c r="G2556" s="131">
        <v>13306</v>
      </c>
      <c r="H2556" s="152" t="s">
        <v>195</v>
      </c>
    </row>
    <row r="2558" spans="1:8" ht="12.75">
      <c r="A2558" s="147" t="s">
        <v>553</v>
      </c>
      <c r="C2558" s="153" t="s">
        <v>554</v>
      </c>
      <c r="D2558" s="131">
        <v>71082.2944303751</v>
      </c>
      <c r="F2558" s="131">
        <v>13568</v>
      </c>
      <c r="G2558" s="131">
        <v>13326.666666666668</v>
      </c>
      <c r="H2558" s="131">
        <v>57625.221926955135</v>
      </c>
    </row>
    <row r="2559" spans="1:8" ht="12.75">
      <c r="A2559" s="130">
        <v>38383.93085648148</v>
      </c>
      <c r="C2559" s="153" t="s">
        <v>555</v>
      </c>
      <c r="D2559" s="131">
        <v>288.86492349941057</v>
      </c>
      <c r="F2559" s="131">
        <v>101.37060718330572</v>
      </c>
      <c r="G2559" s="131">
        <v>27.592269460748376</v>
      </c>
      <c r="H2559" s="131">
        <v>288.86492349941057</v>
      </c>
    </row>
    <row r="2561" spans="3:8" ht="12.75">
      <c r="C2561" s="153" t="s">
        <v>556</v>
      </c>
      <c r="D2561" s="131">
        <v>0.4063809782931991</v>
      </c>
      <c r="F2561" s="131">
        <v>0.7471300647354492</v>
      </c>
      <c r="G2561" s="131">
        <v>0.20704554372747658</v>
      </c>
      <c r="H2561" s="131">
        <v>0.5012821015519409</v>
      </c>
    </row>
    <row r="2562" spans="1:10" ht="12.75">
      <c r="A2562" s="147" t="s">
        <v>545</v>
      </c>
      <c r="C2562" s="148" t="s">
        <v>546</v>
      </c>
      <c r="D2562" s="148" t="s">
        <v>547</v>
      </c>
      <c r="F2562" s="148" t="s">
        <v>548</v>
      </c>
      <c r="G2562" s="148" t="s">
        <v>549</v>
      </c>
      <c r="H2562" s="148" t="s">
        <v>550</v>
      </c>
      <c r="I2562" s="149" t="s">
        <v>551</v>
      </c>
      <c r="J2562" s="148" t="s">
        <v>552</v>
      </c>
    </row>
    <row r="2563" spans="1:8" ht="12.75">
      <c r="A2563" s="150" t="s">
        <v>641</v>
      </c>
      <c r="C2563" s="151">
        <v>371.029</v>
      </c>
      <c r="D2563" s="131">
        <v>140128.20699119568</v>
      </c>
      <c r="F2563" s="131">
        <v>32970</v>
      </c>
      <c r="G2563" s="131">
        <v>18242</v>
      </c>
      <c r="H2563" s="152" t="s">
        <v>196</v>
      </c>
    </row>
    <row r="2565" spans="4:8" ht="12.75">
      <c r="D2565" s="131">
        <v>139357.57089924812</v>
      </c>
      <c r="F2565" s="131">
        <v>34788</v>
      </c>
      <c r="G2565" s="131">
        <v>18426</v>
      </c>
      <c r="H2565" s="152" t="s">
        <v>197</v>
      </c>
    </row>
    <row r="2567" spans="4:8" ht="12.75">
      <c r="D2567" s="131">
        <v>135817.1100180149</v>
      </c>
      <c r="F2567" s="131">
        <v>24796</v>
      </c>
      <c r="G2567" s="131">
        <v>18086</v>
      </c>
      <c r="H2567" s="152" t="s">
        <v>198</v>
      </c>
    </row>
    <row r="2569" spans="1:8" ht="12.75">
      <c r="A2569" s="147" t="s">
        <v>553</v>
      </c>
      <c r="C2569" s="153" t="s">
        <v>554</v>
      </c>
      <c r="D2569" s="131">
        <v>138434.29596948624</v>
      </c>
      <c r="F2569" s="131">
        <v>30851.333333333336</v>
      </c>
      <c r="G2569" s="131">
        <v>18251.333333333332</v>
      </c>
      <c r="H2569" s="131">
        <v>112377.88864038125</v>
      </c>
    </row>
    <row r="2570" spans="1:8" ht="12.75">
      <c r="A2570" s="130">
        <v>38383.93130787037</v>
      </c>
      <c r="C2570" s="153" t="s">
        <v>555</v>
      </c>
      <c r="D2570" s="131">
        <v>2299.068664695985</v>
      </c>
      <c r="F2570" s="131">
        <v>5322.271820692113</v>
      </c>
      <c r="G2570" s="131">
        <v>170.19204838456272</v>
      </c>
      <c r="H2570" s="131">
        <v>2299.068664695985</v>
      </c>
    </row>
    <row r="2572" spans="3:8" ht="12.75">
      <c r="C2572" s="153" t="s">
        <v>556</v>
      </c>
      <c r="D2572" s="131">
        <v>1.6607652378300437</v>
      </c>
      <c r="F2572" s="131">
        <v>17.251351062165156</v>
      </c>
      <c r="G2572" s="131">
        <v>0.9324910420310633</v>
      </c>
      <c r="H2572" s="131">
        <v>2.045837212739598</v>
      </c>
    </row>
    <row r="2573" spans="1:10" ht="12.75">
      <c r="A2573" s="147" t="s">
        <v>545</v>
      </c>
      <c r="C2573" s="148" t="s">
        <v>546</v>
      </c>
      <c r="D2573" s="148" t="s">
        <v>547</v>
      </c>
      <c r="F2573" s="148" t="s">
        <v>548</v>
      </c>
      <c r="G2573" s="148" t="s">
        <v>549</v>
      </c>
      <c r="H2573" s="148" t="s">
        <v>550</v>
      </c>
      <c r="I2573" s="149" t="s">
        <v>551</v>
      </c>
      <c r="J2573" s="148" t="s">
        <v>552</v>
      </c>
    </row>
    <row r="2574" spans="1:8" ht="12.75">
      <c r="A2574" s="150" t="s">
        <v>616</v>
      </c>
      <c r="C2574" s="151">
        <v>407.77100000018254</v>
      </c>
      <c r="D2574" s="131">
        <v>1393340.5318908691</v>
      </c>
      <c r="F2574" s="131">
        <v>47400</v>
      </c>
      <c r="G2574" s="131">
        <v>41900</v>
      </c>
      <c r="H2574" s="152" t="s">
        <v>199</v>
      </c>
    </row>
    <row r="2576" spans="4:8" ht="12.75">
      <c r="D2576" s="131">
        <v>1410830.278251648</v>
      </c>
      <c r="F2576" s="131">
        <v>47000</v>
      </c>
      <c r="G2576" s="131">
        <v>41600</v>
      </c>
      <c r="H2576" s="152" t="s">
        <v>200</v>
      </c>
    </row>
    <row r="2578" spans="4:8" ht="12.75">
      <c r="D2578" s="131">
        <v>1451252.9733314514</v>
      </c>
      <c r="F2578" s="131">
        <v>47200</v>
      </c>
      <c r="G2578" s="131">
        <v>41900</v>
      </c>
      <c r="H2578" s="152" t="s">
        <v>201</v>
      </c>
    </row>
    <row r="2580" spans="1:8" ht="12.75">
      <c r="A2580" s="147" t="s">
        <v>553</v>
      </c>
      <c r="C2580" s="153" t="s">
        <v>554</v>
      </c>
      <c r="D2580" s="131">
        <v>1418474.594491323</v>
      </c>
      <c r="F2580" s="131">
        <v>47200</v>
      </c>
      <c r="G2580" s="131">
        <v>41800</v>
      </c>
      <c r="H2580" s="131">
        <v>1374018.7454347191</v>
      </c>
    </row>
    <row r="2581" spans="1:8" ht="12.75">
      <c r="A2581" s="130">
        <v>38383.93177083333</v>
      </c>
      <c r="C2581" s="153" t="s">
        <v>555</v>
      </c>
      <c r="D2581" s="131">
        <v>29703.35665342948</v>
      </c>
      <c r="F2581" s="131">
        <v>200</v>
      </c>
      <c r="G2581" s="131">
        <v>173.20508075688772</v>
      </c>
      <c r="H2581" s="131">
        <v>29703.35665342948</v>
      </c>
    </row>
    <row r="2583" spans="3:8" ht="12.75">
      <c r="C2583" s="153" t="s">
        <v>556</v>
      </c>
      <c r="D2583" s="131">
        <v>2.0940351535926767</v>
      </c>
      <c r="F2583" s="131">
        <v>0.42372881355932207</v>
      </c>
      <c r="G2583" s="131">
        <v>0.4143662219064299</v>
      </c>
      <c r="H2583" s="131">
        <v>2.161786857138676</v>
      </c>
    </row>
    <row r="2584" spans="1:10" ht="12.75">
      <c r="A2584" s="147" t="s">
        <v>545</v>
      </c>
      <c r="C2584" s="148" t="s">
        <v>546</v>
      </c>
      <c r="D2584" s="148" t="s">
        <v>547</v>
      </c>
      <c r="F2584" s="148" t="s">
        <v>548</v>
      </c>
      <c r="G2584" s="148" t="s">
        <v>549</v>
      </c>
      <c r="H2584" s="148" t="s">
        <v>550</v>
      </c>
      <c r="I2584" s="149" t="s">
        <v>551</v>
      </c>
      <c r="J2584" s="148" t="s">
        <v>552</v>
      </c>
    </row>
    <row r="2585" spans="1:8" ht="12.75">
      <c r="A2585" s="150" t="s">
        <v>623</v>
      </c>
      <c r="C2585" s="151">
        <v>455.40299999993294</v>
      </c>
      <c r="D2585" s="131">
        <v>60835.9712613821</v>
      </c>
      <c r="F2585" s="131">
        <v>25335</v>
      </c>
      <c r="G2585" s="131">
        <v>27704.999999970198</v>
      </c>
      <c r="H2585" s="152" t="s">
        <v>202</v>
      </c>
    </row>
    <row r="2587" spans="4:8" ht="12.75">
      <c r="D2587" s="131">
        <v>60751.05226969719</v>
      </c>
      <c r="F2587" s="131">
        <v>25195</v>
      </c>
      <c r="G2587" s="131">
        <v>27550</v>
      </c>
      <c r="H2587" s="152" t="s">
        <v>203</v>
      </c>
    </row>
    <row r="2589" spans="4:8" ht="12.75">
      <c r="D2589" s="131">
        <v>59820.45561647415</v>
      </c>
      <c r="F2589" s="131">
        <v>24992.5</v>
      </c>
      <c r="G2589" s="131">
        <v>27400</v>
      </c>
      <c r="H2589" s="152" t="s">
        <v>204</v>
      </c>
    </row>
    <row r="2591" spans="1:8" ht="12.75">
      <c r="A2591" s="147" t="s">
        <v>553</v>
      </c>
      <c r="C2591" s="153" t="s">
        <v>554</v>
      </c>
      <c r="D2591" s="131">
        <v>60469.15971585114</v>
      </c>
      <c r="F2591" s="131">
        <v>25174.166666666664</v>
      </c>
      <c r="G2591" s="131">
        <v>27551.666666656733</v>
      </c>
      <c r="H2591" s="131">
        <v>34113.154386398724</v>
      </c>
    </row>
    <row r="2592" spans="1:8" ht="12.75">
      <c r="A2592" s="130">
        <v>38383.93241898148</v>
      </c>
      <c r="C2592" s="153" t="s">
        <v>555</v>
      </c>
      <c r="D2592" s="131">
        <v>563.3964547266584</v>
      </c>
      <c r="F2592" s="131">
        <v>172.1978029282991</v>
      </c>
      <c r="G2592" s="131">
        <v>152.5068304327841</v>
      </c>
      <c r="H2592" s="131">
        <v>563.3964547266584</v>
      </c>
    </row>
    <row r="2594" spans="3:8" ht="12.75">
      <c r="C2594" s="153" t="s">
        <v>556</v>
      </c>
      <c r="D2594" s="131">
        <v>0.9317087543040092</v>
      </c>
      <c r="F2594" s="131">
        <v>0.6840258317519908</v>
      </c>
      <c r="G2594" s="131">
        <v>0.5535303264152408</v>
      </c>
      <c r="H2594" s="131">
        <v>1.6515519155604406</v>
      </c>
    </row>
    <row r="2595" spans="1:16" ht="12.75">
      <c r="A2595" s="141" t="s">
        <v>536</v>
      </c>
      <c r="B2595" s="136" t="s">
        <v>481</v>
      </c>
      <c r="D2595" s="141" t="s">
        <v>537</v>
      </c>
      <c r="E2595" s="136" t="s">
        <v>538</v>
      </c>
      <c r="F2595" s="137" t="s">
        <v>587</v>
      </c>
      <c r="G2595" s="142" t="s">
        <v>540</v>
      </c>
      <c r="H2595" s="143">
        <v>2</v>
      </c>
      <c r="I2595" s="144" t="s">
        <v>541</v>
      </c>
      <c r="J2595" s="143">
        <v>10</v>
      </c>
      <c r="K2595" s="142" t="s">
        <v>542</v>
      </c>
      <c r="L2595" s="145">
        <v>1</v>
      </c>
      <c r="M2595" s="142" t="s">
        <v>543</v>
      </c>
      <c r="N2595" s="146">
        <v>1</v>
      </c>
      <c r="O2595" s="142" t="s">
        <v>544</v>
      </c>
      <c r="P2595" s="146">
        <v>1</v>
      </c>
    </row>
    <row r="2597" spans="1:10" ht="12.75">
      <c r="A2597" s="147" t="s">
        <v>545</v>
      </c>
      <c r="C2597" s="148" t="s">
        <v>546</v>
      </c>
      <c r="D2597" s="148" t="s">
        <v>547</v>
      </c>
      <c r="F2597" s="148" t="s">
        <v>548</v>
      </c>
      <c r="G2597" s="148" t="s">
        <v>549</v>
      </c>
      <c r="H2597" s="148" t="s">
        <v>550</v>
      </c>
      <c r="I2597" s="149" t="s">
        <v>551</v>
      </c>
      <c r="J2597" s="148" t="s">
        <v>552</v>
      </c>
    </row>
    <row r="2598" spans="1:8" ht="12.75">
      <c r="A2598" s="150" t="s">
        <v>619</v>
      </c>
      <c r="C2598" s="151">
        <v>228.61599999992177</v>
      </c>
      <c r="D2598" s="131">
        <v>38201.34587955475</v>
      </c>
      <c r="F2598" s="131">
        <v>28327</v>
      </c>
      <c r="G2598" s="131">
        <v>24694</v>
      </c>
      <c r="H2598" s="152" t="s">
        <v>205</v>
      </c>
    </row>
    <row r="2600" spans="4:8" ht="12.75">
      <c r="D2600" s="131">
        <v>38401.31727606058</v>
      </c>
      <c r="F2600" s="131">
        <v>28531.999999970198</v>
      </c>
      <c r="G2600" s="131">
        <v>25550</v>
      </c>
      <c r="H2600" s="152" t="s">
        <v>206</v>
      </c>
    </row>
    <row r="2602" spans="4:8" ht="12.75">
      <c r="D2602" s="131">
        <v>38463.19667416811</v>
      </c>
      <c r="F2602" s="131">
        <v>29515</v>
      </c>
      <c r="G2602" s="131">
        <v>24816</v>
      </c>
      <c r="H2602" s="152" t="s">
        <v>207</v>
      </c>
    </row>
    <row r="2604" spans="1:8" ht="12.75">
      <c r="A2604" s="147" t="s">
        <v>553</v>
      </c>
      <c r="C2604" s="153" t="s">
        <v>554</v>
      </c>
      <c r="D2604" s="131">
        <v>38355.28660992781</v>
      </c>
      <c r="F2604" s="131">
        <v>28791.333333323397</v>
      </c>
      <c r="G2604" s="131">
        <v>25020</v>
      </c>
      <c r="H2604" s="131">
        <v>11217.73981952349</v>
      </c>
    </row>
    <row r="2605" spans="1:8" ht="12.75">
      <c r="A2605" s="130">
        <v>38383.934641203705</v>
      </c>
      <c r="C2605" s="153" t="s">
        <v>555</v>
      </c>
      <c r="D2605" s="131">
        <v>136.85969577831125</v>
      </c>
      <c r="F2605" s="131">
        <v>635.0404186672407</v>
      </c>
      <c r="G2605" s="131">
        <v>463.02915674933473</v>
      </c>
      <c r="H2605" s="131">
        <v>136.85969577831125</v>
      </c>
    </row>
    <row r="2607" spans="3:8" ht="12.75">
      <c r="C2607" s="153" t="s">
        <v>556</v>
      </c>
      <c r="D2607" s="131">
        <v>0.35682094405960396</v>
      </c>
      <c r="F2607" s="131">
        <v>2.205665195547711</v>
      </c>
      <c r="G2607" s="131">
        <v>1.850636118102856</v>
      </c>
      <c r="H2607" s="131">
        <v>1.220029150079939</v>
      </c>
    </row>
    <row r="2608" spans="1:10" ht="12.75">
      <c r="A2608" s="147" t="s">
        <v>545</v>
      </c>
      <c r="C2608" s="148" t="s">
        <v>546</v>
      </c>
      <c r="D2608" s="148" t="s">
        <v>547</v>
      </c>
      <c r="F2608" s="148" t="s">
        <v>548</v>
      </c>
      <c r="G2608" s="148" t="s">
        <v>549</v>
      </c>
      <c r="H2608" s="148" t="s">
        <v>550</v>
      </c>
      <c r="I2608" s="149" t="s">
        <v>551</v>
      </c>
      <c r="J2608" s="148" t="s">
        <v>552</v>
      </c>
    </row>
    <row r="2609" spans="1:8" ht="12.75">
      <c r="A2609" s="150" t="s">
        <v>620</v>
      </c>
      <c r="C2609" s="151">
        <v>231.6040000000503</v>
      </c>
      <c r="D2609" s="131">
        <v>150404.55187940598</v>
      </c>
      <c r="F2609" s="131">
        <v>18155</v>
      </c>
      <c r="G2609" s="131">
        <v>36143</v>
      </c>
      <c r="H2609" s="152" t="s">
        <v>208</v>
      </c>
    </row>
    <row r="2611" spans="4:8" ht="12.75">
      <c r="D2611" s="131">
        <v>152140.22468543053</v>
      </c>
      <c r="F2611" s="131">
        <v>16844</v>
      </c>
      <c r="G2611" s="131">
        <v>35193</v>
      </c>
      <c r="H2611" s="152" t="s">
        <v>209</v>
      </c>
    </row>
    <row r="2613" spans="4:8" ht="12.75">
      <c r="D2613" s="131">
        <v>153286.2435028553</v>
      </c>
      <c r="F2613" s="131">
        <v>16899</v>
      </c>
      <c r="G2613" s="131">
        <v>35670</v>
      </c>
      <c r="H2613" s="152" t="s">
        <v>210</v>
      </c>
    </row>
    <row r="2615" spans="1:8" ht="12.75">
      <c r="A2615" s="147" t="s">
        <v>553</v>
      </c>
      <c r="C2615" s="153" t="s">
        <v>554</v>
      </c>
      <c r="D2615" s="131">
        <v>151943.67335589728</v>
      </c>
      <c r="F2615" s="131">
        <v>17299.333333333332</v>
      </c>
      <c r="G2615" s="131">
        <v>35668.666666666664</v>
      </c>
      <c r="H2615" s="131">
        <v>122778.01885468073</v>
      </c>
    </row>
    <row r="2616" spans="1:8" ht="12.75">
      <c r="A2616" s="130">
        <v>38383.935115740744</v>
      </c>
      <c r="C2616" s="153" t="s">
        <v>555</v>
      </c>
      <c r="D2616" s="131">
        <v>1450.8655940591946</v>
      </c>
      <c r="F2616" s="131">
        <v>741.5391650704186</v>
      </c>
      <c r="G2616" s="131">
        <v>475.0014035066984</v>
      </c>
      <c r="H2616" s="131">
        <v>1450.8655940591946</v>
      </c>
    </row>
    <row r="2618" spans="3:8" ht="12.75">
      <c r="C2618" s="153" t="s">
        <v>556</v>
      </c>
      <c r="D2618" s="131">
        <v>0.9548706846522238</v>
      </c>
      <c r="F2618" s="131">
        <v>4.286518739086777</v>
      </c>
      <c r="G2618" s="131">
        <v>1.3317049609555496</v>
      </c>
      <c r="H2618" s="131">
        <v>1.1816981635584378</v>
      </c>
    </row>
    <row r="2619" spans="1:10" ht="12.75">
      <c r="A2619" s="147" t="s">
        <v>545</v>
      </c>
      <c r="C2619" s="148" t="s">
        <v>546</v>
      </c>
      <c r="D2619" s="148" t="s">
        <v>547</v>
      </c>
      <c r="F2619" s="148" t="s">
        <v>548</v>
      </c>
      <c r="G2619" s="148" t="s">
        <v>549</v>
      </c>
      <c r="H2619" s="148" t="s">
        <v>550</v>
      </c>
      <c r="I2619" s="149" t="s">
        <v>551</v>
      </c>
      <c r="J2619" s="148" t="s">
        <v>552</v>
      </c>
    </row>
    <row r="2620" spans="1:8" ht="12.75">
      <c r="A2620" s="150" t="s">
        <v>618</v>
      </c>
      <c r="C2620" s="151">
        <v>267.7160000000149</v>
      </c>
      <c r="D2620" s="131">
        <v>74280.91209816933</v>
      </c>
      <c r="F2620" s="131">
        <v>3748</v>
      </c>
      <c r="G2620" s="131">
        <v>4048</v>
      </c>
      <c r="H2620" s="152" t="s">
        <v>211</v>
      </c>
    </row>
    <row r="2622" spans="4:8" ht="12.75">
      <c r="D2622" s="131">
        <v>73378.62131488323</v>
      </c>
      <c r="F2622" s="131">
        <v>3716.4999999962747</v>
      </c>
      <c r="G2622" s="131">
        <v>4063</v>
      </c>
      <c r="H2622" s="152" t="s">
        <v>212</v>
      </c>
    </row>
    <row r="2624" spans="4:8" ht="12.75">
      <c r="D2624" s="131">
        <v>73844.64603543282</v>
      </c>
      <c r="F2624" s="131">
        <v>3737</v>
      </c>
      <c r="G2624" s="131">
        <v>4090.9999999962747</v>
      </c>
      <c r="H2624" s="152" t="s">
        <v>213</v>
      </c>
    </row>
    <row r="2626" spans="1:8" ht="12.75">
      <c r="A2626" s="147" t="s">
        <v>553</v>
      </c>
      <c r="C2626" s="153" t="s">
        <v>554</v>
      </c>
      <c r="D2626" s="131">
        <v>73834.72648282845</v>
      </c>
      <c r="F2626" s="131">
        <v>3733.8333333320916</v>
      </c>
      <c r="G2626" s="131">
        <v>4067.3333333320916</v>
      </c>
      <c r="H2626" s="131">
        <v>69883.2456204266</v>
      </c>
    </row>
    <row r="2627" spans="1:8" ht="12.75">
      <c r="A2627" s="130">
        <v>38383.93576388889</v>
      </c>
      <c r="C2627" s="153" t="s">
        <v>555</v>
      </c>
      <c r="D2627" s="131">
        <v>451.2271739848096</v>
      </c>
      <c r="F2627" s="131">
        <v>15.98697386624781</v>
      </c>
      <c r="G2627" s="131">
        <v>21.825062044528135</v>
      </c>
      <c r="H2627" s="131">
        <v>451.2271739848096</v>
      </c>
    </row>
    <row r="2629" spans="3:8" ht="12.75">
      <c r="C2629" s="153" t="s">
        <v>556</v>
      </c>
      <c r="D2629" s="131">
        <v>0.6111313679610507</v>
      </c>
      <c r="F2629" s="131">
        <v>0.4281651707249866</v>
      </c>
      <c r="G2629" s="131">
        <v>0.5365938873430944</v>
      </c>
      <c r="H2629" s="131">
        <v>0.6456872029608737</v>
      </c>
    </row>
    <row r="2630" spans="1:10" ht="12.75">
      <c r="A2630" s="147" t="s">
        <v>545</v>
      </c>
      <c r="C2630" s="148" t="s">
        <v>546</v>
      </c>
      <c r="D2630" s="148" t="s">
        <v>547</v>
      </c>
      <c r="F2630" s="148" t="s">
        <v>548</v>
      </c>
      <c r="G2630" s="148" t="s">
        <v>549</v>
      </c>
      <c r="H2630" s="148" t="s">
        <v>550</v>
      </c>
      <c r="I2630" s="149" t="s">
        <v>551</v>
      </c>
      <c r="J2630" s="148" t="s">
        <v>552</v>
      </c>
    </row>
    <row r="2631" spans="1:8" ht="12.75">
      <c r="A2631" s="150" t="s">
        <v>617</v>
      </c>
      <c r="C2631" s="151">
        <v>292.40199999976903</v>
      </c>
      <c r="D2631" s="131">
        <v>15547.689090102911</v>
      </c>
      <c r="F2631" s="131">
        <v>12648.75</v>
      </c>
      <c r="G2631" s="131">
        <v>12383.5</v>
      </c>
      <c r="H2631" s="152" t="s">
        <v>214</v>
      </c>
    </row>
    <row r="2633" spans="4:8" ht="12.75">
      <c r="D2633" s="131">
        <v>15567.71593427658</v>
      </c>
      <c r="F2633" s="131">
        <v>12676.5</v>
      </c>
      <c r="G2633" s="131">
        <v>12697</v>
      </c>
      <c r="H2633" s="152" t="s">
        <v>215</v>
      </c>
    </row>
    <row r="2635" spans="4:8" ht="12.75">
      <c r="D2635" s="131">
        <v>15738.395399197936</v>
      </c>
      <c r="F2635" s="131">
        <v>12683.25</v>
      </c>
      <c r="G2635" s="131">
        <v>12573.25</v>
      </c>
      <c r="H2635" s="152" t="s">
        <v>216</v>
      </c>
    </row>
    <row r="2637" spans="1:8" ht="12.75">
      <c r="A2637" s="147" t="s">
        <v>553</v>
      </c>
      <c r="C2637" s="153" t="s">
        <v>554</v>
      </c>
      <c r="D2637" s="131">
        <v>15617.93347452581</v>
      </c>
      <c r="F2637" s="131">
        <v>12669.5</v>
      </c>
      <c r="G2637" s="131">
        <v>12551.25</v>
      </c>
      <c r="H2637" s="131">
        <v>3021.065093285265</v>
      </c>
    </row>
    <row r="2638" spans="1:8" ht="12.75">
      <c r="A2638" s="130">
        <v>38383.936435185184</v>
      </c>
      <c r="C2638" s="153" t="s">
        <v>555</v>
      </c>
      <c r="D2638" s="131">
        <v>104.80255289681146</v>
      </c>
      <c r="F2638" s="131">
        <v>18.28421450322655</v>
      </c>
      <c r="G2638" s="131">
        <v>157.90364941951154</v>
      </c>
      <c r="H2638" s="131">
        <v>104.80255289681146</v>
      </c>
    </row>
    <row r="2640" spans="3:8" ht="12.75">
      <c r="C2640" s="153" t="s">
        <v>556</v>
      </c>
      <c r="D2640" s="131">
        <v>0.6710398214190977</v>
      </c>
      <c r="F2640" s="131">
        <v>0.14431678048247013</v>
      </c>
      <c r="G2640" s="131">
        <v>1.2580711038303878</v>
      </c>
      <c r="H2640" s="131">
        <v>3.469059740875814</v>
      </c>
    </row>
    <row r="2641" spans="1:10" ht="12.75">
      <c r="A2641" s="147" t="s">
        <v>545</v>
      </c>
      <c r="C2641" s="148" t="s">
        <v>546</v>
      </c>
      <c r="D2641" s="148" t="s">
        <v>547</v>
      </c>
      <c r="F2641" s="148" t="s">
        <v>548</v>
      </c>
      <c r="G2641" s="148" t="s">
        <v>549</v>
      </c>
      <c r="H2641" s="148" t="s">
        <v>550</v>
      </c>
      <c r="I2641" s="149" t="s">
        <v>551</v>
      </c>
      <c r="J2641" s="148" t="s">
        <v>552</v>
      </c>
    </row>
    <row r="2642" spans="1:8" ht="12.75">
      <c r="A2642" s="150" t="s">
        <v>621</v>
      </c>
      <c r="C2642" s="151">
        <v>324.75400000019</v>
      </c>
      <c r="D2642" s="131">
        <v>25074.711636334658</v>
      </c>
      <c r="F2642" s="131">
        <v>18174</v>
      </c>
      <c r="G2642" s="131">
        <v>14333.000000014901</v>
      </c>
      <c r="H2642" s="152" t="s">
        <v>217</v>
      </c>
    </row>
    <row r="2644" spans="4:8" ht="12.75">
      <c r="D2644" s="131">
        <v>25441.664528518915</v>
      </c>
      <c r="F2644" s="131">
        <v>18407</v>
      </c>
      <c r="G2644" s="131">
        <v>14170</v>
      </c>
      <c r="H2644" s="152" t="s">
        <v>218</v>
      </c>
    </row>
    <row r="2646" spans="4:8" ht="12.75">
      <c r="D2646" s="131">
        <v>25566.978915005922</v>
      </c>
      <c r="F2646" s="131">
        <v>17954</v>
      </c>
      <c r="G2646" s="131">
        <v>14532</v>
      </c>
      <c r="H2646" s="152" t="s">
        <v>219</v>
      </c>
    </row>
    <row r="2648" spans="1:8" ht="12.75">
      <c r="A2648" s="147" t="s">
        <v>553</v>
      </c>
      <c r="C2648" s="153" t="s">
        <v>554</v>
      </c>
      <c r="D2648" s="131">
        <v>25361.118359953165</v>
      </c>
      <c r="F2648" s="131">
        <v>18178.333333333332</v>
      </c>
      <c r="G2648" s="131">
        <v>14345.000000004966</v>
      </c>
      <c r="H2648" s="131">
        <v>8576.198802384744</v>
      </c>
    </row>
    <row r="2649" spans="1:8" ht="12.75">
      <c r="A2649" s="130">
        <v>38383.936944444446</v>
      </c>
      <c r="C2649" s="153" t="s">
        <v>555</v>
      </c>
      <c r="D2649" s="131">
        <v>255.82715329987786</v>
      </c>
      <c r="F2649" s="131">
        <v>226.53108690273248</v>
      </c>
      <c r="G2649" s="131">
        <v>181.29809706626102</v>
      </c>
      <c r="H2649" s="131">
        <v>255.82715329987786</v>
      </c>
    </row>
    <row r="2651" spans="3:8" ht="12.75">
      <c r="C2651" s="153" t="s">
        <v>556</v>
      </c>
      <c r="D2651" s="131">
        <v>1.008737665543351</v>
      </c>
      <c r="F2651" s="131">
        <v>1.2461598252648713</v>
      </c>
      <c r="G2651" s="131">
        <v>1.263841736257918</v>
      </c>
      <c r="H2651" s="131">
        <v>2.9829900075163973</v>
      </c>
    </row>
    <row r="2652" spans="1:10" ht="12.75">
      <c r="A2652" s="147" t="s">
        <v>545</v>
      </c>
      <c r="C2652" s="148" t="s">
        <v>546</v>
      </c>
      <c r="D2652" s="148" t="s">
        <v>547</v>
      </c>
      <c r="F2652" s="148" t="s">
        <v>548</v>
      </c>
      <c r="G2652" s="148" t="s">
        <v>549</v>
      </c>
      <c r="H2652" s="148" t="s">
        <v>550</v>
      </c>
      <c r="I2652" s="149" t="s">
        <v>551</v>
      </c>
      <c r="J2652" s="148" t="s">
        <v>552</v>
      </c>
    </row>
    <row r="2653" spans="1:8" ht="12.75">
      <c r="A2653" s="150" t="s">
        <v>640</v>
      </c>
      <c r="C2653" s="151">
        <v>343.82299999985844</v>
      </c>
      <c r="D2653" s="131">
        <v>15752.370292887092</v>
      </c>
      <c r="F2653" s="131">
        <v>13115.999999985099</v>
      </c>
      <c r="G2653" s="131">
        <v>12818</v>
      </c>
      <c r="H2653" s="152" t="s">
        <v>220</v>
      </c>
    </row>
    <row r="2655" spans="4:8" ht="12.75">
      <c r="D2655" s="131">
        <v>15720.970738887787</v>
      </c>
      <c r="F2655" s="131">
        <v>12808.000000014901</v>
      </c>
      <c r="G2655" s="131">
        <v>12788</v>
      </c>
      <c r="H2655" s="152" t="s">
        <v>221</v>
      </c>
    </row>
    <row r="2657" spans="4:8" ht="12.75">
      <c r="D2657" s="131">
        <v>15289</v>
      </c>
      <c r="F2657" s="131">
        <v>13272</v>
      </c>
      <c r="G2657" s="131">
        <v>12740</v>
      </c>
      <c r="H2657" s="152" t="s">
        <v>222</v>
      </c>
    </row>
    <row r="2659" spans="1:8" ht="12.75">
      <c r="A2659" s="147" t="s">
        <v>553</v>
      </c>
      <c r="C2659" s="153" t="s">
        <v>554</v>
      </c>
      <c r="D2659" s="131">
        <v>15587.447010591626</v>
      </c>
      <c r="F2659" s="131">
        <v>13065.333333333332</v>
      </c>
      <c r="G2659" s="131">
        <v>12782</v>
      </c>
      <c r="H2659" s="131">
        <v>2643.343185455014</v>
      </c>
    </row>
    <row r="2660" spans="1:8" ht="12.75">
      <c r="A2660" s="130">
        <v>38383.93738425926</v>
      </c>
      <c r="C2660" s="153" t="s">
        <v>555</v>
      </c>
      <c r="D2660" s="131">
        <v>258.9390789280757</v>
      </c>
      <c r="F2660" s="131">
        <v>236.11296730327138</v>
      </c>
      <c r="G2660" s="131">
        <v>39.344631145812</v>
      </c>
      <c r="H2660" s="131">
        <v>258.9390789280757</v>
      </c>
    </row>
    <row r="2662" spans="3:8" ht="12.75">
      <c r="C2662" s="153" t="s">
        <v>556</v>
      </c>
      <c r="D2662" s="131">
        <v>1.6612026251131906</v>
      </c>
      <c r="F2662" s="131">
        <v>1.8071713999127832</v>
      </c>
      <c r="G2662" s="131">
        <v>0.3078127925662024</v>
      </c>
      <c r="H2662" s="131">
        <v>9.795893335110136</v>
      </c>
    </row>
    <row r="2663" spans="1:10" ht="12.75">
      <c r="A2663" s="147" t="s">
        <v>545</v>
      </c>
      <c r="C2663" s="148" t="s">
        <v>546</v>
      </c>
      <c r="D2663" s="148" t="s">
        <v>547</v>
      </c>
      <c r="F2663" s="148" t="s">
        <v>548</v>
      </c>
      <c r="G2663" s="148" t="s">
        <v>549</v>
      </c>
      <c r="H2663" s="148" t="s">
        <v>550</v>
      </c>
      <c r="I2663" s="149" t="s">
        <v>551</v>
      </c>
      <c r="J2663" s="148" t="s">
        <v>552</v>
      </c>
    </row>
    <row r="2664" spans="1:8" ht="12.75">
      <c r="A2664" s="150" t="s">
        <v>622</v>
      </c>
      <c r="C2664" s="151">
        <v>361.38400000007823</v>
      </c>
      <c r="D2664" s="131">
        <v>20865.912317812443</v>
      </c>
      <c r="F2664" s="131">
        <v>13602</v>
      </c>
      <c r="G2664" s="131">
        <v>13258.000000014901</v>
      </c>
      <c r="H2664" s="152" t="s">
        <v>223</v>
      </c>
    </row>
    <row r="2666" spans="4:8" ht="12.75">
      <c r="D2666" s="131">
        <v>20927.72485741973</v>
      </c>
      <c r="F2666" s="131">
        <v>13082</v>
      </c>
      <c r="G2666" s="131">
        <v>13094</v>
      </c>
      <c r="H2666" s="152" t="s">
        <v>224</v>
      </c>
    </row>
    <row r="2668" spans="4:8" ht="12.75">
      <c r="D2668" s="131">
        <v>20912.215662539005</v>
      </c>
      <c r="F2668" s="131">
        <v>13313.999999985099</v>
      </c>
      <c r="G2668" s="131">
        <v>12984.000000014901</v>
      </c>
      <c r="H2668" s="152" t="s">
        <v>225</v>
      </c>
    </row>
    <row r="2670" spans="1:8" ht="12.75">
      <c r="A2670" s="147" t="s">
        <v>553</v>
      </c>
      <c r="C2670" s="153" t="s">
        <v>554</v>
      </c>
      <c r="D2670" s="131">
        <v>20901.950945923727</v>
      </c>
      <c r="F2670" s="131">
        <v>13332.666666661698</v>
      </c>
      <c r="G2670" s="131">
        <v>13112.000000009935</v>
      </c>
      <c r="H2670" s="131">
        <v>7670.712459829732</v>
      </c>
    </row>
    <row r="2671" spans="1:8" ht="12.75">
      <c r="A2671" s="130">
        <v>38383.9378125</v>
      </c>
      <c r="C2671" s="153" t="s">
        <v>555</v>
      </c>
      <c r="D2671" s="131">
        <v>32.15930376238648</v>
      </c>
      <c r="F2671" s="131">
        <v>260.5020793268024</v>
      </c>
      <c r="G2671" s="131">
        <v>137.8840092260677</v>
      </c>
      <c r="H2671" s="131">
        <v>32.15930376238648</v>
      </c>
    </row>
    <row r="2673" spans="3:8" ht="12.75">
      <c r="C2673" s="153" t="s">
        <v>556</v>
      </c>
      <c r="D2673" s="131">
        <v>0.15385790467878863</v>
      </c>
      <c r="F2673" s="131">
        <v>1.9538632881161524</v>
      </c>
      <c r="G2673" s="131">
        <v>1.051586403492703</v>
      </c>
      <c r="H2673" s="131">
        <v>0.4192479372783102</v>
      </c>
    </row>
    <row r="2674" spans="1:10" ht="12.75">
      <c r="A2674" s="147" t="s">
        <v>545</v>
      </c>
      <c r="C2674" s="148" t="s">
        <v>546</v>
      </c>
      <c r="D2674" s="148" t="s">
        <v>547</v>
      </c>
      <c r="F2674" s="148" t="s">
        <v>548</v>
      </c>
      <c r="G2674" s="148" t="s">
        <v>549</v>
      </c>
      <c r="H2674" s="148" t="s">
        <v>550</v>
      </c>
      <c r="I2674" s="149" t="s">
        <v>551</v>
      </c>
      <c r="J2674" s="148" t="s">
        <v>552</v>
      </c>
    </row>
    <row r="2675" spans="1:8" ht="12.75">
      <c r="A2675" s="150" t="s">
        <v>641</v>
      </c>
      <c r="C2675" s="151">
        <v>371.029</v>
      </c>
      <c r="D2675" s="131">
        <v>17958.5</v>
      </c>
      <c r="F2675" s="131">
        <v>17130</v>
      </c>
      <c r="G2675" s="131">
        <v>18180</v>
      </c>
      <c r="H2675" s="152" t="s">
        <v>724</v>
      </c>
    </row>
    <row r="2677" spans="4:8" ht="12.75">
      <c r="D2677" s="131">
        <v>17612.56560638547</v>
      </c>
      <c r="F2677" s="131">
        <v>17694</v>
      </c>
      <c r="G2677" s="131">
        <v>17704</v>
      </c>
      <c r="H2677" s="152" t="s">
        <v>226</v>
      </c>
    </row>
    <row r="2679" spans="4:8" ht="12.75">
      <c r="D2679" s="131">
        <v>17590.5</v>
      </c>
      <c r="F2679" s="131">
        <v>17470</v>
      </c>
      <c r="G2679" s="131">
        <v>18234</v>
      </c>
      <c r="H2679" s="152" t="s">
        <v>227</v>
      </c>
    </row>
    <row r="2681" spans="1:8" ht="12.75">
      <c r="A2681" s="147" t="s">
        <v>553</v>
      </c>
      <c r="C2681" s="153" t="s">
        <v>554</v>
      </c>
      <c r="D2681" s="131">
        <v>17720.521868795156</v>
      </c>
      <c r="F2681" s="131">
        <v>17431.333333333332</v>
      </c>
      <c r="G2681" s="131">
        <v>18039.333333333332</v>
      </c>
      <c r="H2681" s="131">
        <v>57.81432827366247</v>
      </c>
    </row>
    <row r="2682" spans="1:8" ht="12.75">
      <c r="A2682" s="130">
        <v>38383.938252314816</v>
      </c>
      <c r="C2682" s="153" t="s">
        <v>555</v>
      </c>
      <c r="D2682" s="131">
        <v>206.39020312318877</v>
      </c>
      <c r="F2682" s="131">
        <v>283.9812200363491</v>
      </c>
      <c r="G2682" s="131">
        <v>291.6596189624703</v>
      </c>
      <c r="H2682" s="131">
        <v>206.39020312318877</v>
      </c>
    </row>
    <row r="2684" spans="3:8" ht="12.75">
      <c r="C2684" s="153" t="s">
        <v>556</v>
      </c>
      <c r="D2684" s="131">
        <v>1.1646959646636048</v>
      </c>
      <c r="F2684" s="131">
        <v>1.6291422727445741</v>
      </c>
      <c r="G2684" s="131">
        <v>1.6167982129557834</v>
      </c>
      <c r="H2684" s="131">
        <v>356.9879808103048</v>
      </c>
    </row>
    <row r="2685" spans="1:10" ht="12.75">
      <c r="A2685" s="147" t="s">
        <v>545</v>
      </c>
      <c r="C2685" s="148" t="s">
        <v>546</v>
      </c>
      <c r="D2685" s="148" t="s">
        <v>547</v>
      </c>
      <c r="F2685" s="148" t="s">
        <v>548</v>
      </c>
      <c r="G2685" s="148" t="s">
        <v>549</v>
      </c>
      <c r="H2685" s="148" t="s">
        <v>550</v>
      </c>
      <c r="I2685" s="149" t="s">
        <v>551</v>
      </c>
      <c r="J2685" s="148" t="s">
        <v>552</v>
      </c>
    </row>
    <row r="2686" spans="1:8" ht="12.75">
      <c r="A2686" s="150" t="s">
        <v>616</v>
      </c>
      <c r="C2686" s="151">
        <v>407.77100000018254</v>
      </c>
      <c r="D2686" s="131">
        <v>58112.094332039356</v>
      </c>
      <c r="F2686" s="131">
        <v>39600</v>
      </c>
      <c r="G2686" s="131">
        <v>39200</v>
      </c>
      <c r="H2686" s="152" t="s">
        <v>228</v>
      </c>
    </row>
    <row r="2688" spans="4:8" ht="12.75">
      <c r="D2688" s="131">
        <v>58022.09099262953</v>
      </c>
      <c r="F2688" s="131">
        <v>39900</v>
      </c>
      <c r="G2688" s="131">
        <v>39100</v>
      </c>
      <c r="H2688" s="152" t="s">
        <v>229</v>
      </c>
    </row>
    <row r="2690" spans="4:8" ht="12.75">
      <c r="D2690" s="131">
        <v>57137.17897480726</v>
      </c>
      <c r="F2690" s="131">
        <v>39700</v>
      </c>
      <c r="G2690" s="131">
        <v>39400</v>
      </c>
      <c r="H2690" s="152" t="s">
        <v>230</v>
      </c>
    </row>
    <row r="2692" spans="1:8" ht="12.75">
      <c r="A2692" s="147" t="s">
        <v>553</v>
      </c>
      <c r="C2692" s="153" t="s">
        <v>554</v>
      </c>
      <c r="D2692" s="131">
        <v>57757.12143315871</v>
      </c>
      <c r="F2692" s="131">
        <v>39733.333333333336</v>
      </c>
      <c r="G2692" s="131">
        <v>39233.333333333336</v>
      </c>
      <c r="H2692" s="131">
        <v>18277.87615013985</v>
      </c>
    </row>
    <row r="2693" spans="1:8" ht="12.75">
      <c r="A2693" s="130">
        <v>38383.93871527778</v>
      </c>
      <c r="C2693" s="153" t="s">
        <v>555</v>
      </c>
      <c r="D2693" s="131">
        <v>538.7686321844275</v>
      </c>
      <c r="F2693" s="131">
        <v>152.7525231651947</v>
      </c>
      <c r="G2693" s="131">
        <v>152.7525231651947</v>
      </c>
      <c r="H2693" s="131">
        <v>538.7686321844275</v>
      </c>
    </row>
    <row r="2695" spans="3:8" ht="12.75">
      <c r="C2695" s="153" t="s">
        <v>556</v>
      </c>
      <c r="D2695" s="131">
        <v>0.9328176661434467</v>
      </c>
      <c r="F2695" s="131">
        <v>0.3844442697110605</v>
      </c>
      <c r="G2695" s="131">
        <v>0.38934372939301964</v>
      </c>
      <c r="H2695" s="131">
        <v>2.9476544635647133</v>
      </c>
    </row>
    <row r="2696" spans="1:10" ht="12.75">
      <c r="A2696" s="147" t="s">
        <v>545</v>
      </c>
      <c r="C2696" s="148" t="s">
        <v>546</v>
      </c>
      <c r="D2696" s="148" t="s">
        <v>547</v>
      </c>
      <c r="F2696" s="148" t="s">
        <v>548</v>
      </c>
      <c r="G2696" s="148" t="s">
        <v>549</v>
      </c>
      <c r="H2696" s="148" t="s">
        <v>550</v>
      </c>
      <c r="I2696" s="149" t="s">
        <v>551</v>
      </c>
      <c r="J2696" s="148" t="s">
        <v>552</v>
      </c>
    </row>
    <row r="2697" spans="1:8" ht="12.75">
      <c r="A2697" s="150" t="s">
        <v>623</v>
      </c>
      <c r="C2697" s="151">
        <v>455.40299999993294</v>
      </c>
      <c r="D2697" s="131">
        <v>64049.4832201004</v>
      </c>
      <c r="F2697" s="131">
        <v>25147.5</v>
      </c>
      <c r="G2697" s="131">
        <v>27427.5</v>
      </c>
      <c r="H2697" s="152" t="s">
        <v>231</v>
      </c>
    </row>
    <row r="2699" spans="4:8" ht="12.75">
      <c r="D2699" s="131">
        <v>64126.644881784916</v>
      </c>
      <c r="F2699" s="131">
        <v>25022.5</v>
      </c>
      <c r="G2699" s="131">
        <v>27297.5</v>
      </c>
      <c r="H2699" s="152" t="s">
        <v>232</v>
      </c>
    </row>
    <row r="2701" spans="4:8" ht="12.75">
      <c r="D2701" s="131">
        <v>62799.57341724634</v>
      </c>
      <c r="F2701" s="131">
        <v>24890</v>
      </c>
      <c r="G2701" s="131">
        <v>27302.5</v>
      </c>
      <c r="H2701" s="152" t="s">
        <v>233</v>
      </c>
    </row>
    <row r="2703" spans="1:8" ht="12.75">
      <c r="A2703" s="147" t="s">
        <v>553</v>
      </c>
      <c r="C2703" s="153" t="s">
        <v>554</v>
      </c>
      <c r="D2703" s="131">
        <v>63658.56717304389</v>
      </c>
      <c r="F2703" s="131">
        <v>25020</v>
      </c>
      <c r="G2703" s="131">
        <v>27342.5</v>
      </c>
      <c r="H2703" s="131">
        <v>37484.06862653226</v>
      </c>
    </row>
    <row r="2704" spans="1:8" ht="12.75">
      <c r="A2704" s="130">
        <v>38383.939363425925</v>
      </c>
      <c r="C2704" s="153" t="s">
        <v>555</v>
      </c>
      <c r="D2704" s="131">
        <v>744.910185782151</v>
      </c>
      <c r="F2704" s="131">
        <v>128.76820259675912</v>
      </c>
      <c r="G2704" s="131">
        <v>73.65459931328118</v>
      </c>
      <c r="H2704" s="131">
        <v>744.910185782151</v>
      </c>
    </row>
    <row r="2706" spans="3:8" ht="12.75">
      <c r="C2706" s="153" t="s">
        <v>556</v>
      </c>
      <c r="D2706" s="131">
        <v>1.1701648636816662</v>
      </c>
      <c r="F2706" s="131">
        <v>0.514661081521819</v>
      </c>
      <c r="G2706" s="131">
        <v>0.269377706183711</v>
      </c>
      <c r="H2706" s="131">
        <v>1.9872714277736725</v>
      </c>
    </row>
    <row r="2707" spans="1:16" ht="12.75">
      <c r="A2707" s="141" t="s">
        <v>536</v>
      </c>
      <c r="B2707" s="136" t="s">
        <v>234</v>
      </c>
      <c r="D2707" s="141" t="s">
        <v>537</v>
      </c>
      <c r="E2707" s="136" t="s">
        <v>538</v>
      </c>
      <c r="F2707" s="137" t="s">
        <v>588</v>
      </c>
      <c r="G2707" s="142" t="s">
        <v>540</v>
      </c>
      <c r="H2707" s="143">
        <v>2</v>
      </c>
      <c r="I2707" s="144" t="s">
        <v>541</v>
      </c>
      <c r="J2707" s="143">
        <v>11</v>
      </c>
      <c r="K2707" s="142" t="s">
        <v>542</v>
      </c>
      <c r="L2707" s="145">
        <v>1</v>
      </c>
      <c r="M2707" s="142" t="s">
        <v>543</v>
      </c>
      <c r="N2707" s="146">
        <v>1</v>
      </c>
      <c r="O2707" s="142" t="s">
        <v>544</v>
      </c>
      <c r="P2707" s="146">
        <v>1</v>
      </c>
    </row>
    <row r="2709" spans="1:10" ht="12.75">
      <c r="A2709" s="147" t="s">
        <v>545</v>
      </c>
      <c r="C2709" s="148" t="s">
        <v>546</v>
      </c>
      <c r="D2709" s="148" t="s">
        <v>547</v>
      </c>
      <c r="F2709" s="148" t="s">
        <v>548</v>
      </c>
      <c r="G2709" s="148" t="s">
        <v>549</v>
      </c>
      <c r="H2709" s="148" t="s">
        <v>550</v>
      </c>
      <c r="I2709" s="149" t="s">
        <v>551</v>
      </c>
      <c r="J2709" s="148" t="s">
        <v>552</v>
      </c>
    </row>
    <row r="2710" spans="1:8" ht="12.75">
      <c r="A2710" s="150" t="s">
        <v>619</v>
      </c>
      <c r="C2710" s="151">
        <v>228.61599999992177</v>
      </c>
      <c r="D2710" s="131">
        <v>32457.079162448645</v>
      </c>
      <c r="F2710" s="131">
        <v>27670.000000029802</v>
      </c>
      <c r="G2710" s="131">
        <v>24316</v>
      </c>
      <c r="H2710" s="152" t="s">
        <v>235</v>
      </c>
    </row>
    <row r="2712" spans="4:8" ht="12.75">
      <c r="D2712" s="131">
        <v>32618.14464277029</v>
      </c>
      <c r="F2712" s="131">
        <v>27504.999999970198</v>
      </c>
      <c r="G2712" s="131">
        <v>25014</v>
      </c>
      <c r="H2712" s="152" t="s">
        <v>236</v>
      </c>
    </row>
    <row r="2714" spans="4:8" ht="12.75">
      <c r="D2714" s="131">
        <v>32551.500000029802</v>
      </c>
      <c r="F2714" s="131">
        <v>26861</v>
      </c>
      <c r="G2714" s="131">
        <v>24782</v>
      </c>
      <c r="H2714" s="152" t="s">
        <v>237</v>
      </c>
    </row>
    <row r="2716" spans="1:8" ht="12.75">
      <c r="A2716" s="147" t="s">
        <v>553</v>
      </c>
      <c r="C2716" s="153" t="s">
        <v>554</v>
      </c>
      <c r="D2716" s="131">
        <v>32542.24126841625</v>
      </c>
      <c r="F2716" s="131">
        <v>27345.333333333336</v>
      </c>
      <c r="G2716" s="131">
        <v>24704</v>
      </c>
      <c r="H2716" s="131">
        <v>6355.172436243006</v>
      </c>
    </row>
    <row r="2717" spans="1:8" ht="12.75">
      <c r="A2717" s="130">
        <v>38383.94159722222</v>
      </c>
      <c r="C2717" s="153" t="s">
        <v>555</v>
      </c>
      <c r="D2717" s="131">
        <v>80.93092932275596</v>
      </c>
      <c r="F2717" s="131">
        <v>427.4813836159607</v>
      </c>
      <c r="G2717" s="131">
        <v>355.47714413165863</v>
      </c>
      <c r="H2717" s="131">
        <v>80.93092932275596</v>
      </c>
    </row>
    <row r="2719" spans="3:8" ht="12.75">
      <c r="C2719" s="153" t="s">
        <v>556</v>
      </c>
      <c r="D2719" s="131">
        <v>0.24869500737585393</v>
      </c>
      <c r="F2719" s="131">
        <v>1.5632699678773734</v>
      </c>
      <c r="G2719" s="131">
        <v>1.4389456935381262</v>
      </c>
      <c r="H2719" s="131">
        <v>1.2734655138736095</v>
      </c>
    </row>
    <row r="2720" spans="1:10" ht="12.75">
      <c r="A2720" s="147" t="s">
        <v>545</v>
      </c>
      <c r="C2720" s="148" t="s">
        <v>546</v>
      </c>
      <c r="D2720" s="148" t="s">
        <v>547</v>
      </c>
      <c r="F2720" s="148" t="s">
        <v>548</v>
      </c>
      <c r="G2720" s="148" t="s">
        <v>549</v>
      </c>
      <c r="H2720" s="148" t="s">
        <v>550</v>
      </c>
      <c r="I2720" s="149" t="s">
        <v>551</v>
      </c>
      <c r="J2720" s="148" t="s">
        <v>552</v>
      </c>
    </row>
    <row r="2721" spans="1:8" ht="12.75">
      <c r="A2721" s="150" t="s">
        <v>620</v>
      </c>
      <c r="C2721" s="151">
        <v>231.6040000000503</v>
      </c>
      <c r="D2721" s="131">
        <v>33004.633431613445</v>
      </c>
      <c r="F2721" s="131">
        <v>17759</v>
      </c>
      <c r="G2721" s="131">
        <v>35051</v>
      </c>
      <c r="H2721" s="152" t="s">
        <v>238</v>
      </c>
    </row>
    <row r="2723" spans="4:8" ht="12.75">
      <c r="D2723" s="131">
        <v>33081.099854528904</v>
      </c>
      <c r="F2723" s="131">
        <v>15760.000000014901</v>
      </c>
      <c r="G2723" s="131">
        <v>35396</v>
      </c>
      <c r="H2723" s="152" t="s">
        <v>239</v>
      </c>
    </row>
    <row r="2725" spans="4:8" ht="12.75">
      <c r="D2725" s="131">
        <v>29357</v>
      </c>
      <c r="F2725" s="131">
        <v>15987.000000014901</v>
      </c>
      <c r="G2725" s="131">
        <v>34530</v>
      </c>
      <c r="H2725" s="152" t="s">
        <v>240</v>
      </c>
    </row>
    <row r="2727" spans="1:8" ht="12.75">
      <c r="A2727" s="147" t="s">
        <v>553</v>
      </c>
      <c r="C2727" s="153" t="s">
        <v>554</v>
      </c>
      <c r="D2727" s="131">
        <v>31814.24442871412</v>
      </c>
      <c r="F2727" s="131">
        <v>16502.000000009935</v>
      </c>
      <c r="G2727" s="131">
        <v>34992.333333333336</v>
      </c>
      <c r="H2727" s="131">
        <v>3367.7590272507455</v>
      </c>
    </row>
    <row r="2728" spans="1:8" ht="12.75">
      <c r="A2728" s="130">
        <v>38383.94206018518</v>
      </c>
      <c r="C2728" s="153" t="s">
        <v>555</v>
      </c>
      <c r="D2728" s="131">
        <v>2128.3795280197037</v>
      </c>
      <c r="F2728" s="131">
        <v>1094.4948606463774</v>
      </c>
      <c r="G2728" s="131">
        <v>435.97056475561897</v>
      </c>
      <c r="H2728" s="131">
        <v>2128.3795280197037</v>
      </c>
    </row>
    <row r="2730" spans="3:8" ht="12.75">
      <c r="C2730" s="153" t="s">
        <v>556</v>
      </c>
      <c r="D2730" s="131">
        <v>6.690020669165173</v>
      </c>
      <c r="F2730" s="131">
        <v>6.63249824655023</v>
      </c>
      <c r="G2730" s="131">
        <v>1.2459030971230431</v>
      </c>
      <c r="H2730" s="131">
        <v>63.198688231479444</v>
      </c>
    </row>
    <row r="2731" spans="1:10" ht="12.75">
      <c r="A2731" s="147" t="s">
        <v>545</v>
      </c>
      <c r="C2731" s="148" t="s">
        <v>546</v>
      </c>
      <c r="D2731" s="148" t="s">
        <v>547</v>
      </c>
      <c r="F2731" s="148" t="s">
        <v>548</v>
      </c>
      <c r="G2731" s="148" t="s">
        <v>549</v>
      </c>
      <c r="H2731" s="148" t="s">
        <v>550</v>
      </c>
      <c r="I2731" s="149" t="s">
        <v>551</v>
      </c>
      <c r="J2731" s="148" t="s">
        <v>552</v>
      </c>
    </row>
    <row r="2732" spans="1:8" ht="12.75">
      <c r="A2732" s="150" t="s">
        <v>618</v>
      </c>
      <c r="C2732" s="151">
        <v>267.7160000000149</v>
      </c>
      <c r="D2732" s="131">
        <v>4787.75894125551</v>
      </c>
      <c r="F2732" s="131">
        <v>3561.75</v>
      </c>
      <c r="G2732" s="131">
        <v>3719.25</v>
      </c>
      <c r="H2732" s="152" t="s">
        <v>241</v>
      </c>
    </row>
    <row r="2734" spans="4:8" ht="12.75">
      <c r="D2734" s="131">
        <v>4474</v>
      </c>
      <c r="F2734" s="131">
        <v>3546.7500000037253</v>
      </c>
      <c r="G2734" s="131">
        <v>3757.25</v>
      </c>
      <c r="H2734" s="152" t="s">
        <v>242</v>
      </c>
    </row>
    <row r="2736" spans="4:8" ht="12.75">
      <c r="D2736" s="131">
        <v>4895.78602579236</v>
      </c>
      <c r="F2736" s="131">
        <v>3513.5</v>
      </c>
      <c r="G2736" s="131">
        <v>3738</v>
      </c>
      <c r="H2736" s="152" t="s">
        <v>243</v>
      </c>
    </row>
    <row r="2738" spans="1:8" ht="12.75">
      <c r="A2738" s="147" t="s">
        <v>553</v>
      </c>
      <c r="C2738" s="153" t="s">
        <v>554</v>
      </c>
      <c r="D2738" s="131">
        <v>4719.181655682623</v>
      </c>
      <c r="F2738" s="131">
        <v>3540.6666666679084</v>
      </c>
      <c r="G2738" s="131">
        <v>3738.166666666667</v>
      </c>
      <c r="H2738" s="131">
        <v>1049.6232738992462</v>
      </c>
    </row>
    <row r="2739" spans="1:8" ht="12.75">
      <c r="A2739" s="130">
        <v>38383.942708333336</v>
      </c>
      <c r="C2739" s="153" t="s">
        <v>555</v>
      </c>
      <c r="D2739" s="131">
        <v>219.0958602092546</v>
      </c>
      <c r="F2739" s="131">
        <v>24.693538291472265</v>
      </c>
      <c r="G2739" s="131">
        <v>19.000548237704443</v>
      </c>
      <c r="H2739" s="131">
        <v>219.0958602092546</v>
      </c>
    </row>
    <row r="2741" spans="3:8" ht="12.75">
      <c r="C2741" s="153" t="s">
        <v>556</v>
      </c>
      <c r="D2741" s="131">
        <v>4.642666381478012</v>
      </c>
      <c r="F2741" s="131">
        <v>0.6974262368140728</v>
      </c>
      <c r="G2741" s="131">
        <v>0.5082852085524394</v>
      </c>
      <c r="H2741" s="131">
        <v>20.87376163024046</v>
      </c>
    </row>
    <row r="2742" spans="1:10" ht="12.75">
      <c r="A2742" s="147" t="s">
        <v>545</v>
      </c>
      <c r="C2742" s="148" t="s">
        <v>546</v>
      </c>
      <c r="D2742" s="148" t="s">
        <v>547</v>
      </c>
      <c r="F2742" s="148" t="s">
        <v>548</v>
      </c>
      <c r="G2742" s="148" t="s">
        <v>549</v>
      </c>
      <c r="H2742" s="148" t="s">
        <v>550</v>
      </c>
      <c r="I2742" s="149" t="s">
        <v>551</v>
      </c>
      <c r="J2742" s="148" t="s">
        <v>552</v>
      </c>
    </row>
    <row r="2743" spans="1:8" ht="12.75">
      <c r="A2743" s="150" t="s">
        <v>617</v>
      </c>
      <c r="C2743" s="151">
        <v>292.40199999976903</v>
      </c>
      <c r="D2743" s="131">
        <v>26277.37040606141</v>
      </c>
      <c r="F2743" s="131">
        <v>12395.25</v>
      </c>
      <c r="G2743" s="131">
        <v>12049</v>
      </c>
      <c r="H2743" s="152" t="s">
        <v>244</v>
      </c>
    </row>
    <row r="2745" spans="4:8" ht="12.75">
      <c r="D2745" s="131">
        <v>26892.252059310675</v>
      </c>
      <c r="F2745" s="131">
        <v>12353</v>
      </c>
      <c r="G2745" s="131">
        <v>12105</v>
      </c>
      <c r="H2745" s="152" t="s">
        <v>245</v>
      </c>
    </row>
    <row r="2747" spans="4:8" ht="12.75">
      <c r="D2747" s="131">
        <v>26451.52213087678</v>
      </c>
      <c r="F2747" s="131">
        <v>12452</v>
      </c>
      <c r="G2747" s="131">
        <v>11975.5</v>
      </c>
      <c r="H2747" s="152" t="s">
        <v>246</v>
      </c>
    </row>
    <row r="2749" spans="1:8" ht="12.75">
      <c r="A2749" s="147" t="s">
        <v>553</v>
      </c>
      <c r="C2749" s="153" t="s">
        <v>554</v>
      </c>
      <c r="D2749" s="131">
        <v>26540.381532082953</v>
      </c>
      <c r="F2749" s="131">
        <v>12400.083333333332</v>
      </c>
      <c r="G2749" s="131">
        <v>12043.166666666668</v>
      </c>
      <c r="H2749" s="131">
        <v>14359.523866929148</v>
      </c>
    </row>
    <row r="2750" spans="1:8" ht="12.75">
      <c r="A2750" s="130">
        <v>38383.943391203706</v>
      </c>
      <c r="C2750" s="153" t="s">
        <v>555</v>
      </c>
      <c r="D2750" s="131">
        <v>316.9256328583968</v>
      </c>
      <c r="F2750" s="131">
        <v>49.676662864300106</v>
      </c>
      <c r="G2750" s="131">
        <v>64.9467730786783</v>
      </c>
      <c r="H2750" s="131">
        <v>316.9256328583968</v>
      </c>
    </row>
    <row r="2752" spans="3:8" ht="12.75">
      <c r="C2752" s="153" t="s">
        <v>556</v>
      </c>
      <c r="D2752" s="131">
        <v>1.1941261374682426</v>
      </c>
      <c r="F2752" s="131">
        <v>0.4006155565967981</v>
      </c>
      <c r="G2752" s="131">
        <v>0.5392831875227582</v>
      </c>
      <c r="H2752" s="131">
        <v>2.20707619413688</v>
      </c>
    </row>
    <row r="2753" spans="1:10" ht="12.75">
      <c r="A2753" s="147" t="s">
        <v>545</v>
      </c>
      <c r="C2753" s="148" t="s">
        <v>546</v>
      </c>
      <c r="D2753" s="148" t="s">
        <v>547</v>
      </c>
      <c r="F2753" s="148" t="s">
        <v>548</v>
      </c>
      <c r="G2753" s="148" t="s">
        <v>549</v>
      </c>
      <c r="H2753" s="148" t="s">
        <v>550</v>
      </c>
      <c r="I2753" s="149" t="s">
        <v>551</v>
      </c>
      <c r="J2753" s="148" t="s">
        <v>552</v>
      </c>
    </row>
    <row r="2754" spans="1:8" ht="12.75">
      <c r="A2754" s="150" t="s">
        <v>621</v>
      </c>
      <c r="C2754" s="151">
        <v>324.75400000019</v>
      </c>
      <c r="D2754" s="131">
        <v>25993.28419905901</v>
      </c>
      <c r="F2754" s="131">
        <v>18955</v>
      </c>
      <c r="G2754" s="131">
        <v>15562.999999985099</v>
      </c>
      <c r="H2754" s="152" t="s">
        <v>247</v>
      </c>
    </row>
    <row r="2756" spans="4:8" ht="12.75">
      <c r="D2756" s="131">
        <v>25431.012529581785</v>
      </c>
      <c r="F2756" s="131">
        <v>19123</v>
      </c>
      <c r="G2756" s="131">
        <v>15592</v>
      </c>
      <c r="H2756" s="152" t="s">
        <v>248</v>
      </c>
    </row>
    <row r="2758" spans="4:8" ht="12.75">
      <c r="D2758" s="131">
        <v>25531.132657915354</v>
      </c>
      <c r="F2758" s="131">
        <v>18998</v>
      </c>
      <c r="G2758" s="131">
        <v>15637.000000014901</v>
      </c>
      <c r="H2758" s="152" t="s">
        <v>249</v>
      </c>
    </row>
    <row r="2760" spans="1:8" ht="12.75">
      <c r="A2760" s="147" t="s">
        <v>553</v>
      </c>
      <c r="C2760" s="153" t="s">
        <v>554</v>
      </c>
      <c r="D2760" s="131">
        <v>25651.80979551872</v>
      </c>
      <c r="F2760" s="131">
        <v>19025.333333333332</v>
      </c>
      <c r="G2760" s="131">
        <v>15597.333333333332</v>
      </c>
      <c r="H2760" s="131">
        <v>7872.55187696668</v>
      </c>
    </row>
    <row r="2761" spans="1:8" ht="12.75">
      <c r="A2761" s="130">
        <v>38383.94388888889</v>
      </c>
      <c r="C2761" s="153" t="s">
        <v>555</v>
      </c>
      <c r="D2761" s="131">
        <v>299.9326361522668</v>
      </c>
      <c r="F2761" s="131">
        <v>87.27160668472497</v>
      </c>
      <c r="G2761" s="131">
        <v>37.28717385913618</v>
      </c>
      <c r="H2761" s="131">
        <v>299.9326361522668</v>
      </c>
    </row>
    <row r="2763" spans="3:8" ht="12.75">
      <c r="C2763" s="153" t="s">
        <v>556</v>
      </c>
      <c r="D2763" s="131">
        <v>1.169245517346164</v>
      </c>
      <c r="F2763" s="131">
        <v>0.4587126288705847</v>
      </c>
      <c r="G2763" s="131">
        <v>0.23906121041504658</v>
      </c>
      <c r="H2763" s="131">
        <v>3.8098527750550932</v>
      </c>
    </row>
    <row r="2764" spans="1:10" ht="12.75">
      <c r="A2764" s="147" t="s">
        <v>545</v>
      </c>
      <c r="C2764" s="148" t="s">
        <v>546</v>
      </c>
      <c r="D2764" s="148" t="s">
        <v>547</v>
      </c>
      <c r="F2764" s="148" t="s">
        <v>548</v>
      </c>
      <c r="G2764" s="148" t="s">
        <v>549</v>
      </c>
      <c r="H2764" s="148" t="s">
        <v>550</v>
      </c>
      <c r="I2764" s="149" t="s">
        <v>551</v>
      </c>
      <c r="J2764" s="148" t="s">
        <v>552</v>
      </c>
    </row>
    <row r="2765" spans="1:8" ht="12.75">
      <c r="A2765" s="150" t="s">
        <v>640</v>
      </c>
      <c r="C2765" s="151">
        <v>343.82299999985844</v>
      </c>
      <c r="D2765" s="131">
        <v>48351.32282269001</v>
      </c>
      <c r="F2765" s="131">
        <v>13772</v>
      </c>
      <c r="G2765" s="131">
        <v>13118</v>
      </c>
      <c r="H2765" s="152" t="s">
        <v>250</v>
      </c>
    </row>
    <row r="2767" spans="4:8" ht="12.75">
      <c r="D2767" s="131">
        <v>49165.51733034849</v>
      </c>
      <c r="F2767" s="131">
        <v>13462.000000014901</v>
      </c>
      <c r="G2767" s="131">
        <v>13156</v>
      </c>
      <c r="H2767" s="152" t="s">
        <v>251</v>
      </c>
    </row>
    <row r="2769" spans="4:8" ht="12.75">
      <c r="D2769" s="131">
        <v>49826.282151281834</v>
      </c>
      <c r="F2769" s="131">
        <v>13700</v>
      </c>
      <c r="G2769" s="131">
        <v>13302</v>
      </c>
      <c r="H2769" s="152" t="s">
        <v>252</v>
      </c>
    </row>
    <row r="2771" spans="1:8" ht="12.75">
      <c r="A2771" s="147" t="s">
        <v>553</v>
      </c>
      <c r="C2771" s="153" t="s">
        <v>554</v>
      </c>
      <c r="D2771" s="131">
        <v>49114.37410144012</v>
      </c>
      <c r="F2771" s="131">
        <v>13644.666666671634</v>
      </c>
      <c r="G2771" s="131">
        <v>13192</v>
      </c>
      <c r="H2771" s="131">
        <v>35663.38940198372</v>
      </c>
    </row>
    <row r="2772" spans="1:8" ht="12.75">
      <c r="A2772" s="130">
        <v>38383.94432870371</v>
      </c>
      <c r="C2772" s="153" t="s">
        <v>555</v>
      </c>
      <c r="D2772" s="131">
        <v>738.8084850942754</v>
      </c>
      <c r="F2772" s="131">
        <v>162.23850754564285</v>
      </c>
      <c r="G2772" s="131">
        <v>97.13907555664713</v>
      </c>
      <c r="H2772" s="131">
        <v>738.8084850942754</v>
      </c>
    </row>
    <row r="2774" spans="3:8" ht="12.75">
      <c r="C2774" s="153" t="s">
        <v>556</v>
      </c>
      <c r="D2774" s="131">
        <v>1.5042612241547682</v>
      </c>
      <c r="F2774" s="131">
        <v>1.1890250711798294</v>
      </c>
      <c r="G2774" s="131">
        <v>0.7363483592832558</v>
      </c>
      <c r="H2774" s="131">
        <v>2.07161601149772</v>
      </c>
    </row>
    <row r="2775" spans="1:10" ht="12.75">
      <c r="A2775" s="147" t="s">
        <v>545</v>
      </c>
      <c r="C2775" s="148" t="s">
        <v>546</v>
      </c>
      <c r="D2775" s="148" t="s">
        <v>547</v>
      </c>
      <c r="F2775" s="148" t="s">
        <v>548</v>
      </c>
      <c r="G2775" s="148" t="s">
        <v>549</v>
      </c>
      <c r="H2775" s="148" t="s">
        <v>550</v>
      </c>
      <c r="I2775" s="149" t="s">
        <v>551</v>
      </c>
      <c r="J2775" s="148" t="s">
        <v>552</v>
      </c>
    </row>
    <row r="2776" spans="1:8" ht="12.75">
      <c r="A2776" s="150" t="s">
        <v>622</v>
      </c>
      <c r="C2776" s="151">
        <v>361.38400000007823</v>
      </c>
      <c r="D2776" s="131">
        <v>42936.051757097244</v>
      </c>
      <c r="F2776" s="131">
        <v>13748</v>
      </c>
      <c r="G2776" s="131">
        <v>13886.000000014901</v>
      </c>
      <c r="H2776" s="152" t="s">
        <v>253</v>
      </c>
    </row>
    <row r="2778" spans="4:8" ht="12.75">
      <c r="D2778" s="131">
        <v>44363.73723655939</v>
      </c>
      <c r="F2778" s="131">
        <v>13924</v>
      </c>
      <c r="G2778" s="131">
        <v>13415.999999985099</v>
      </c>
      <c r="H2778" s="152" t="s">
        <v>254</v>
      </c>
    </row>
    <row r="2780" spans="4:8" ht="12.75">
      <c r="D2780" s="131">
        <v>42745.05339282751</v>
      </c>
      <c r="F2780" s="131">
        <v>13920</v>
      </c>
      <c r="G2780" s="131">
        <v>13539.999999985099</v>
      </c>
      <c r="H2780" s="152" t="s">
        <v>255</v>
      </c>
    </row>
    <row r="2782" spans="1:8" ht="12.75">
      <c r="A2782" s="147" t="s">
        <v>553</v>
      </c>
      <c r="C2782" s="153" t="s">
        <v>554</v>
      </c>
      <c r="D2782" s="131">
        <v>43348.28079549472</v>
      </c>
      <c r="F2782" s="131">
        <v>13864</v>
      </c>
      <c r="G2782" s="131">
        <v>13613.999999995034</v>
      </c>
      <c r="H2782" s="131">
        <v>29599.191876208355</v>
      </c>
    </row>
    <row r="2783" spans="1:8" ht="12.75">
      <c r="A2783" s="130">
        <v>38383.944768518515</v>
      </c>
      <c r="C2783" s="153" t="s">
        <v>555</v>
      </c>
      <c r="D2783" s="131">
        <v>884.5812181834445</v>
      </c>
      <c r="F2783" s="131">
        <v>100.47885349664377</v>
      </c>
      <c r="G2783" s="131">
        <v>243.58160851773508</v>
      </c>
      <c r="H2783" s="131">
        <v>884.5812181834445</v>
      </c>
    </row>
    <row r="2785" spans="3:8" ht="12.75">
      <c r="C2785" s="153" t="s">
        <v>556</v>
      </c>
      <c r="D2785" s="131">
        <v>2.040637372348527</v>
      </c>
      <c r="F2785" s="131">
        <v>0.7247464908875055</v>
      </c>
      <c r="G2785" s="131">
        <v>1.7891994161732336</v>
      </c>
      <c r="H2785" s="131">
        <v>2.9885316527660524</v>
      </c>
    </row>
    <row r="2786" spans="1:10" ht="12.75">
      <c r="A2786" s="147" t="s">
        <v>545</v>
      </c>
      <c r="C2786" s="148" t="s">
        <v>546</v>
      </c>
      <c r="D2786" s="148" t="s">
        <v>547</v>
      </c>
      <c r="F2786" s="148" t="s">
        <v>548</v>
      </c>
      <c r="G2786" s="148" t="s">
        <v>549</v>
      </c>
      <c r="H2786" s="148" t="s">
        <v>550</v>
      </c>
      <c r="I2786" s="149" t="s">
        <v>551</v>
      </c>
      <c r="J2786" s="148" t="s">
        <v>552</v>
      </c>
    </row>
    <row r="2787" spans="1:8" ht="12.75">
      <c r="A2787" s="150" t="s">
        <v>641</v>
      </c>
      <c r="C2787" s="151">
        <v>371.029</v>
      </c>
      <c r="D2787" s="131">
        <v>277004.4351758957</v>
      </c>
      <c r="F2787" s="131">
        <v>25872.000000029802</v>
      </c>
      <c r="G2787" s="131">
        <v>19158</v>
      </c>
      <c r="H2787" s="152" t="s">
        <v>256</v>
      </c>
    </row>
    <row r="2789" spans="4:8" ht="12.75">
      <c r="D2789" s="131">
        <v>289419.03630542755</v>
      </c>
      <c r="F2789" s="131">
        <v>26206</v>
      </c>
      <c r="G2789" s="131">
        <v>19538</v>
      </c>
      <c r="H2789" s="152" t="s">
        <v>257</v>
      </c>
    </row>
    <row r="2791" spans="4:8" ht="12.75">
      <c r="D2791" s="131">
        <v>285960.28979969025</v>
      </c>
      <c r="F2791" s="131">
        <v>26216.000000029802</v>
      </c>
      <c r="G2791" s="131">
        <v>19228</v>
      </c>
      <c r="H2791" s="152" t="s">
        <v>258</v>
      </c>
    </row>
    <row r="2793" spans="1:8" ht="12.75">
      <c r="A2793" s="147" t="s">
        <v>553</v>
      </c>
      <c r="C2793" s="153" t="s">
        <v>554</v>
      </c>
      <c r="D2793" s="131">
        <v>284127.9204270045</v>
      </c>
      <c r="F2793" s="131">
        <v>26098.00000001987</v>
      </c>
      <c r="G2793" s="131">
        <v>19308</v>
      </c>
      <c r="H2793" s="131">
        <v>260613.85277371525</v>
      </c>
    </row>
    <row r="2794" spans="1:8" ht="12.75">
      <c r="A2794" s="130">
        <v>38383.94520833333</v>
      </c>
      <c r="C2794" s="153" t="s">
        <v>555</v>
      </c>
      <c r="D2794" s="131">
        <v>6406.930890823754</v>
      </c>
      <c r="F2794" s="131">
        <v>195.7855970104665</v>
      </c>
      <c r="G2794" s="131">
        <v>202.23748416156684</v>
      </c>
      <c r="H2794" s="131">
        <v>6406.930890823754</v>
      </c>
    </row>
    <row r="2796" spans="3:8" ht="12.75">
      <c r="C2796" s="153" t="s">
        <v>556</v>
      </c>
      <c r="D2796" s="131">
        <v>2.254945899436787</v>
      </c>
      <c r="F2796" s="131">
        <v>0.7501938731332569</v>
      </c>
      <c r="G2796" s="131">
        <v>1.0474284450050073</v>
      </c>
      <c r="H2796" s="131">
        <v>2.4583999747652476</v>
      </c>
    </row>
    <row r="2797" spans="1:10" ht="12.75">
      <c r="A2797" s="147" t="s">
        <v>545</v>
      </c>
      <c r="C2797" s="148" t="s">
        <v>546</v>
      </c>
      <c r="D2797" s="148" t="s">
        <v>547</v>
      </c>
      <c r="F2797" s="148" t="s">
        <v>548</v>
      </c>
      <c r="G2797" s="148" t="s">
        <v>549</v>
      </c>
      <c r="H2797" s="148" t="s">
        <v>550</v>
      </c>
      <c r="I2797" s="149" t="s">
        <v>551</v>
      </c>
      <c r="J2797" s="148" t="s">
        <v>552</v>
      </c>
    </row>
    <row r="2798" spans="1:8" ht="12.75">
      <c r="A2798" s="150" t="s">
        <v>616</v>
      </c>
      <c r="C2798" s="151">
        <v>407.77100000018254</v>
      </c>
      <c r="D2798" s="131">
        <v>3039573.287651062</v>
      </c>
      <c r="F2798" s="131">
        <v>56300</v>
      </c>
      <c r="G2798" s="131">
        <v>44600</v>
      </c>
      <c r="H2798" s="152" t="s">
        <v>259</v>
      </c>
    </row>
    <row r="2800" spans="4:8" ht="12.75">
      <c r="D2800" s="131">
        <v>3110343.257320404</v>
      </c>
      <c r="F2800" s="131">
        <v>56300</v>
      </c>
      <c r="G2800" s="131">
        <v>45500</v>
      </c>
      <c r="H2800" s="152" t="s">
        <v>260</v>
      </c>
    </row>
    <row r="2802" spans="4:8" ht="12.75">
      <c r="D2802" s="131">
        <v>3155353.1146354675</v>
      </c>
      <c r="F2802" s="131">
        <v>57400</v>
      </c>
      <c r="G2802" s="131">
        <v>45000</v>
      </c>
      <c r="H2802" s="152" t="s">
        <v>261</v>
      </c>
    </row>
    <row r="2804" spans="1:8" ht="12.75">
      <c r="A2804" s="147" t="s">
        <v>553</v>
      </c>
      <c r="C2804" s="153" t="s">
        <v>554</v>
      </c>
      <c r="D2804" s="131">
        <v>3101756.5532023115</v>
      </c>
      <c r="F2804" s="131">
        <v>56666.66666666667</v>
      </c>
      <c r="G2804" s="131">
        <v>45033.33333333333</v>
      </c>
      <c r="H2804" s="131">
        <v>3051001.6685062945</v>
      </c>
    </row>
    <row r="2805" spans="1:8" ht="12.75">
      <c r="A2805" s="130">
        <v>38383.94567129629</v>
      </c>
      <c r="C2805" s="153" t="s">
        <v>555</v>
      </c>
      <c r="D2805" s="131">
        <v>58365.57803914334</v>
      </c>
      <c r="F2805" s="131">
        <v>635.0852961085883</v>
      </c>
      <c r="G2805" s="131">
        <v>450.9249752822894</v>
      </c>
      <c r="H2805" s="131">
        <v>58365.57803914334</v>
      </c>
    </row>
    <row r="2807" spans="3:8" ht="12.75">
      <c r="C2807" s="153" t="s">
        <v>556</v>
      </c>
      <c r="D2807" s="131">
        <v>1.8816943573113638</v>
      </c>
      <c r="F2807" s="131">
        <v>1.120738757838685</v>
      </c>
      <c r="G2807" s="131">
        <v>1.0013137867112276</v>
      </c>
      <c r="H2807" s="131">
        <v>1.9129972507592197</v>
      </c>
    </row>
    <row r="2808" spans="1:10" ht="12.75">
      <c r="A2808" s="147" t="s">
        <v>545</v>
      </c>
      <c r="C2808" s="148" t="s">
        <v>546</v>
      </c>
      <c r="D2808" s="148" t="s">
        <v>547</v>
      </c>
      <c r="F2808" s="148" t="s">
        <v>548</v>
      </c>
      <c r="G2808" s="148" t="s">
        <v>549</v>
      </c>
      <c r="H2808" s="148" t="s">
        <v>550</v>
      </c>
      <c r="I2808" s="149" t="s">
        <v>551</v>
      </c>
      <c r="J2808" s="148" t="s">
        <v>552</v>
      </c>
    </row>
    <row r="2809" spans="1:8" ht="12.75">
      <c r="A2809" s="150" t="s">
        <v>623</v>
      </c>
      <c r="C2809" s="151">
        <v>455.40299999993294</v>
      </c>
      <c r="D2809" s="131">
        <v>61230.90309822559</v>
      </c>
      <c r="F2809" s="131">
        <v>25950</v>
      </c>
      <c r="G2809" s="131">
        <v>28002.5</v>
      </c>
      <c r="H2809" s="152" t="s">
        <v>262</v>
      </c>
    </row>
    <row r="2811" spans="4:8" ht="12.75">
      <c r="D2811" s="131">
        <v>61204.97389900684</v>
      </c>
      <c r="F2811" s="131">
        <v>25310</v>
      </c>
      <c r="G2811" s="131">
        <v>28332.500000029802</v>
      </c>
      <c r="H2811" s="152" t="s">
        <v>263</v>
      </c>
    </row>
    <row r="2813" spans="4:8" ht="12.75">
      <c r="D2813" s="131">
        <v>62149.07794624567</v>
      </c>
      <c r="F2813" s="131">
        <v>25485</v>
      </c>
      <c r="G2813" s="131">
        <v>28240</v>
      </c>
      <c r="H2813" s="152" t="s">
        <v>264</v>
      </c>
    </row>
    <row r="2815" spans="1:8" ht="12.75">
      <c r="A2815" s="147" t="s">
        <v>553</v>
      </c>
      <c r="C2815" s="153" t="s">
        <v>554</v>
      </c>
      <c r="D2815" s="131">
        <v>61528.3183144927</v>
      </c>
      <c r="F2815" s="131">
        <v>25581.666666666664</v>
      </c>
      <c r="G2815" s="131">
        <v>28191.666666676603</v>
      </c>
      <c r="H2815" s="131">
        <v>34649.23885712342</v>
      </c>
    </row>
    <row r="2816" spans="1:8" ht="12.75">
      <c r="A2816" s="130">
        <v>38383.94631944445</v>
      </c>
      <c r="C2816" s="153" t="s">
        <v>555</v>
      </c>
      <c r="D2816" s="131">
        <v>537.7499150664473</v>
      </c>
      <c r="F2816" s="131">
        <v>330.7693053070876</v>
      </c>
      <c r="G2816" s="131">
        <v>170.22656472362294</v>
      </c>
      <c r="H2816" s="131">
        <v>537.7499150664473</v>
      </c>
    </row>
    <row r="2818" spans="3:8" ht="12.75">
      <c r="C2818" s="153" t="s">
        <v>556</v>
      </c>
      <c r="D2818" s="131">
        <v>0.8739876690889222</v>
      </c>
      <c r="F2818" s="131">
        <v>1.292993570814077</v>
      </c>
      <c r="G2818" s="131">
        <v>0.6038187338701614</v>
      </c>
      <c r="H2818" s="131">
        <v>1.5519818986035046</v>
      </c>
    </row>
    <row r="2819" spans="1:16" ht="12.75">
      <c r="A2819" s="141" t="s">
        <v>536</v>
      </c>
      <c r="B2819" s="136" t="s">
        <v>265</v>
      </c>
      <c r="D2819" s="141" t="s">
        <v>537</v>
      </c>
      <c r="E2819" s="136" t="s">
        <v>538</v>
      </c>
      <c r="F2819" s="137" t="s">
        <v>589</v>
      </c>
      <c r="G2819" s="142" t="s">
        <v>540</v>
      </c>
      <c r="H2819" s="143">
        <v>2</v>
      </c>
      <c r="I2819" s="144" t="s">
        <v>541</v>
      </c>
      <c r="J2819" s="143">
        <v>12</v>
      </c>
      <c r="K2819" s="142" t="s">
        <v>542</v>
      </c>
      <c r="L2819" s="145">
        <v>1</v>
      </c>
      <c r="M2819" s="142" t="s">
        <v>543</v>
      </c>
      <c r="N2819" s="146">
        <v>1</v>
      </c>
      <c r="O2819" s="142" t="s">
        <v>544</v>
      </c>
      <c r="P2819" s="146">
        <v>1</v>
      </c>
    </row>
    <row r="2821" spans="1:10" ht="12.75">
      <c r="A2821" s="147" t="s">
        <v>545</v>
      </c>
      <c r="C2821" s="148" t="s">
        <v>546</v>
      </c>
      <c r="D2821" s="148" t="s">
        <v>547</v>
      </c>
      <c r="F2821" s="148" t="s">
        <v>548</v>
      </c>
      <c r="G2821" s="148" t="s">
        <v>549</v>
      </c>
      <c r="H2821" s="148" t="s">
        <v>550</v>
      </c>
      <c r="I2821" s="149" t="s">
        <v>551</v>
      </c>
      <c r="J2821" s="148" t="s">
        <v>552</v>
      </c>
    </row>
    <row r="2822" spans="1:8" ht="12.75">
      <c r="A2822" s="150" t="s">
        <v>619</v>
      </c>
      <c r="C2822" s="151">
        <v>228.61599999992177</v>
      </c>
      <c r="D2822" s="131">
        <v>34701.98644441366</v>
      </c>
      <c r="F2822" s="131">
        <v>27950</v>
      </c>
      <c r="G2822" s="131">
        <v>24952</v>
      </c>
      <c r="H2822" s="152" t="s">
        <v>266</v>
      </c>
    </row>
    <row r="2824" spans="4:8" ht="12.75">
      <c r="D2824" s="131">
        <v>35194.27346098423</v>
      </c>
      <c r="F2824" s="131">
        <v>28036</v>
      </c>
      <c r="G2824" s="131">
        <v>25176</v>
      </c>
      <c r="H2824" s="152" t="s">
        <v>267</v>
      </c>
    </row>
    <row r="2826" spans="4:8" ht="12.75">
      <c r="D2826" s="131">
        <v>34957.800134539604</v>
      </c>
      <c r="F2826" s="131">
        <v>28836</v>
      </c>
      <c r="G2826" s="131">
        <v>25161</v>
      </c>
      <c r="H2826" s="152" t="s">
        <v>268</v>
      </c>
    </row>
    <row r="2828" spans="1:8" ht="12.75">
      <c r="A2828" s="147" t="s">
        <v>553</v>
      </c>
      <c r="C2828" s="153" t="s">
        <v>554</v>
      </c>
      <c r="D2828" s="131">
        <v>34951.35334664583</v>
      </c>
      <c r="F2828" s="131">
        <v>28274</v>
      </c>
      <c r="G2828" s="131">
        <v>25096.333333333336</v>
      </c>
      <c r="H2828" s="131">
        <v>8070.808103026343</v>
      </c>
    </row>
    <row r="2829" spans="1:8" ht="12.75">
      <c r="A2829" s="130">
        <v>38383.94855324074</v>
      </c>
      <c r="C2829" s="153" t="s">
        <v>555</v>
      </c>
      <c r="D2829" s="131">
        <v>246.20681850144445</v>
      </c>
      <c r="F2829" s="131">
        <v>488.60208759275685</v>
      </c>
      <c r="G2829" s="131">
        <v>125.22113772575831</v>
      </c>
      <c r="H2829" s="131">
        <v>246.20681850144445</v>
      </c>
    </row>
    <row r="2831" spans="3:8" ht="12.75">
      <c r="C2831" s="153" t="s">
        <v>556</v>
      </c>
      <c r="D2831" s="131">
        <v>0.7044271392285648</v>
      </c>
      <c r="F2831" s="131">
        <v>1.7280967942022951</v>
      </c>
      <c r="G2831" s="131">
        <v>0.49896188444165135</v>
      </c>
      <c r="H2831" s="131">
        <v>3.050584468847963</v>
      </c>
    </row>
    <row r="2832" spans="1:10" ht="12.75">
      <c r="A2832" s="147" t="s">
        <v>545</v>
      </c>
      <c r="C2832" s="148" t="s">
        <v>546</v>
      </c>
      <c r="D2832" s="148" t="s">
        <v>547</v>
      </c>
      <c r="F2832" s="148" t="s">
        <v>548</v>
      </c>
      <c r="G2832" s="148" t="s">
        <v>549</v>
      </c>
      <c r="H2832" s="148" t="s">
        <v>550</v>
      </c>
      <c r="I2832" s="149" t="s">
        <v>551</v>
      </c>
      <c r="J2832" s="148" t="s">
        <v>552</v>
      </c>
    </row>
    <row r="2833" spans="1:8" ht="12.75">
      <c r="A2833" s="150" t="s">
        <v>620</v>
      </c>
      <c r="C2833" s="151">
        <v>231.6040000000503</v>
      </c>
      <c r="D2833" s="131">
        <v>33137.36636227369</v>
      </c>
      <c r="F2833" s="131">
        <v>16787</v>
      </c>
      <c r="G2833" s="131">
        <v>35638</v>
      </c>
      <c r="H2833" s="152" t="s">
        <v>269</v>
      </c>
    </row>
    <row r="2835" spans="4:8" ht="12.75">
      <c r="D2835" s="131">
        <v>32990.33655232191</v>
      </c>
      <c r="F2835" s="131">
        <v>16461</v>
      </c>
      <c r="G2835" s="131">
        <v>35681</v>
      </c>
      <c r="H2835" s="152" t="s">
        <v>270</v>
      </c>
    </row>
    <row r="2837" spans="4:8" ht="12.75">
      <c r="D2837" s="131">
        <v>33147.51299786568</v>
      </c>
      <c r="F2837" s="131">
        <v>16815</v>
      </c>
      <c r="G2837" s="131">
        <v>35945</v>
      </c>
      <c r="H2837" s="152" t="s">
        <v>271</v>
      </c>
    </row>
    <row r="2839" spans="1:8" ht="12.75">
      <c r="A2839" s="147" t="s">
        <v>553</v>
      </c>
      <c r="C2839" s="153" t="s">
        <v>554</v>
      </c>
      <c r="D2839" s="131">
        <v>33091.73863748709</v>
      </c>
      <c r="F2839" s="131">
        <v>16687.666666666668</v>
      </c>
      <c r="G2839" s="131">
        <v>35754.666666666664</v>
      </c>
      <c r="H2839" s="131">
        <v>4087.06832118539</v>
      </c>
    </row>
    <row r="2840" spans="1:8" ht="12.75">
      <c r="A2840" s="130">
        <v>38383.949016203704</v>
      </c>
      <c r="C2840" s="153" t="s">
        <v>555</v>
      </c>
      <c r="D2840" s="131">
        <v>87.96320656980575</v>
      </c>
      <c r="F2840" s="131">
        <v>196.79769646348336</v>
      </c>
      <c r="G2840" s="131">
        <v>166.22976067279092</v>
      </c>
      <c r="H2840" s="131">
        <v>87.96320656980575</v>
      </c>
    </row>
    <row r="2842" spans="3:8" ht="12.75">
      <c r="C2842" s="153" t="s">
        <v>556</v>
      </c>
      <c r="D2842" s="131">
        <v>0.26581621332569993</v>
      </c>
      <c r="F2842" s="131">
        <v>1.17930026045273</v>
      </c>
      <c r="G2842" s="131">
        <v>0.464917662979539</v>
      </c>
      <c r="H2842" s="131">
        <v>2.152232349869146</v>
      </c>
    </row>
    <row r="2843" spans="1:10" ht="12.75">
      <c r="A2843" s="147" t="s">
        <v>545</v>
      </c>
      <c r="C2843" s="148" t="s">
        <v>546</v>
      </c>
      <c r="D2843" s="148" t="s">
        <v>547</v>
      </c>
      <c r="F2843" s="148" t="s">
        <v>548</v>
      </c>
      <c r="G2843" s="148" t="s">
        <v>549</v>
      </c>
      <c r="H2843" s="148" t="s">
        <v>550</v>
      </c>
      <c r="I2843" s="149" t="s">
        <v>551</v>
      </c>
      <c r="J2843" s="148" t="s">
        <v>552</v>
      </c>
    </row>
    <row r="2844" spans="1:8" ht="12.75">
      <c r="A2844" s="150" t="s">
        <v>618</v>
      </c>
      <c r="C2844" s="151">
        <v>267.7160000000149</v>
      </c>
      <c r="D2844" s="131">
        <v>4320.5</v>
      </c>
      <c r="F2844" s="131">
        <v>3601.75</v>
      </c>
      <c r="G2844" s="131">
        <v>3813</v>
      </c>
      <c r="H2844" s="152" t="s">
        <v>272</v>
      </c>
    </row>
    <row r="2846" spans="4:8" ht="12.75">
      <c r="D2846" s="131">
        <v>4328</v>
      </c>
      <c r="F2846" s="131">
        <v>3628.4999999962747</v>
      </c>
      <c r="G2846" s="131">
        <v>3877.7500000037253</v>
      </c>
      <c r="H2846" s="152" t="s">
        <v>273</v>
      </c>
    </row>
    <row r="2848" spans="4:8" ht="12.75">
      <c r="D2848" s="131">
        <v>4136.5</v>
      </c>
      <c r="F2848" s="131">
        <v>3624.75</v>
      </c>
      <c r="G2848" s="131">
        <v>3832.75</v>
      </c>
      <c r="H2848" s="152" t="s">
        <v>274</v>
      </c>
    </row>
    <row r="2850" spans="1:8" ht="12.75">
      <c r="A2850" s="147" t="s">
        <v>553</v>
      </c>
      <c r="C2850" s="153" t="s">
        <v>554</v>
      </c>
      <c r="D2850" s="131">
        <v>4261.666666666667</v>
      </c>
      <c r="F2850" s="131">
        <v>3618.3333333320916</v>
      </c>
      <c r="G2850" s="131">
        <v>3841.1666666679084</v>
      </c>
      <c r="H2850" s="131">
        <v>497.90867248024114</v>
      </c>
    </row>
    <row r="2851" spans="1:8" ht="12.75">
      <c r="A2851" s="130">
        <v>38383.94966435185</v>
      </c>
      <c r="C2851" s="153" t="s">
        <v>555</v>
      </c>
      <c r="D2851" s="131">
        <v>108.46235906218033</v>
      </c>
      <c r="F2851" s="131">
        <v>14.483467585435653</v>
      </c>
      <c r="G2851" s="131">
        <v>33.18540090868312</v>
      </c>
      <c r="H2851" s="131">
        <v>108.46235906218033</v>
      </c>
    </row>
    <row r="2853" spans="3:8" ht="12.75">
      <c r="C2853" s="153" t="s">
        <v>556</v>
      </c>
      <c r="D2853" s="131">
        <v>2.5450690433049745</v>
      </c>
      <c r="F2853" s="131">
        <v>0.400280080666254</v>
      </c>
      <c r="G2853" s="131">
        <v>0.8639406666899571</v>
      </c>
      <c r="H2853" s="131">
        <v>21.783585034157955</v>
      </c>
    </row>
    <row r="2854" spans="1:10" ht="12.75">
      <c r="A2854" s="147" t="s">
        <v>545</v>
      </c>
      <c r="C2854" s="148" t="s">
        <v>546</v>
      </c>
      <c r="D2854" s="148" t="s">
        <v>547</v>
      </c>
      <c r="F2854" s="148" t="s">
        <v>548</v>
      </c>
      <c r="G2854" s="148" t="s">
        <v>549</v>
      </c>
      <c r="H2854" s="148" t="s">
        <v>550</v>
      </c>
      <c r="I2854" s="149" t="s">
        <v>551</v>
      </c>
      <c r="J2854" s="148" t="s">
        <v>552</v>
      </c>
    </row>
    <row r="2855" spans="1:8" ht="12.75">
      <c r="A2855" s="150" t="s">
        <v>617</v>
      </c>
      <c r="C2855" s="151">
        <v>292.40199999976903</v>
      </c>
      <c r="D2855" s="131">
        <v>23277.75714150071</v>
      </c>
      <c r="F2855" s="131">
        <v>12897</v>
      </c>
      <c r="G2855" s="131">
        <v>12680.25</v>
      </c>
      <c r="H2855" s="152" t="s">
        <v>275</v>
      </c>
    </row>
    <row r="2857" spans="4:8" ht="12.75">
      <c r="D2857" s="131">
        <v>22652.508154928684</v>
      </c>
      <c r="F2857" s="131">
        <v>13208.000000014901</v>
      </c>
      <c r="G2857" s="131">
        <v>12322.25</v>
      </c>
      <c r="H2857" s="152" t="s">
        <v>276</v>
      </c>
    </row>
    <row r="2859" spans="4:8" ht="12.75">
      <c r="D2859" s="131">
        <v>22960.76351812482</v>
      </c>
      <c r="F2859" s="131">
        <v>12645.5</v>
      </c>
      <c r="G2859" s="131">
        <v>12630</v>
      </c>
      <c r="H2859" s="152" t="s">
        <v>277</v>
      </c>
    </row>
    <row r="2861" spans="1:8" ht="12.75">
      <c r="A2861" s="147" t="s">
        <v>553</v>
      </c>
      <c r="C2861" s="153" t="s">
        <v>554</v>
      </c>
      <c r="D2861" s="131">
        <v>22963.676271518074</v>
      </c>
      <c r="F2861" s="131">
        <v>12916.833333338302</v>
      </c>
      <c r="G2861" s="131">
        <v>12544.166666666668</v>
      </c>
      <c r="H2861" s="131">
        <v>10275.742585182317</v>
      </c>
    </row>
    <row r="2862" spans="1:8" ht="12.75">
      <c r="A2862" s="130">
        <v>38383.95033564815</v>
      </c>
      <c r="C2862" s="153" t="s">
        <v>555</v>
      </c>
      <c r="D2862" s="131">
        <v>312.6346700250182</v>
      </c>
      <c r="F2862" s="131">
        <v>281.7739933665056</v>
      </c>
      <c r="G2862" s="131">
        <v>193.82084726193239</v>
      </c>
      <c r="H2862" s="131">
        <v>312.6346700250182</v>
      </c>
    </row>
    <row r="2864" spans="3:8" ht="12.75">
      <c r="C2864" s="153" t="s">
        <v>556</v>
      </c>
      <c r="D2864" s="131">
        <v>1.3614312722775148</v>
      </c>
      <c r="F2864" s="131">
        <v>2.181447929960108</v>
      </c>
      <c r="G2864" s="131">
        <v>1.5451073986203339</v>
      </c>
      <c r="H2864" s="131">
        <v>3.0424533062538885</v>
      </c>
    </row>
    <row r="2865" spans="1:10" ht="12.75">
      <c r="A2865" s="147" t="s">
        <v>545</v>
      </c>
      <c r="C2865" s="148" t="s">
        <v>546</v>
      </c>
      <c r="D2865" s="148" t="s">
        <v>547</v>
      </c>
      <c r="F2865" s="148" t="s">
        <v>548</v>
      </c>
      <c r="G2865" s="148" t="s">
        <v>549</v>
      </c>
      <c r="H2865" s="148" t="s">
        <v>550</v>
      </c>
      <c r="I2865" s="149" t="s">
        <v>551</v>
      </c>
      <c r="J2865" s="148" t="s">
        <v>552</v>
      </c>
    </row>
    <row r="2866" spans="1:8" ht="12.75">
      <c r="A2866" s="150" t="s">
        <v>621</v>
      </c>
      <c r="C2866" s="151">
        <v>324.75400000019</v>
      </c>
      <c r="D2866" s="131">
        <v>27233.586343467236</v>
      </c>
      <c r="F2866" s="131">
        <v>20848</v>
      </c>
      <c r="G2866" s="131">
        <v>15914.999999985099</v>
      </c>
      <c r="H2866" s="152" t="s">
        <v>278</v>
      </c>
    </row>
    <row r="2868" spans="4:8" ht="12.75">
      <c r="D2868" s="131">
        <v>26945.24274146557</v>
      </c>
      <c r="F2868" s="131">
        <v>20398</v>
      </c>
      <c r="G2868" s="131">
        <v>15833.000000014901</v>
      </c>
      <c r="H2868" s="152" t="s">
        <v>279</v>
      </c>
    </row>
    <row r="2870" spans="4:8" ht="12.75">
      <c r="D2870" s="131">
        <v>26862.787682950497</v>
      </c>
      <c r="F2870" s="131">
        <v>20181</v>
      </c>
      <c r="G2870" s="131">
        <v>15981</v>
      </c>
      <c r="H2870" s="152" t="s">
        <v>280</v>
      </c>
    </row>
    <row r="2872" spans="1:8" ht="12.75">
      <c r="A2872" s="147" t="s">
        <v>553</v>
      </c>
      <c r="C2872" s="153" t="s">
        <v>554</v>
      </c>
      <c r="D2872" s="131">
        <v>27013.872255961098</v>
      </c>
      <c r="F2872" s="131">
        <v>20475.666666666668</v>
      </c>
      <c r="G2872" s="131">
        <v>15909.666666666668</v>
      </c>
      <c r="H2872" s="131">
        <v>8197.94314585552</v>
      </c>
    </row>
    <row r="2873" spans="1:8" ht="12.75">
      <c r="A2873" s="130">
        <v>38383.950844907406</v>
      </c>
      <c r="C2873" s="153" t="s">
        <v>555</v>
      </c>
      <c r="D2873" s="131">
        <v>194.69314152034698</v>
      </c>
      <c r="F2873" s="131">
        <v>340.2151280195126</v>
      </c>
      <c r="G2873" s="131">
        <v>74.14400401996531</v>
      </c>
      <c r="H2873" s="131">
        <v>194.69314152034698</v>
      </c>
    </row>
    <row r="2875" spans="3:8" ht="12.75">
      <c r="C2875" s="153" t="s">
        <v>556</v>
      </c>
      <c r="D2875" s="131">
        <v>0.7207154149379101</v>
      </c>
      <c r="F2875" s="131">
        <v>1.6615582464690408</v>
      </c>
      <c r="G2875" s="131">
        <v>0.4660311593787758</v>
      </c>
      <c r="H2875" s="131">
        <v>2.374902314597953</v>
      </c>
    </row>
    <row r="2876" spans="1:10" ht="12.75">
      <c r="A2876" s="147" t="s">
        <v>545</v>
      </c>
      <c r="C2876" s="148" t="s">
        <v>546</v>
      </c>
      <c r="D2876" s="148" t="s">
        <v>547</v>
      </c>
      <c r="F2876" s="148" t="s">
        <v>548</v>
      </c>
      <c r="G2876" s="148" t="s">
        <v>549</v>
      </c>
      <c r="H2876" s="148" t="s">
        <v>550</v>
      </c>
      <c r="I2876" s="149" t="s">
        <v>551</v>
      </c>
      <c r="J2876" s="148" t="s">
        <v>552</v>
      </c>
    </row>
    <row r="2877" spans="1:8" ht="12.75">
      <c r="A2877" s="150" t="s">
        <v>640</v>
      </c>
      <c r="C2877" s="151">
        <v>343.82299999985844</v>
      </c>
      <c r="D2877" s="131">
        <v>41093.34871613979</v>
      </c>
      <c r="F2877" s="131">
        <v>14034.000000014901</v>
      </c>
      <c r="G2877" s="131">
        <v>13562.000000014901</v>
      </c>
      <c r="H2877" s="152" t="s">
        <v>281</v>
      </c>
    </row>
    <row r="2879" spans="4:8" ht="12.75">
      <c r="D2879" s="131">
        <v>41588.901832699776</v>
      </c>
      <c r="F2879" s="131">
        <v>14152</v>
      </c>
      <c r="G2879" s="131">
        <v>13398</v>
      </c>
      <c r="H2879" s="152" t="s">
        <v>282</v>
      </c>
    </row>
    <row r="2881" spans="4:8" ht="12.75">
      <c r="D2881" s="131">
        <v>41407.25334405899</v>
      </c>
      <c r="F2881" s="131">
        <v>14256</v>
      </c>
      <c r="G2881" s="131">
        <v>13363.999999985099</v>
      </c>
      <c r="H2881" s="152" t="s">
        <v>283</v>
      </c>
    </row>
    <row r="2883" spans="1:8" ht="12.75">
      <c r="A2883" s="147" t="s">
        <v>553</v>
      </c>
      <c r="C2883" s="153" t="s">
        <v>554</v>
      </c>
      <c r="D2883" s="131">
        <v>41363.16796429952</v>
      </c>
      <c r="F2883" s="131">
        <v>14147.333333338302</v>
      </c>
      <c r="G2883" s="131">
        <v>13441.333333333332</v>
      </c>
      <c r="H2883" s="131">
        <v>27517.910040799412</v>
      </c>
    </row>
    <row r="2884" spans="1:8" ht="12.75">
      <c r="A2884" s="130">
        <v>38383.951273148145</v>
      </c>
      <c r="C2884" s="153" t="s">
        <v>555</v>
      </c>
      <c r="D2884" s="131">
        <v>250.7007446415964</v>
      </c>
      <c r="F2884" s="131">
        <v>111.07354919896487</v>
      </c>
      <c r="G2884" s="131">
        <v>105.87413912888911</v>
      </c>
      <c r="H2884" s="131">
        <v>250.7007446415964</v>
      </c>
    </row>
    <row r="2886" spans="3:8" ht="12.75">
      <c r="C2886" s="153" t="s">
        <v>556</v>
      </c>
      <c r="D2886" s="131">
        <v>0.6060965757216077</v>
      </c>
      <c r="F2886" s="131">
        <v>0.7851200405183019</v>
      </c>
      <c r="G2886" s="131">
        <v>0.787675868928349</v>
      </c>
      <c r="H2886" s="131">
        <v>0.9110457308345551</v>
      </c>
    </row>
    <row r="2887" spans="1:10" ht="12.75">
      <c r="A2887" s="147" t="s">
        <v>545</v>
      </c>
      <c r="C2887" s="148" t="s">
        <v>546</v>
      </c>
      <c r="D2887" s="148" t="s">
        <v>547</v>
      </c>
      <c r="F2887" s="148" t="s">
        <v>548</v>
      </c>
      <c r="G2887" s="148" t="s">
        <v>549</v>
      </c>
      <c r="H2887" s="148" t="s">
        <v>550</v>
      </c>
      <c r="I2887" s="149" t="s">
        <v>551</v>
      </c>
      <c r="J2887" s="148" t="s">
        <v>552</v>
      </c>
    </row>
    <row r="2888" spans="1:8" ht="12.75">
      <c r="A2888" s="150" t="s">
        <v>622</v>
      </c>
      <c r="C2888" s="151">
        <v>361.38400000007823</v>
      </c>
      <c r="D2888" s="131">
        <v>44527.37115329504</v>
      </c>
      <c r="F2888" s="131">
        <v>14030</v>
      </c>
      <c r="G2888" s="131">
        <v>13839.999999985099</v>
      </c>
      <c r="H2888" s="152" t="s">
        <v>284</v>
      </c>
    </row>
    <row r="2890" spans="4:8" ht="12.75">
      <c r="D2890" s="131">
        <v>44949.11463576555</v>
      </c>
      <c r="F2890" s="131">
        <v>14415.999999985099</v>
      </c>
      <c r="G2890" s="131">
        <v>13776</v>
      </c>
      <c r="H2890" s="152" t="s">
        <v>285</v>
      </c>
    </row>
    <row r="2892" spans="4:8" ht="12.75">
      <c r="D2892" s="131">
        <v>44606.837509572506</v>
      </c>
      <c r="F2892" s="131">
        <v>14512.000000014901</v>
      </c>
      <c r="G2892" s="131">
        <v>13768</v>
      </c>
      <c r="H2892" s="152" t="s">
        <v>286</v>
      </c>
    </row>
    <row r="2894" spans="1:8" ht="12.75">
      <c r="A2894" s="147" t="s">
        <v>553</v>
      </c>
      <c r="C2894" s="153" t="s">
        <v>554</v>
      </c>
      <c r="D2894" s="131">
        <v>44694.44109954436</v>
      </c>
      <c r="F2894" s="131">
        <v>14319.333333333332</v>
      </c>
      <c r="G2894" s="131">
        <v>13794.666666661698</v>
      </c>
      <c r="H2894" s="131">
        <v>30616.26782093288</v>
      </c>
    </row>
    <row r="2895" spans="1:8" ht="12.75">
      <c r="A2895" s="130">
        <v>38383.95170138889</v>
      </c>
      <c r="C2895" s="153" t="s">
        <v>555</v>
      </c>
      <c r="D2895" s="131">
        <v>224.10417886197135</v>
      </c>
      <c r="F2895" s="131">
        <v>255.1261126085636</v>
      </c>
      <c r="G2895" s="131">
        <v>39.463062890152344</v>
      </c>
      <c r="H2895" s="131">
        <v>224.10417886197135</v>
      </c>
    </row>
    <row r="2897" spans="3:8" ht="12.75">
      <c r="C2897" s="153" t="s">
        <v>556</v>
      </c>
      <c r="D2897" s="131">
        <v>0.501413986501905</v>
      </c>
      <c r="F2897" s="131">
        <v>1.7816898780801966</v>
      </c>
      <c r="G2897" s="131">
        <v>0.2860747841448379</v>
      </c>
      <c r="H2897" s="131">
        <v>0.7319774577773563</v>
      </c>
    </row>
    <row r="2898" spans="1:10" ht="12.75">
      <c r="A2898" s="147" t="s">
        <v>545</v>
      </c>
      <c r="C2898" s="148" t="s">
        <v>546</v>
      </c>
      <c r="D2898" s="148" t="s">
        <v>547</v>
      </c>
      <c r="F2898" s="148" t="s">
        <v>548</v>
      </c>
      <c r="G2898" s="148" t="s">
        <v>549</v>
      </c>
      <c r="H2898" s="148" t="s">
        <v>550</v>
      </c>
      <c r="I2898" s="149" t="s">
        <v>551</v>
      </c>
      <c r="J2898" s="148" t="s">
        <v>552</v>
      </c>
    </row>
    <row r="2899" spans="1:8" ht="12.75">
      <c r="A2899" s="150" t="s">
        <v>641</v>
      </c>
      <c r="C2899" s="151">
        <v>371.029</v>
      </c>
      <c r="D2899" s="131">
        <v>234280.32908010483</v>
      </c>
      <c r="F2899" s="131">
        <v>40658</v>
      </c>
      <c r="G2899" s="131">
        <v>18876</v>
      </c>
      <c r="H2899" s="152" t="s">
        <v>287</v>
      </c>
    </row>
    <row r="2901" spans="4:8" ht="12.75">
      <c r="D2901" s="131">
        <v>237072.88279008865</v>
      </c>
      <c r="F2901" s="131">
        <v>39662</v>
      </c>
      <c r="G2901" s="131">
        <v>19110</v>
      </c>
      <c r="H2901" s="152" t="s">
        <v>288</v>
      </c>
    </row>
    <row r="2903" spans="4:8" ht="12.75">
      <c r="D2903" s="131">
        <v>234837.18684124947</v>
      </c>
      <c r="F2903" s="131">
        <v>41662</v>
      </c>
      <c r="G2903" s="131">
        <v>18850</v>
      </c>
      <c r="H2903" s="152" t="s">
        <v>289</v>
      </c>
    </row>
    <row r="2905" spans="1:8" ht="12.75">
      <c r="A2905" s="147" t="s">
        <v>553</v>
      </c>
      <c r="C2905" s="153" t="s">
        <v>554</v>
      </c>
      <c r="D2905" s="131">
        <v>235396.799570481</v>
      </c>
      <c r="F2905" s="131">
        <v>40660.666666666664</v>
      </c>
      <c r="G2905" s="131">
        <v>18945.333333333332</v>
      </c>
      <c r="H2905" s="131">
        <v>202999.896117345</v>
      </c>
    </row>
    <row r="2906" spans="1:8" ht="12.75">
      <c r="A2906" s="130">
        <v>38383.95214120371</v>
      </c>
      <c r="C2906" s="153" t="s">
        <v>555</v>
      </c>
      <c r="D2906" s="131">
        <v>1477.9931870006412</v>
      </c>
      <c r="F2906" s="131">
        <v>1000.002666663111</v>
      </c>
      <c r="G2906" s="131">
        <v>143.19683422943865</v>
      </c>
      <c r="H2906" s="131">
        <v>1477.9931870006412</v>
      </c>
    </row>
    <row r="2908" spans="3:8" ht="12.75">
      <c r="C2908" s="153" t="s">
        <v>556</v>
      </c>
      <c r="D2908" s="131">
        <v>0.6278731017998015</v>
      </c>
      <c r="F2908" s="131">
        <v>2.459385811012554</v>
      </c>
      <c r="G2908" s="131">
        <v>0.7558422526010206</v>
      </c>
      <c r="H2908" s="131">
        <v>0.7280758341601715</v>
      </c>
    </row>
    <row r="2909" spans="1:10" ht="12.75">
      <c r="A2909" s="147" t="s">
        <v>545</v>
      </c>
      <c r="C2909" s="148" t="s">
        <v>546</v>
      </c>
      <c r="D2909" s="148" t="s">
        <v>547</v>
      </c>
      <c r="F2909" s="148" t="s">
        <v>548</v>
      </c>
      <c r="G2909" s="148" t="s">
        <v>549</v>
      </c>
      <c r="H2909" s="148" t="s">
        <v>550</v>
      </c>
      <c r="I2909" s="149" t="s">
        <v>551</v>
      </c>
      <c r="J2909" s="148" t="s">
        <v>552</v>
      </c>
    </row>
    <row r="2910" spans="1:8" ht="12.75">
      <c r="A2910" s="150" t="s">
        <v>616</v>
      </c>
      <c r="C2910" s="151">
        <v>407.77100000018254</v>
      </c>
      <c r="D2910" s="131">
        <v>1841713.420431137</v>
      </c>
      <c r="F2910" s="131">
        <v>53100</v>
      </c>
      <c r="G2910" s="131">
        <v>44200</v>
      </c>
      <c r="H2910" s="152" t="s">
        <v>290</v>
      </c>
    </row>
    <row r="2912" spans="4:8" ht="12.75">
      <c r="D2912" s="131">
        <v>1826322.6930828094</v>
      </c>
      <c r="F2912" s="131">
        <v>53300</v>
      </c>
      <c r="G2912" s="131">
        <v>43700</v>
      </c>
      <c r="H2912" s="152" t="s">
        <v>291</v>
      </c>
    </row>
    <row r="2914" spans="4:8" ht="12.75">
      <c r="D2914" s="131">
        <v>1849857.5905036926</v>
      </c>
      <c r="F2914" s="131">
        <v>52800</v>
      </c>
      <c r="G2914" s="131">
        <v>44000</v>
      </c>
      <c r="H2914" s="152" t="s">
        <v>292</v>
      </c>
    </row>
    <row r="2916" spans="1:8" ht="12.75">
      <c r="A2916" s="147" t="s">
        <v>553</v>
      </c>
      <c r="C2916" s="153" t="s">
        <v>554</v>
      </c>
      <c r="D2916" s="131">
        <v>1839297.901339213</v>
      </c>
      <c r="F2916" s="131">
        <v>53066.66666666667</v>
      </c>
      <c r="G2916" s="131">
        <v>43966.66666666667</v>
      </c>
      <c r="H2916" s="131">
        <v>1790855.63718827</v>
      </c>
    </row>
    <row r="2917" spans="1:8" ht="12.75">
      <c r="A2917" s="130">
        <v>38383.95260416667</v>
      </c>
      <c r="C2917" s="153" t="s">
        <v>555</v>
      </c>
      <c r="D2917" s="131">
        <v>11951.941202792123</v>
      </c>
      <c r="F2917" s="131">
        <v>251.66114784235833</v>
      </c>
      <c r="G2917" s="131">
        <v>251.66114784235833</v>
      </c>
      <c r="H2917" s="131">
        <v>11951.941202792123</v>
      </c>
    </row>
    <row r="2919" spans="3:8" ht="12.75">
      <c r="C2919" s="153" t="s">
        <v>556</v>
      </c>
      <c r="D2919" s="131">
        <v>0.649809973364825</v>
      </c>
      <c r="F2919" s="131">
        <v>0.474235831361228</v>
      </c>
      <c r="G2919" s="131">
        <v>0.5723907835686693</v>
      </c>
      <c r="H2919" s="131">
        <v>0.6673871949587878</v>
      </c>
    </row>
    <row r="2920" spans="1:10" ht="12.75">
      <c r="A2920" s="147" t="s">
        <v>545</v>
      </c>
      <c r="C2920" s="148" t="s">
        <v>546</v>
      </c>
      <c r="D2920" s="148" t="s">
        <v>547</v>
      </c>
      <c r="F2920" s="148" t="s">
        <v>548</v>
      </c>
      <c r="G2920" s="148" t="s">
        <v>549</v>
      </c>
      <c r="H2920" s="148" t="s">
        <v>550</v>
      </c>
      <c r="I2920" s="149" t="s">
        <v>551</v>
      </c>
      <c r="J2920" s="148" t="s">
        <v>552</v>
      </c>
    </row>
    <row r="2921" spans="1:8" ht="12.75">
      <c r="A2921" s="150" t="s">
        <v>623</v>
      </c>
      <c r="C2921" s="151">
        <v>455.40299999993294</v>
      </c>
      <c r="D2921" s="131">
        <v>63274.83284175396</v>
      </c>
      <c r="F2921" s="131">
        <v>26210</v>
      </c>
      <c r="G2921" s="131">
        <v>28762.5</v>
      </c>
      <c r="H2921" s="152" t="s">
        <v>293</v>
      </c>
    </row>
    <row r="2923" spans="4:8" ht="12.75">
      <c r="D2923" s="131">
        <v>65215.389222323895</v>
      </c>
      <c r="F2923" s="131">
        <v>25960</v>
      </c>
      <c r="G2923" s="131">
        <v>28177.5</v>
      </c>
      <c r="H2923" s="152" t="s">
        <v>294</v>
      </c>
    </row>
    <row r="2925" spans="4:8" ht="12.75">
      <c r="D2925" s="131">
        <v>64598.34753656387</v>
      </c>
      <c r="F2925" s="131">
        <v>26192.499999970198</v>
      </c>
      <c r="G2925" s="131">
        <v>28767.499999970198</v>
      </c>
      <c r="H2925" s="152" t="s">
        <v>295</v>
      </c>
    </row>
    <row r="2927" spans="1:8" ht="12.75">
      <c r="A2927" s="147" t="s">
        <v>553</v>
      </c>
      <c r="C2927" s="153" t="s">
        <v>554</v>
      </c>
      <c r="D2927" s="131">
        <v>64362.85653354724</v>
      </c>
      <c r="F2927" s="131">
        <v>26120.833333323397</v>
      </c>
      <c r="G2927" s="131">
        <v>28569.166666656733</v>
      </c>
      <c r="H2927" s="131">
        <v>37024.97378161919</v>
      </c>
    </row>
    <row r="2928" spans="1:8" ht="12.75">
      <c r="A2928" s="130">
        <v>38383.953252314815</v>
      </c>
      <c r="C2928" s="153" t="s">
        <v>555</v>
      </c>
      <c r="D2928" s="131">
        <v>991.4795892598004</v>
      </c>
      <c r="F2928" s="131">
        <v>139.56032147891761</v>
      </c>
      <c r="G2928" s="131">
        <v>339.20249605100173</v>
      </c>
      <c r="H2928" s="131">
        <v>991.4795892598004</v>
      </c>
    </row>
    <row r="2930" spans="3:8" ht="12.75">
      <c r="C2930" s="153" t="s">
        <v>556</v>
      </c>
      <c r="D2930" s="131">
        <v>1.5404530542286</v>
      </c>
      <c r="F2930" s="131">
        <v>0.5342874007808737</v>
      </c>
      <c r="G2930" s="131">
        <v>1.1873027309784543</v>
      </c>
      <c r="H2930" s="131">
        <v>2.6778670934589943</v>
      </c>
    </row>
    <row r="2931" spans="1:16" ht="12.75">
      <c r="A2931" s="141" t="s">
        <v>536</v>
      </c>
      <c r="B2931" s="136" t="s">
        <v>486</v>
      </c>
      <c r="D2931" s="141" t="s">
        <v>537</v>
      </c>
      <c r="E2931" s="136" t="s">
        <v>538</v>
      </c>
      <c r="F2931" s="137" t="s">
        <v>590</v>
      </c>
      <c r="G2931" s="142" t="s">
        <v>540</v>
      </c>
      <c r="H2931" s="143">
        <v>2</v>
      </c>
      <c r="I2931" s="144" t="s">
        <v>541</v>
      </c>
      <c r="J2931" s="143">
        <v>13</v>
      </c>
      <c r="K2931" s="142" t="s">
        <v>542</v>
      </c>
      <c r="L2931" s="145">
        <v>1</v>
      </c>
      <c r="M2931" s="142" t="s">
        <v>543</v>
      </c>
      <c r="N2931" s="146">
        <v>1</v>
      </c>
      <c r="O2931" s="142" t="s">
        <v>544</v>
      </c>
      <c r="P2931" s="146">
        <v>1</v>
      </c>
    </row>
    <row r="2933" spans="1:10" ht="12.75">
      <c r="A2933" s="147" t="s">
        <v>545</v>
      </c>
      <c r="C2933" s="148" t="s">
        <v>546</v>
      </c>
      <c r="D2933" s="148" t="s">
        <v>547</v>
      </c>
      <c r="F2933" s="148" t="s">
        <v>548</v>
      </c>
      <c r="G2933" s="148" t="s">
        <v>549</v>
      </c>
      <c r="H2933" s="148" t="s">
        <v>550</v>
      </c>
      <c r="I2933" s="149" t="s">
        <v>551</v>
      </c>
      <c r="J2933" s="148" t="s">
        <v>552</v>
      </c>
    </row>
    <row r="2934" spans="1:8" ht="12.75">
      <c r="A2934" s="150" t="s">
        <v>619</v>
      </c>
      <c r="C2934" s="151">
        <v>228.61599999992177</v>
      </c>
      <c r="D2934" s="131">
        <v>33513</v>
      </c>
      <c r="F2934" s="131">
        <v>28124.000000029802</v>
      </c>
      <c r="G2934" s="131">
        <v>25727</v>
      </c>
      <c r="H2934" s="152" t="s">
        <v>296</v>
      </c>
    </row>
    <row r="2936" spans="4:8" ht="12.75">
      <c r="D2936" s="131">
        <v>33593.056340157986</v>
      </c>
      <c r="F2936" s="131">
        <v>27659</v>
      </c>
      <c r="G2936" s="131">
        <v>25394</v>
      </c>
      <c r="H2936" s="152" t="s">
        <v>297</v>
      </c>
    </row>
    <row r="2938" spans="4:8" ht="12.75">
      <c r="D2938" s="131">
        <v>33503</v>
      </c>
      <c r="F2938" s="131">
        <v>27992</v>
      </c>
      <c r="G2938" s="131">
        <v>25372</v>
      </c>
      <c r="H2938" s="152" t="s">
        <v>298</v>
      </c>
    </row>
    <row r="2940" spans="1:8" ht="12.75">
      <c r="A2940" s="147" t="s">
        <v>553</v>
      </c>
      <c r="C2940" s="153" t="s">
        <v>554</v>
      </c>
      <c r="D2940" s="131">
        <v>33536.352113386</v>
      </c>
      <c r="F2940" s="131">
        <v>27925.00000000993</v>
      </c>
      <c r="G2940" s="131">
        <v>25497.666666666664</v>
      </c>
      <c r="H2940" s="131">
        <v>6675.77438716232</v>
      </c>
    </row>
    <row r="2941" spans="1:8" ht="12.75">
      <c r="A2941" s="130">
        <v>38383.95547453704</v>
      </c>
      <c r="C2941" s="153" t="s">
        <v>555</v>
      </c>
      <c r="D2941" s="131">
        <v>49.361189211013965</v>
      </c>
      <c r="F2941" s="131">
        <v>239.63096629171298</v>
      </c>
      <c r="G2941" s="131">
        <v>198.91287875181268</v>
      </c>
      <c r="H2941" s="131">
        <v>49.361189211013965</v>
      </c>
    </row>
    <row r="2943" spans="3:8" ht="12.75">
      <c r="C2943" s="153" t="s">
        <v>556</v>
      </c>
      <c r="D2943" s="131">
        <v>0.14718711517616578</v>
      </c>
      <c r="F2943" s="131">
        <v>0.85812342450001</v>
      </c>
      <c r="G2943" s="131">
        <v>0.7801218886112953</v>
      </c>
      <c r="H2943" s="131">
        <v>0.7394076903787635</v>
      </c>
    </row>
    <row r="2944" spans="1:10" ht="12.75">
      <c r="A2944" s="147" t="s">
        <v>545</v>
      </c>
      <c r="C2944" s="148" t="s">
        <v>546</v>
      </c>
      <c r="D2944" s="148" t="s">
        <v>547</v>
      </c>
      <c r="F2944" s="148" t="s">
        <v>548</v>
      </c>
      <c r="G2944" s="148" t="s">
        <v>549</v>
      </c>
      <c r="H2944" s="148" t="s">
        <v>550</v>
      </c>
      <c r="I2944" s="149" t="s">
        <v>551</v>
      </c>
      <c r="J2944" s="148" t="s">
        <v>552</v>
      </c>
    </row>
    <row r="2945" spans="1:8" ht="12.75">
      <c r="A2945" s="150" t="s">
        <v>620</v>
      </c>
      <c r="C2945" s="151">
        <v>231.6040000000503</v>
      </c>
      <c r="D2945" s="131">
        <v>63401</v>
      </c>
      <c r="F2945" s="131">
        <v>18305</v>
      </c>
      <c r="G2945" s="131">
        <v>36309</v>
      </c>
      <c r="H2945" s="152" t="s">
        <v>299</v>
      </c>
    </row>
    <row r="2947" spans="4:8" ht="12.75">
      <c r="D2947" s="131">
        <v>63866.4930202961</v>
      </c>
      <c r="F2947" s="131">
        <v>17349</v>
      </c>
      <c r="G2947" s="131">
        <v>36077</v>
      </c>
      <c r="H2947" s="152" t="s">
        <v>300</v>
      </c>
    </row>
    <row r="2949" spans="4:8" ht="12.75">
      <c r="D2949" s="131">
        <v>62982.4922516346</v>
      </c>
      <c r="F2949" s="131">
        <v>16889</v>
      </c>
      <c r="G2949" s="131">
        <v>34656</v>
      </c>
      <c r="H2949" s="152" t="s">
        <v>301</v>
      </c>
    </row>
    <row r="2951" spans="1:8" ht="12.75">
      <c r="A2951" s="147" t="s">
        <v>553</v>
      </c>
      <c r="C2951" s="153" t="s">
        <v>554</v>
      </c>
      <c r="D2951" s="131">
        <v>63416.66175731023</v>
      </c>
      <c r="F2951" s="131">
        <v>17514.333333333332</v>
      </c>
      <c r="G2951" s="131">
        <v>35680.666666666664</v>
      </c>
      <c r="H2951" s="131">
        <v>34167.14229259004</v>
      </c>
    </row>
    <row r="2952" spans="1:8" ht="12.75">
      <c r="A2952" s="130">
        <v>38383.9559375</v>
      </c>
      <c r="C2952" s="153" t="s">
        <v>555</v>
      </c>
      <c r="D2952" s="131">
        <v>442.2084437582799</v>
      </c>
      <c r="F2952" s="131">
        <v>722.3332564220848</v>
      </c>
      <c r="G2952" s="131">
        <v>894.9370555147066</v>
      </c>
      <c r="H2952" s="131">
        <v>442.2084437582799</v>
      </c>
    </row>
    <row r="2954" spans="3:8" ht="12.75">
      <c r="C2954" s="153" t="s">
        <v>556</v>
      </c>
      <c r="D2954" s="131">
        <v>0.6973064041916481</v>
      </c>
      <c r="F2954" s="131">
        <v>4.124240658634367</v>
      </c>
      <c r="G2954" s="131">
        <v>2.50818479339336</v>
      </c>
      <c r="H2954" s="131">
        <v>1.2942505989275648</v>
      </c>
    </row>
    <row r="2955" spans="1:10" ht="12.75">
      <c r="A2955" s="147" t="s">
        <v>545</v>
      </c>
      <c r="C2955" s="148" t="s">
        <v>546</v>
      </c>
      <c r="D2955" s="148" t="s">
        <v>547</v>
      </c>
      <c r="F2955" s="148" t="s">
        <v>548</v>
      </c>
      <c r="G2955" s="148" t="s">
        <v>549</v>
      </c>
      <c r="H2955" s="148" t="s">
        <v>550</v>
      </c>
      <c r="I2955" s="149" t="s">
        <v>551</v>
      </c>
      <c r="J2955" s="148" t="s">
        <v>552</v>
      </c>
    </row>
    <row r="2956" spans="1:8" ht="12.75">
      <c r="A2956" s="150" t="s">
        <v>618</v>
      </c>
      <c r="C2956" s="151">
        <v>267.7160000000149</v>
      </c>
      <c r="D2956" s="131">
        <v>52796.80395501852</v>
      </c>
      <c r="F2956" s="131">
        <v>3884.4999999962747</v>
      </c>
      <c r="G2956" s="131">
        <v>4055.75</v>
      </c>
      <c r="H2956" s="152" t="s">
        <v>302</v>
      </c>
    </row>
    <row r="2958" spans="4:8" ht="12.75">
      <c r="D2958" s="131">
        <v>53933.23073911667</v>
      </c>
      <c r="F2958" s="131">
        <v>3750.25</v>
      </c>
      <c r="G2958" s="131">
        <v>4037.75</v>
      </c>
      <c r="H2958" s="152" t="s">
        <v>303</v>
      </c>
    </row>
    <row r="2960" spans="4:8" ht="12.75">
      <c r="D2960" s="131">
        <v>54160.82646584511</v>
      </c>
      <c r="F2960" s="131">
        <v>3761</v>
      </c>
      <c r="G2960" s="131">
        <v>4028.4999999962747</v>
      </c>
      <c r="H2960" s="152" t="s">
        <v>304</v>
      </c>
    </row>
    <row r="2962" spans="1:8" ht="12.75">
      <c r="A2962" s="147" t="s">
        <v>553</v>
      </c>
      <c r="C2962" s="153" t="s">
        <v>554</v>
      </c>
      <c r="D2962" s="131">
        <v>53630.28705332677</v>
      </c>
      <c r="F2962" s="131">
        <v>3798.5833333320916</v>
      </c>
      <c r="G2962" s="131">
        <v>4040.6666666654246</v>
      </c>
      <c r="H2962" s="131">
        <v>49673.71619576987</v>
      </c>
    </row>
    <row r="2963" spans="1:8" ht="12.75">
      <c r="A2963" s="130">
        <v>38383.95658564815</v>
      </c>
      <c r="C2963" s="153" t="s">
        <v>555</v>
      </c>
      <c r="D2963" s="131">
        <v>730.7328582187655</v>
      </c>
      <c r="F2963" s="131">
        <v>74.59990504695996</v>
      </c>
      <c r="G2963" s="131">
        <v>13.857158199813526</v>
      </c>
      <c r="H2963" s="131">
        <v>730.7328582187655</v>
      </c>
    </row>
    <row r="2965" spans="3:8" ht="12.75">
      <c r="C2965" s="153" t="s">
        <v>556</v>
      </c>
      <c r="D2965" s="131">
        <v>1.3625376599087904</v>
      </c>
      <c r="F2965" s="131">
        <v>1.9638875470324733</v>
      </c>
      <c r="G2965" s="131">
        <v>0.34294237419116785</v>
      </c>
      <c r="H2965" s="131">
        <v>1.471065412820862</v>
      </c>
    </row>
    <row r="2966" spans="1:10" ht="12.75">
      <c r="A2966" s="147" t="s">
        <v>545</v>
      </c>
      <c r="C2966" s="148" t="s">
        <v>546</v>
      </c>
      <c r="D2966" s="148" t="s">
        <v>547</v>
      </c>
      <c r="F2966" s="148" t="s">
        <v>548</v>
      </c>
      <c r="G2966" s="148" t="s">
        <v>549</v>
      </c>
      <c r="H2966" s="148" t="s">
        <v>550</v>
      </c>
      <c r="I2966" s="149" t="s">
        <v>551</v>
      </c>
      <c r="J2966" s="148" t="s">
        <v>552</v>
      </c>
    </row>
    <row r="2967" spans="1:8" ht="12.75">
      <c r="A2967" s="150" t="s">
        <v>617</v>
      </c>
      <c r="C2967" s="151">
        <v>292.40199999976903</v>
      </c>
      <c r="D2967" s="131">
        <v>50294.12529885769</v>
      </c>
      <c r="F2967" s="131">
        <v>13092.250000014901</v>
      </c>
      <c r="G2967" s="131">
        <v>12518.5</v>
      </c>
      <c r="H2967" s="152" t="s">
        <v>305</v>
      </c>
    </row>
    <row r="2969" spans="4:8" ht="12.75">
      <c r="D2969" s="131">
        <v>51508.28523051739</v>
      </c>
      <c r="F2969" s="131">
        <v>13142.250000014901</v>
      </c>
      <c r="G2969" s="131">
        <v>12642.5</v>
      </c>
      <c r="H2969" s="152" t="s">
        <v>306</v>
      </c>
    </row>
    <row r="2971" spans="4:8" ht="12.75">
      <c r="D2971" s="131">
        <v>50392.30280852318</v>
      </c>
      <c r="F2971" s="131">
        <v>13255.5</v>
      </c>
      <c r="G2971" s="131">
        <v>12783.5</v>
      </c>
      <c r="H2971" s="152" t="s">
        <v>307</v>
      </c>
    </row>
    <row r="2973" spans="1:8" ht="12.75">
      <c r="A2973" s="147" t="s">
        <v>553</v>
      </c>
      <c r="C2973" s="153" t="s">
        <v>554</v>
      </c>
      <c r="D2973" s="131">
        <v>50731.57111263275</v>
      </c>
      <c r="F2973" s="131">
        <v>13163.333333343267</v>
      </c>
      <c r="G2973" s="131">
        <v>12648.166666666668</v>
      </c>
      <c r="H2973" s="131">
        <v>37884.663901332904</v>
      </c>
    </row>
    <row r="2974" spans="1:8" ht="12.75">
      <c r="A2974" s="130">
        <v>38383.95725694444</v>
      </c>
      <c r="C2974" s="153" t="s">
        <v>555</v>
      </c>
      <c r="D2974" s="131">
        <v>674.44297130398</v>
      </c>
      <c r="F2974" s="131">
        <v>83.64221919557158</v>
      </c>
      <c r="G2974" s="131">
        <v>132.5908493574626</v>
      </c>
      <c r="H2974" s="131">
        <v>674.44297130398</v>
      </c>
    </row>
    <row r="2976" spans="3:8" ht="12.75">
      <c r="C2976" s="153" t="s">
        <v>556</v>
      </c>
      <c r="D2976" s="131">
        <v>1.3294344261615734</v>
      </c>
      <c r="F2976" s="131">
        <v>0.6354182263523053</v>
      </c>
      <c r="G2976" s="131">
        <v>1.0483009344500196</v>
      </c>
      <c r="H2976" s="131">
        <v>1.7802532789006766</v>
      </c>
    </row>
    <row r="2977" spans="1:10" ht="12.75">
      <c r="A2977" s="147" t="s">
        <v>545</v>
      </c>
      <c r="C2977" s="148" t="s">
        <v>546</v>
      </c>
      <c r="D2977" s="148" t="s">
        <v>547</v>
      </c>
      <c r="F2977" s="148" t="s">
        <v>548</v>
      </c>
      <c r="G2977" s="148" t="s">
        <v>549</v>
      </c>
      <c r="H2977" s="148" t="s">
        <v>550</v>
      </c>
      <c r="I2977" s="149" t="s">
        <v>551</v>
      </c>
      <c r="J2977" s="148" t="s">
        <v>552</v>
      </c>
    </row>
    <row r="2978" spans="1:8" ht="12.75">
      <c r="A2978" s="150" t="s">
        <v>621</v>
      </c>
      <c r="C2978" s="151">
        <v>324.75400000019</v>
      </c>
      <c r="D2978" s="131">
        <v>48807.2183727026</v>
      </c>
      <c r="F2978" s="131">
        <v>19758</v>
      </c>
      <c r="G2978" s="131">
        <v>15600</v>
      </c>
      <c r="H2978" s="152" t="s">
        <v>308</v>
      </c>
    </row>
    <row r="2980" spans="4:8" ht="12.75">
      <c r="D2980" s="131">
        <v>48492.283744215965</v>
      </c>
      <c r="F2980" s="131">
        <v>19672</v>
      </c>
      <c r="G2980" s="131">
        <v>15503</v>
      </c>
      <c r="H2980" s="152" t="s">
        <v>309</v>
      </c>
    </row>
    <row r="2982" spans="4:8" ht="12.75">
      <c r="D2982" s="131">
        <v>47655.97324693203</v>
      </c>
      <c r="F2982" s="131">
        <v>19457</v>
      </c>
      <c r="G2982" s="131">
        <v>15555</v>
      </c>
      <c r="H2982" s="152" t="s">
        <v>310</v>
      </c>
    </row>
    <row r="2984" spans="1:8" ht="12.75">
      <c r="A2984" s="147" t="s">
        <v>553</v>
      </c>
      <c r="C2984" s="153" t="s">
        <v>554</v>
      </c>
      <c r="D2984" s="131">
        <v>48318.4917879502</v>
      </c>
      <c r="F2984" s="131">
        <v>19629</v>
      </c>
      <c r="G2984" s="131">
        <v>15552.666666666668</v>
      </c>
      <c r="H2984" s="131">
        <v>30171.235880458993</v>
      </c>
    </row>
    <row r="2985" spans="1:8" ht="12.75">
      <c r="A2985" s="130">
        <v>38383.95775462963</v>
      </c>
      <c r="C2985" s="153" t="s">
        <v>555</v>
      </c>
      <c r="D2985" s="131">
        <v>594.9740061125575</v>
      </c>
      <c r="F2985" s="131">
        <v>155.03870484495152</v>
      </c>
      <c r="G2985" s="131">
        <v>48.542077966783964</v>
      </c>
      <c r="H2985" s="131">
        <v>594.9740061125575</v>
      </c>
    </row>
    <row r="2987" spans="3:8" ht="12.75">
      <c r="C2987" s="153" t="s">
        <v>556</v>
      </c>
      <c r="D2987" s="131">
        <v>1.2313588112883396</v>
      </c>
      <c r="F2987" s="131">
        <v>0.7898451517904711</v>
      </c>
      <c r="G2987" s="131">
        <v>0.31211417956267284</v>
      </c>
      <c r="H2987" s="131">
        <v>1.9719908341504315</v>
      </c>
    </row>
    <row r="2988" spans="1:10" ht="12.75">
      <c r="A2988" s="147" t="s">
        <v>545</v>
      </c>
      <c r="C2988" s="148" t="s">
        <v>546</v>
      </c>
      <c r="D2988" s="148" t="s">
        <v>547</v>
      </c>
      <c r="F2988" s="148" t="s">
        <v>548</v>
      </c>
      <c r="G2988" s="148" t="s">
        <v>549</v>
      </c>
      <c r="H2988" s="148" t="s">
        <v>550</v>
      </c>
      <c r="I2988" s="149" t="s">
        <v>551</v>
      </c>
      <c r="J2988" s="148" t="s">
        <v>552</v>
      </c>
    </row>
    <row r="2989" spans="1:8" ht="12.75">
      <c r="A2989" s="150" t="s">
        <v>640</v>
      </c>
      <c r="C2989" s="151">
        <v>343.82299999985844</v>
      </c>
      <c r="D2989" s="131">
        <v>46883.32345557213</v>
      </c>
      <c r="F2989" s="131">
        <v>14239.999999985099</v>
      </c>
      <c r="G2989" s="131">
        <v>13262.000000014901</v>
      </c>
      <c r="H2989" s="152" t="s">
        <v>311</v>
      </c>
    </row>
    <row r="2991" spans="4:8" ht="12.75">
      <c r="D2991" s="131">
        <v>46724.196445286274</v>
      </c>
      <c r="F2991" s="131">
        <v>13698</v>
      </c>
      <c r="G2991" s="131">
        <v>13570</v>
      </c>
      <c r="H2991" s="152" t="s">
        <v>312</v>
      </c>
    </row>
    <row r="2993" spans="4:8" ht="12.75">
      <c r="D2993" s="131">
        <v>46204.09298372269</v>
      </c>
      <c r="F2993" s="131">
        <v>13915.999999985099</v>
      </c>
      <c r="G2993" s="131">
        <v>13880</v>
      </c>
      <c r="H2993" s="152" t="s">
        <v>313</v>
      </c>
    </row>
    <row r="2995" spans="1:8" ht="12.75">
      <c r="A2995" s="147" t="s">
        <v>553</v>
      </c>
      <c r="C2995" s="153" t="s">
        <v>554</v>
      </c>
      <c r="D2995" s="131">
        <v>46603.870961527035</v>
      </c>
      <c r="F2995" s="131">
        <v>13951.3333333234</v>
      </c>
      <c r="G2995" s="131">
        <v>13570.666666671634</v>
      </c>
      <c r="H2995" s="131">
        <v>32815.41303803332</v>
      </c>
    </row>
    <row r="2996" spans="1:8" ht="12.75">
      <c r="A2996" s="130">
        <v>38383.95819444444</v>
      </c>
      <c r="C2996" s="153" t="s">
        <v>555</v>
      </c>
      <c r="D2996" s="131">
        <v>355.24241723598004</v>
      </c>
      <c r="F2996" s="131">
        <v>272.72208075176</v>
      </c>
      <c r="G2996" s="131">
        <v>309.00053936636556</v>
      </c>
      <c r="H2996" s="131">
        <v>355.24241723598004</v>
      </c>
    </row>
    <row r="2998" spans="3:8" ht="12.75">
      <c r="C2998" s="153" t="s">
        <v>556</v>
      </c>
      <c r="D2998" s="131">
        <v>0.7622594645179664</v>
      </c>
      <c r="F2998" s="131">
        <v>1.954810154957382</v>
      </c>
      <c r="G2998" s="131">
        <v>2.276973909655034</v>
      </c>
      <c r="H2998" s="131">
        <v>1.082547450566145</v>
      </c>
    </row>
    <row r="2999" spans="1:10" ht="12.75">
      <c r="A2999" s="147" t="s">
        <v>545</v>
      </c>
      <c r="C2999" s="148" t="s">
        <v>546</v>
      </c>
      <c r="D2999" s="148" t="s">
        <v>547</v>
      </c>
      <c r="F2999" s="148" t="s">
        <v>548</v>
      </c>
      <c r="G2999" s="148" t="s">
        <v>549</v>
      </c>
      <c r="H2999" s="148" t="s">
        <v>550</v>
      </c>
      <c r="I2999" s="149" t="s">
        <v>551</v>
      </c>
      <c r="J2999" s="148" t="s">
        <v>552</v>
      </c>
    </row>
    <row r="3000" spans="1:8" ht="12.75">
      <c r="A3000" s="150" t="s">
        <v>622</v>
      </c>
      <c r="C3000" s="151">
        <v>361.38400000007823</v>
      </c>
      <c r="D3000" s="131">
        <v>47117.19183665514</v>
      </c>
      <c r="F3000" s="131">
        <v>14418</v>
      </c>
      <c r="G3000" s="131">
        <v>13576</v>
      </c>
      <c r="H3000" s="152" t="s">
        <v>314</v>
      </c>
    </row>
    <row r="3002" spans="4:8" ht="12.75">
      <c r="D3002" s="131">
        <v>46664.6101128459</v>
      </c>
      <c r="F3002" s="131">
        <v>14308.000000014901</v>
      </c>
      <c r="G3002" s="131">
        <v>13708.000000014901</v>
      </c>
      <c r="H3002" s="152" t="s">
        <v>315</v>
      </c>
    </row>
    <row r="3004" spans="4:8" ht="12.75">
      <c r="D3004" s="131">
        <v>46433.34535062313</v>
      </c>
      <c r="F3004" s="131">
        <v>14004</v>
      </c>
      <c r="G3004" s="131">
        <v>13613.999999985099</v>
      </c>
      <c r="H3004" s="152" t="s">
        <v>316</v>
      </c>
    </row>
    <row r="3006" spans="1:8" ht="12.75">
      <c r="A3006" s="147" t="s">
        <v>553</v>
      </c>
      <c r="C3006" s="153" t="s">
        <v>554</v>
      </c>
      <c r="D3006" s="131">
        <v>46738.38243337472</v>
      </c>
      <c r="F3006" s="131">
        <v>14243.333333338302</v>
      </c>
      <c r="G3006" s="131">
        <v>13632.666666666668</v>
      </c>
      <c r="H3006" s="131">
        <v>32775.738566522974</v>
      </c>
    </row>
    <row r="3007" spans="1:8" ht="12.75">
      <c r="A3007" s="130">
        <v>38383.95862268518</v>
      </c>
      <c r="C3007" s="153" t="s">
        <v>555</v>
      </c>
      <c r="D3007" s="131">
        <v>347.84086961094147</v>
      </c>
      <c r="F3007" s="131">
        <v>214.44191132856668</v>
      </c>
      <c r="G3007" s="131">
        <v>67.95096272096978</v>
      </c>
      <c r="H3007" s="131">
        <v>347.84086961094147</v>
      </c>
    </row>
    <row r="3009" spans="3:8" ht="12.75">
      <c r="C3009" s="153" t="s">
        <v>556</v>
      </c>
      <c r="D3009" s="131">
        <v>0.744229584981437</v>
      </c>
      <c r="F3009" s="131">
        <v>1.5055598735910964</v>
      </c>
      <c r="G3009" s="131">
        <v>0.49844219317059363</v>
      </c>
      <c r="H3009" s="131">
        <v>1.0612754580799133</v>
      </c>
    </row>
    <row r="3010" spans="1:10" ht="12.75">
      <c r="A3010" s="147" t="s">
        <v>545</v>
      </c>
      <c r="C3010" s="148" t="s">
        <v>546</v>
      </c>
      <c r="D3010" s="148" t="s">
        <v>547</v>
      </c>
      <c r="F3010" s="148" t="s">
        <v>548</v>
      </c>
      <c r="G3010" s="148" t="s">
        <v>549</v>
      </c>
      <c r="H3010" s="148" t="s">
        <v>550</v>
      </c>
      <c r="I3010" s="149" t="s">
        <v>551</v>
      </c>
      <c r="J3010" s="148" t="s">
        <v>552</v>
      </c>
    </row>
    <row r="3011" spans="1:8" ht="12.75">
      <c r="A3011" s="150" t="s">
        <v>641</v>
      </c>
      <c r="C3011" s="151">
        <v>371.029</v>
      </c>
      <c r="D3011" s="131">
        <v>42291.833070755005</v>
      </c>
      <c r="F3011" s="131">
        <v>19586</v>
      </c>
      <c r="G3011" s="131">
        <v>18694</v>
      </c>
      <c r="H3011" s="152" t="s">
        <v>317</v>
      </c>
    </row>
    <row r="3013" spans="4:8" ht="12.75">
      <c r="D3013" s="131">
        <v>42468.18468463421</v>
      </c>
      <c r="F3013" s="131">
        <v>19392</v>
      </c>
      <c r="G3013" s="131">
        <v>18764</v>
      </c>
      <c r="H3013" s="152" t="s">
        <v>318</v>
      </c>
    </row>
    <row r="3015" spans="4:8" ht="12.75">
      <c r="D3015" s="131">
        <v>41787.34665852785</v>
      </c>
      <c r="F3015" s="131">
        <v>20182</v>
      </c>
      <c r="G3015" s="131">
        <v>18942</v>
      </c>
      <c r="H3015" s="152" t="s">
        <v>319</v>
      </c>
    </row>
    <row r="3017" spans="1:8" ht="12.75">
      <c r="A3017" s="147" t="s">
        <v>553</v>
      </c>
      <c r="C3017" s="153" t="s">
        <v>554</v>
      </c>
      <c r="D3017" s="131">
        <v>42182.45480463903</v>
      </c>
      <c r="F3017" s="131">
        <v>19720</v>
      </c>
      <c r="G3017" s="131">
        <v>18800</v>
      </c>
      <c r="H3017" s="131">
        <v>22812.560512884265</v>
      </c>
    </row>
    <row r="3018" spans="1:8" ht="12.75">
      <c r="A3018" s="130">
        <v>38383.9590625</v>
      </c>
      <c r="C3018" s="153" t="s">
        <v>555</v>
      </c>
      <c r="D3018" s="131">
        <v>353.3522439044334</v>
      </c>
      <c r="F3018" s="131">
        <v>411.69406116678437</v>
      </c>
      <c r="G3018" s="131">
        <v>127.85929766739686</v>
      </c>
      <c r="H3018" s="131">
        <v>353.3522439044334</v>
      </c>
    </row>
    <row r="3020" spans="3:8" ht="12.75">
      <c r="C3020" s="153" t="s">
        <v>556</v>
      </c>
      <c r="D3020" s="131">
        <v>0.8376758667576963</v>
      </c>
      <c r="F3020" s="131">
        <v>2.0876980789390687</v>
      </c>
      <c r="G3020" s="131">
        <v>0.6801026471670047</v>
      </c>
      <c r="H3020" s="131">
        <v>1.54893723440148</v>
      </c>
    </row>
    <row r="3021" spans="1:10" ht="12.75">
      <c r="A3021" s="147" t="s">
        <v>545</v>
      </c>
      <c r="C3021" s="148" t="s">
        <v>546</v>
      </c>
      <c r="D3021" s="148" t="s">
        <v>547</v>
      </c>
      <c r="F3021" s="148" t="s">
        <v>548</v>
      </c>
      <c r="G3021" s="148" t="s">
        <v>549</v>
      </c>
      <c r="H3021" s="148" t="s">
        <v>550</v>
      </c>
      <c r="I3021" s="149" t="s">
        <v>551</v>
      </c>
      <c r="J3021" s="148" t="s">
        <v>552</v>
      </c>
    </row>
    <row r="3022" spans="1:8" ht="12.75">
      <c r="A3022" s="150" t="s">
        <v>616</v>
      </c>
      <c r="C3022" s="151">
        <v>407.77100000018254</v>
      </c>
      <c r="D3022" s="131">
        <v>5315102.220710754</v>
      </c>
      <c r="F3022" s="131">
        <v>58900</v>
      </c>
      <c r="G3022" s="131">
        <v>48400</v>
      </c>
      <c r="H3022" s="152" t="s">
        <v>320</v>
      </c>
    </row>
    <row r="3024" spans="4:8" ht="12.75">
      <c r="D3024" s="131">
        <v>5442571.793647766</v>
      </c>
      <c r="F3024" s="131">
        <v>57300</v>
      </c>
      <c r="G3024" s="131">
        <v>48100</v>
      </c>
      <c r="H3024" s="152" t="s">
        <v>321</v>
      </c>
    </row>
    <row r="3026" spans="4:8" ht="12.75">
      <c r="D3026" s="131">
        <v>5397709.450714111</v>
      </c>
      <c r="F3026" s="131">
        <v>58600</v>
      </c>
      <c r="G3026" s="131">
        <v>47800</v>
      </c>
      <c r="H3026" s="152" t="s">
        <v>322</v>
      </c>
    </row>
    <row r="3028" spans="1:8" ht="12.75">
      <c r="A3028" s="147" t="s">
        <v>553</v>
      </c>
      <c r="C3028" s="153" t="s">
        <v>554</v>
      </c>
      <c r="D3028" s="131">
        <v>5385127.821690878</v>
      </c>
      <c r="F3028" s="131">
        <v>58266.66666666667</v>
      </c>
      <c r="G3028" s="131">
        <v>48100</v>
      </c>
      <c r="H3028" s="131">
        <v>5332027.612047271</v>
      </c>
    </row>
    <row r="3029" spans="1:8" ht="12.75">
      <c r="A3029" s="130">
        <v>38383.95951388889</v>
      </c>
      <c r="C3029" s="153" t="s">
        <v>555</v>
      </c>
      <c r="D3029" s="131">
        <v>64659.46216788383</v>
      </c>
      <c r="F3029" s="131">
        <v>850.4900548115381</v>
      </c>
      <c r="G3029" s="131">
        <v>300</v>
      </c>
      <c r="H3029" s="131">
        <v>64659.46216788383</v>
      </c>
    </row>
    <row r="3031" spans="3:8" ht="12.75">
      <c r="C3031" s="153" t="s">
        <v>556</v>
      </c>
      <c r="D3031" s="131">
        <v>1.2007043158277606</v>
      </c>
      <c r="F3031" s="131">
        <v>1.4596511238184293</v>
      </c>
      <c r="G3031" s="131">
        <v>0.6237006237006237</v>
      </c>
      <c r="H3031" s="131">
        <v>1.2126618028344636</v>
      </c>
    </row>
    <row r="3032" spans="1:10" ht="12.75">
      <c r="A3032" s="147" t="s">
        <v>545</v>
      </c>
      <c r="C3032" s="148" t="s">
        <v>546</v>
      </c>
      <c r="D3032" s="148" t="s">
        <v>547</v>
      </c>
      <c r="F3032" s="148" t="s">
        <v>548</v>
      </c>
      <c r="G3032" s="148" t="s">
        <v>549</v>
      </c>
      <c r="H3032" s="148" t="s">
        <v>550</v>
      </c>
      <c r="I3032" s="149" t="s">
        <v>551</v>
      </c>
      <c r="J3032" s="148" t="s">
        <v>552</v>
      </c>
    </row>
    <row r="3033" spans="1:8" ht="12.75">
      <c r="A3033" s="150" t="s">
        <v>623</v>
      </c>
      <c r="C3033" s="151">
        <v>455.40299999993294</v>
      </c>
      <c r="D3033" s="131">
        <v>507301.08389139175</v>
      </c>
      <c r="F3033" s="131">
        <v>27704.999999970198</v>
      </c>
      <c r="G3033" s="131">
        <v>29410</v>
      </c>
      <c r="H3033" s="152" t="s">
        <v>323</v>
      </c>
    </row>
    <row r="3035" spans="4:8" ht="12.75">
      <c r="D3035" s="131">
        <v>494733.79419755936</v>
      </c>
      <c r="F3035" s="131">
        <v>28060</v>
      </c>
      <c r="G3035" s="131">
        <v>29227.5</v>
      </c>
      <c r="H3035" s="152" t="s">
        <v>324</v>
      </c>
    </row>
    <row r="3037" spans="4:8" ht="12.75">
      <c r="D3037" s="131">
        <v>485983.60261535645</v>
      </c>
      <c r="F3037" s="131">
        <v>28027.5</v>
      </c>
      <c r="G3037" s="131">
        <v>29392.499999970198</v>
      </c>
      <c r="H3037" s="152" t="s">
        <v>325</v>
      </c>
    </row>
    <row r="3039" spans="1:8" ht="12.75">
      <c r="A3039" s="147" t="s">
        <v>553</v>
      </c>
      <c r="C3039" s="153" t="s">
        <v>554</v>
      </c>
      <c r="D3039" s="131">
        <v>496006.1602347692</v>
      </c>
      <c r="F3039" s="131">
        <v>27930.833333323397</v>
      </c>
      <c r="G3039" s="131">
        <v>29343.333333323397</v>
      </c>
      <c r="H3039" s="131">
        <v>467373.183006097</v>
      </c>
    </row>
    <row r="3040" spans="1:8" ht="12.75">
      <c r="A3040" s="130">
        <v>38383.96016203704</v>
      </c>
      <c r="C3040" s="153" t="s">
        <v>555</v>
      </c>
      <c r="D3040" s="131">
        <v>10715.546579060763</v>
      </c>
      <c r="F3040" s="131">
        <v>196.25132697652572</v>
      </c>
      <c r="G3040" s="131">
        <v>100.69549807069693</v>
      </c>
      <c r="H3040" s="131">
        <v>10715.546579060763</v>
      </c>
    </row>
    <row r="3042" spans="3:8" ht="12.75">
      <c r="C3042" s="153" t="s">
        <v>556</v>
      </c>
      <c r="D3042" s="131">
        <v>2.1603656240859777</v>
      </c>
      <c r="F3042" s="131">
        <v>0.7026332678101103</v>
      </c>
      <c r="G3042" s="131">
        <v>0.343163119632163</v>
      </c>
      <c r="H3042" s="131">
        <v>2.2927174619090156</v>
      </c>
    </row>
    <row r="3043" spans="1:16" ht="12.75">
      <c r="A3043" s="141" t="s">
        <v>536</v>
      </c>
      <c r="B3043" s="136" t="s">
        <v>482</v>
      </c>
      <c r="D3043" s="141" t="s">
        <v>537</v>
      </c>
      <c r="E3043" s="136" t="s">
        <v>538</v>
      </c>
      <c r="F3043" s="137" t="s">
        <v>592</v>
      </c>
      <c r="G3043" s="142" t="s">
        <v>540</v>
      </c>
      <c r="H3043" s="143">
        <v>2</v>
      </c>
      <c r="I3043" s="144" t="s">
        <v>541</v>
      </c>
      <c r="J3043" s="143">
        <v>14</v>
      </c>
      <c r="K3043" s="142" t="s">
        <v>542</v>
      </c>
      <c r="L3043" s="145">
        <v>1</v>
      </c>
      <c r="M3043" s="142" t="s">
        <v>543</v>
      </c>
      <c r="N3043" s="146">
        <v>1</v>
      </c>
      <c r="O3043" s="142" t="s">
        <v>544</v>
      </c>
      <c r="P3043" s="146">
        <v>1</v>
      </c>
    </row>
    <row r="3045" spans="1:10" ht="12.75">
      <c r="A3045" s="147" t="s">
        <v>545</v>
      </c>
      <c r="C3045" s="148" t="s">
        <v>546</v>
      </c>
      <c r="D3045" s="148" t="s">
        <v>547</v>
      </c>
      <c r="F3045" s="148" t="s">
        <v>548</v>
      </c>
      <c r="G3045" s="148" t="s">
        <v>549</v>
      </c>
      <c r="H3045" s="148" t="s">
        <v>550</v>
      </c>
      <c r="I3045" s="149" t="s">
        <v>551</v>
      </c>
      <c r="J3045" s="148" t="s">
        <v>552</v>
      </c>
    </row>
    <row r="3046" spans="1:8" ht="12.75">
      <c r="A3046" s="150" t="s">
        <v>619</v>
      </c>
      <c r="C3046" s="151">
        <v>228.61599999992177</v>
      </c>
      <c r="D3046" s="131">
        <v>31329.600994974375</v>
      </c>
      <c r="F3046" s="131">
        <v>28291.000000029802</v>
      </c>
      <c r="G3046" s="131">
        <v>25985</v>
      </c>
      <c r="H3046" s="152" t="s">
        <v>326</v>
      </c>
    </row>
    <row r="3048" spans="4:8" ht="12.75">
      <c r="D3048" s="131">
        <v>29708</v>
      </c>
      <c r="F3048" s="131">
        <v>28739</v>
      </c>
      <c r="G3048" s="131">
        <v>24706</v>
      </c>
      <c r="H3048" s="152" t="s">
        <v>327</v>
      </c>
    </row>
    <row r="3050" spans="4:8" ht="12.75">
      <c r="D3050" s="131">
        <v>31187.803468555212</v>
      </c>
      <c r="F3050" s="131">
        <v>25900.999999970198</v>
      </c>
      <c r="G3050" s="131">
        <v>24860</v>
      </c>
      <c r="H3050" s="152" t="s">
        <v>328</v>
      </c>
    </row>
    <row r="3052" spans="1:8" ht="12.75">
      <c r="A3052" s="147" t="s">
        <v>553</v>
      </c>
      <c r="C3052" s="153" t="s">
        <v>554</v>
      </c>
      <c r="D3052" s="131">
        <v>30741.801487843193</v>
      </c>
      <c r="F3052" s="131">
        <v>27643.666666666664</v>
      </c>
      <c r="G3052" s="131">
        <v>25183.666666666664</v>
      </c>
      <c r="H3052" s="131">
        <v>4176.88192094451</v>
      </c>
    </row>
    <row r="3053" spans="1:8" ht="12.75">
      <c r="A3053" s="130">
        <v>38383.96238425926</v>
      </c>
      <c r="C3053" s="153" t="s">
        <v>555</v>
      </c>
      <c r="D3053" s="131">
        <v>898.1012035536666</v>
      </c>
      <c r="F3053" s="131">
        <v>1525.7264936431238</v>
      </c>
      <c r="G3053" s="131">
        <v>698.2337240017367</v>
      </c>
      <c r="H3053" s="131">
        <v>898.1012035536666</v>
      </c>
    </row>
    <row r="3055" spans="3:8" ht="12.75">
      <c r="C3055" s="153" t="s">
        <v>556</v>
      </c>
      <c r="D3055" s="131">
        <v>2.921433228006562</v>
      </c>
      <c r="F3055" s="131">
        <v>5.519262375865928</v>
      </c>
      <c r="G3055" s="131">
        <v>2.772565779414184</v>
      </c>
      <c r="H3055" s="131">
        <v>21.501713971138084</v>
      </c>
    </row>
    <row r="3056" spans="1:10" ht="12.75">
      <c r="A3056" s="147" t="s">
        <v>545</v>
      </c>
      <c r="C3056" s="148" t="s">
        <v>546</v>
      </c>
      <c r="D3056" s="148" t="s">
        <v>547</v>
      </c>
      <c r="F3056" s="148" t="s">
        <v>548</v>
      </c>
      <c r="G3056" s="148" t="s">
        <v>549</v>
      </c>
      <c r="H3056" s="148" t="s">
        <v>550</v>
      </c>
      <c r="I3056" s="149" t="s">
        <v>551</v>
      </c>
      <c r="J3056" s="148" t="s">
        <v>552</v>
      </c>
    </row>
    <row r="3057" spans="1:8" ht="12.75">
      <c r="A3057" s="150" t="s">
        <v>620</v>
      </c>
      <c r="C3057" s="151">
        <v>231.6040000000503</v>
      </c>
      <c r="D3057" s="131">
        <v>32905.31671285629</v>
      </c>
      <c r="F3057" s="131">
        <v>16205</v>
      </c>
      <c r="G3057" s="131">
        <v>34980</v>
      </c>
      <c r="H3057" s="152" t="s">
        <v>329</v>
      </c>
    </row>
    <row r="3059" spans="4:8" ht="12.75">
      <c r="D3059" s="131">
        <v>33206.40224480629</v>
      </c>
      <c r="F3059" s="131">
        <v>16333.000000014901</v>
      </c>
      <c r="G3059" s="131">
        <v>35099</v>
      </c>
      <c r="H3059" s="152" t="s">
        <v>330</v>
      </c>
    </row>
    <row r="3061" spans="4:8" ht="12.75">
      <c r="D3061" s="131">
        <v>33584.38497298956</v>
      </c>
      <c r="F3061" s="131">
        <v>16127</v>
      </c>
      <c r="G3061" s="131">
        <v>34464</v>
      </c>
      <c r="H3061" s="152" t="s">
        <v>331</v>
      </c>
    </row>
    <row r="3063" spans="1:8" ht="12.75">
      <c r="A3063" s="147" t="s">
        <v>553</v>
      </c>
      <c r="C3063" s="153" t="s">
        <v>554</v>
      </c>
      <c r="D3063" s="131">
        <v>33232.034643550716</v>
      </c>
      <c r="F3063" s="131">
        <v>16221.666666671634</v>
      </c>
      <c r="G3063" s="131">
        <v>34847.666666666664</v>
      </c>
      <c r="H3063" s="131">
        <v>4978.243889291049</v>
      </c>
    </row>
    <row r="3064" spans="1:8" ht="12.75">
      <c r="A3064" s="130">
        <v>38383.962847222225</v>
      </c>
      <c r="C3064" s="153" t="s">
        <v>555</v>
      </c>
      <c r="D3064" s="131">
        <v>340.25900484605086</v>
      </c>
      <c r="F3064" s="131">
        <v>104.00641006669223</v>
      </c>
      <c r="G3064" s="131">
        <v>337.55049005050097</v>
      </c>
      <c r="H3064" s="131">
        <v>340.25900484605086</v>
      </c>
    </row>
    <row r="3066" spans="3:8" ht="12.75">
      <c r="C3066" s="153" t="s">
        <v>556</v>
      </c>
      <c r="D3066" s="131">
        <v>1.023888571661935</v>
      </c>
      <c r="F3066" s="131">
        <v>0.6411573619644122</v>
      </c>
      <c r="G3066" s="131">
        <v>0.9686458874831437</v>
      </c>
      <c r="H3066" s="131">
        <v>6.834920353701415</v>
      </c>
    </row>
    <row r="3067" spans="1:10" ht="12.75">
      <c r="A3067" s="147" t="s">
        <v>545</v>
      </c>
      <c r="C3067" s="148" t="s">
        <v>546</v>
      </c>
      <c r="D3067" s="148" t="s">
        <v>547</v>
      </c>
      <c r="F3067" s="148" t="s">
        <v>548</v>
      </c>
      <c r="G3067" s="148" t="s">
        <v>549</v>
      </c>
      <c r="H3067" s="148" t="s">
        <v>550</v>
      </c>
      <c r="I3067" s="149" t="s">
        <v>551</v>
      </c>
      <c r="J3067" s="148" t="s">
        <v>552</v>
      </c>
    </row>
    <row r="3068" spans="1:8" ht="12.75">
      <c r="A3068" s="150" t="s">
        <v>618</v>
      </c>
      <c r="C3068" s="151">
        <v>267.7160000000149</v>
      </c>
      <c r="D3068" s="131">
        <v>6151.767494365573</v>
      </c>
      <c r="F3068" s="131">
        <v>3594.5</v>
      </c>
      <c r="G3068" s="131">
        <v>3765.9999999962747</v>
      </c>
      <c r="H3068" s="152" t="s">
        <v>332</v>
      </c>
    </row>
    <row r="3070" spans="4:8" ht="12.75">
      <c r="D3070" s="131">
        <v>6051.095517233014</v>
      </c>
      <c r="F3070" s="131">
        <v>3592.25</v>
      </c>
      <c r="G3070" s="131">
        <v>3784.7499999962747</v>
      </c>
      <c r="H3070" s="152" t="s">
        <v>333</v>
      </c>
    </row>
    <row r="3072" spans="4:8" ht="12.75">
      <c r="D3072" s="131">
        <v>6136.202518321574</v>
      </c>
      <c r="F3072" s="131">
        <v>3587</v>
      </c>
      <c r="G3072" s="131">
        <v>3802.7500000037253</v>
      </c>
      <c r="H3072" s="152" t="s">
        <v>334</v>
      </c>
    </row>
    <row r="3074" spans="1:8" ht="12.75">
      <c r="A3074" s="147" t="s">
        <v>553</v>
      </c>
      <c r="C3074" s="153" t="s">
        <v>554</v>
      </c>
      <c r="D3074" s="131">
        <v>6113.02184330672</v>
      </c>
      <c r="F3074" s="131">
        <v>3591.25</v>
      </c>
      <c r="G3074" s="131">
        <v>3784.4999999987585</v>
      </c>
      <c r="H3074" s="131">
        <v>2395.653747377298</v>
      </c>
    </row>
    <row r="3075" spans="1:8" ht="12.75">
      <c r="A3075" s="130">
        <v>38383.96349537037</v>
      </c>
      <c r="C3075" s="153" t="s">
        <v>555</v>
      </c>
      <c r="D3075" s="131">
        <v>54.19150778082189</v>
      </c>
      <c r="F3075" s="131">
        <v>3.848701079585163</v>
      </c>
      <c r="G3075" s="131">
        <v>18.376275469656342</v>
      </c>
      <c r="H3075" s="131">
        <v>54.19150778082189</v>
      </c>
    </row>
    <row r="3077" spans="3:8" ht="12.75">
      <c r="C3077" s="153" t="s">
        <v>556</v>
      </c>
      <c r="D3077" s="131">
        <v>0.8864929517658657</v>
      </c>
      <c r="F3077" s="131">
        <v>0.10716884314890814</v>
      </c>
      <c r="G3077" s="131">
        <v>0.48556679798288727</v>
      </c>
      <c r="H3077" s="131">
        <v>2.262075971544277</v>
      </c>
    </row>
    <row r="3078" spans="1:10" ht="12.75">
      <c r="A3078" s="147" t="s">
        <v>545</v>
      </c>
      <c r="C3078" s="148" t="s">
        <v>546</v>
      </c>
      <c r="D3078" s="148" t="s">
        <v>547</v>
      </c>
      <c r="F3078" s="148" t="s">
        <v>548</v>
      </c>
      <c r="G3078" s="148" t="s">
        <v>549</v>
      </c>
      <c r="H3078" s="148" t="s">
        <v>550</v>
      </c>
      <c r="I3078" s="149" t="s">
        <v>551</v>
      </c>
      <c r="J3078" s="148" t="s">
        <v>552</v>
      </c>
    </row>
    <row r="3079" spans="1:8" ht="12.75">
      <c r="A3079" s="150" t="s">
        <v>617</v>
      </c>
      <c r="C3079" s="151">
        <v>292.40199999976903</v>
      </c>
      <c r="D3079" s="131">
        <v>32047.42010435462</v>
      </c>
      <c r="F3079" s="131">
        <v>12359.75</v>
      </c>
      <c r="G3079" s="131">
        <v>12058.5</v>
      </c>
      <c r="H3079" s="152" t="s">
        <v>335</v>
      </c>
    </row>
    <row r="3081" spans="4:8" ht="12.75">
      <c r="D3081" s="131">
        <v>31716.42305314541</v>
      </c>
      <c r="F3081" s="131">
        <v>12198.75</v>
      </c>
      <c r="G3081" s="131">
        <v>12003.75</v>
      </c>
      <c r="H3081" s="152" t="s">
        <v>336</v>
      </c>
    </row>
    <row r="3083" spans="4:8" ht="12.75">
      <c r="D3083" s="131">
        <v>32563.862787544727</v>
      </c>
      <c r="F3083" s="131">
        <v>12100.75</v>
      </c>
      <c r="G3083" s="131">
        <v>12165</v>
      </c>
      <c r="H3083" s="152" t="s">
        <v>337</v>
      </c>
    </row>
    <row r="3085" spans="1:8" ht="12.75">
      <c r="A3085" s="147" t="s">
        <v>553</v>
      </c>
      <c r="C3085" s="153" t="s">
        <v>554</v>
      </c>
      <c r="D3085" s="131">
        <v>32109.23531501492</v>
      </c>
      <c r="F3085" s="131">
        <v>12219.75</v>
      </c>
      <c r="G3085" s="131">
        <v>12075.75</v>
      </c>
      <c r="H3085" s="131">
        <v>19977.93312136893</v>
      </c>
    </row>
    <row r="3086" spans="1:8" ht="12.75">
      <c r="A3086" s="130">
        <v>38383.964166666665</v>
      </c>
      <c r="C3086" s="153" t="s">
        <v>555</v>
      </c>
      <c r="D3086" s="131">
        <v>427.088241539616</v>
      </c>
      <c r="F3086" s="131">
        <v>130.77079184588584</v>
      </c>
      <c r="G3086" s="131">
        <v>81.99733227367828</v>
      </c>
      <c r="H3086" s="131">
        <v>427.088241539616</v>
      </c>
    </row>
    <row r="3088" spans="3:8" ht="12.75">
      <c r="C3088" s="153" t="s">
        <v>556</v>
      </c>
      <c r="D3088" s="131">
        <v>1.330110285559809</v>
      </c>
      <c r="F3088" s="131">
        <v>1.070159306416955</v>
      </c>
      <c r="G3088" s="131">
        <v>0.6790247584926672</v>
      </c>
      <c r="H3088" s="131">
        <v>2.1377999362846554</v>
      </c>
    </row>
    <row r="3089" spans="1:10" ht="12.75">
      <c r="A3089" s="147" t="s">
        <v>545</v>
      </c>
      <c r="C3089" s="148" t="s">
        <v>546</v>
      </c>
      <c r="D3089" s="148" t="s">
        <v>547</v>
      </c>
      <c r="F3089" s="148" t="s">
        <v>548</v>
      </c>
      <c r="G3089" s="148" t="s">
        <v>549</v>
      </c>
      <c r="H3089" s="148" t="s">
        <v>550</v>
      </c>
      <c r="I3089" s="149" t="s">
        <v>551</v>
      </c>
      <c r="J3089" s="148" t="s">
        <v>552</v>
      </c>
    </row>
    <row r="3090" spans="1:8" ht="12.75">
      <c r="A3090" s="150" t="s">
        <v>621</v>
      </c>
      <c r="C3090" s="151">
        <v>324.75400000019</v>
      </c>
      <c r="D3090" s="131">
        <v>32441.03517895937</v>
      </c>
      <c r="F3090" s="131">
        <v>18693</v>
      </c>
      <c r="G3090" s="131">
        <v>15112.000000014901</v>
      </c>
      <c r="H3090" s="152" t="s">
        <v>338</v>
      </c>
    </row>
    <row r="3092" spans="4:8" ht="12.75">
      <c r="D3092" s="131">
        <v>32557.384259194136</v>
      </c>
      <c r="F3092" s="131">
        <v>18678</v>
      </c>
      <c r="G3092" s="131">
        <v>14842</v>
      </c>
      <c r="H3092" s="152" t="s">
        <v>339</v>
      </c>
    </row>
    <row r="3094" spans="4:8" ht="12.75">
      <c r="D3094" s="131">
        <v>32304.2671007514</v>
      </c>
      <c r="F3094" s="131">
        <v>18630</v>
      </c>
      <c r="G3094" s="131">
        <v>14760.000000014901</v>
      </c>
      <c r="H3094" s="152" t="s">
        <v>340</v>
      </c>
    </row>
    <row r="3096" spans="1:8" ht="12.75">
      <c r="A3096" s="147" t="s">
        <v>553</v>
      </c>
      <c r="C3096" s="153" t="s">
        <v>554</v>
      </c>
      <c r="D3096" s="131">
        <v>32434.228846301638</v>
      </c>
      <c r="F3096" s="131">
        <v>18667</v>
      </c>
      <c r="G3096" s="131">
        <v>14904.6666666766</v>
      </c>
      <c r="H3096" s="131">
        <v>15134.834175609236</v>
      </c>
    </row>
    <row r="3097" spans="1:8" ht="12.75">
      <c r="A3097" s="130">
        <v>38383.96467592593</v>
      </c>
      <c r="C3097" s="153" t="s">
        <v>555</v>
      </c>
      <c r="D3097" s="131">
        <v>126.6957718229737</v>
      </c>
      <c r="F3097" s="131">
        <v>32.908965343808674</v>
      </c>
      <c r="G3097" s="131">
        <v>184.17745066714565</v>
      </c>
      <c r="H3097" s="131">
        <v>126.6957718229737</v>
      </c>
    </row>
    <row r="3099" spans="3:8" ht="12.75">
      <c r="C3099" s="153" t="s">
        <v>556</v>
      </c>
      <c r="D3099" s="131">
        <v>0.3906236600332194</v>
      </c>
      <c r="F3099" s="131">
        <v>0.17629488050468026</v>
      </c>
      <c r="G3099" s="131">
        <v>1.2357032517803568</v>
      </c>
      <c r="H3099" s="131">
        <v>0.8371137096906692</v>
      </c>
    </row>
    <row r="3100" spans="1:10" ht="12.75">
      <c r="A3100" s="147" t="s">
        <v>545</v>
      </c>
      <c r="C3100" s="148" t="s">
        <v>546</v>
      </c>
      <c r="D3100" s="148" t="s">
        <v>547</v>
      </c>
      <c r="F3100" s="148" t="s">
        <v>548</v>
      </c>
      <c r="G3100" s="148" t="s">
        <v>549</v>
      </c>
      <c r="H3100" s="148" t="s">
        <v>550</v>
      </c>
      <c r="I3100" s="149" t="s">
        <v>551</v>
      </c>
      <c r="J3100" s="148" t="s">
        <v>552</v>
      </c>
    </row>
    <row r="3101" spans="1:8" ht="12.75">
      <c r="A3101" s="150" t="s">
        <v>640</v>
      </c>
      <c r="C3101" s="151">
        <v>343.82299999985844</v>
      </c>
      <c r="D3101" s="131">
        <v>36434.72434747219</v>
      </c>
      <c r="F3101" s="131">
        <v>13404</v>
      </c>
      <c r="G3101" s="131">
        <v>13112.000000014901</v>
      </c>
      <c r="H3101" s="152" t="s">
        <v>341</v>
      </c>
    </row>
    <row r="3103" spans="4:8" ht="12.75">
      <c r="D3103" s="131">
        <v>36733.868482232094</v>
      </c>
      <c r="F3103" s="131">
        <v>13386.000000014901</v>
      </c>
      <c r="G3103" s="131">
        <v>13154</v>
      </c>
      <c r="H3103" s="152" t="s">
        <v>342</v>
      </c>
    </row>
    <row r="3105" spans="4:8" ht="12.75">
      <c r="D3105" s="131">
        <v>36236.46601974964</v>
      </c>
      <c r="F3105" s="131">
        <v>13612.000000014901</v>
      </c>
      <c r="G3105" s="131">
        <v>13258.000000014901</v>
      </c>
      <c r="H3105" s="152" t="s">
        <v>343</v>
      </c>
    </row>
    <row r="3107" spans="1:8" ht="12.75">
      <c r="A3107" s="147" t="s">
        <v>553</v>
      </c>
      <c r="C3107" s="153" t="s">
        <v>554</v>
      </c>
      <c r="D3107" s="131">
        <v>36468.35294981798</v>
      </c>
      <c r="F3107" s="131">
        <v>13467.333333343267</v>
      </c>
      <c r="G3107" s="131">
        <v>13174.6666666766</v>
      </c>
      <c r="H3107" s="131">
        <v>23126.242567294383</v>
      </c>
    </row>
    <row r="3108" spans="1:8" ht="12.75">
      <c r="A3108" s="130">
        <v>38383.96511574074</v>
      </c>
      <c r="C3108" s="153" t="s">
        <v>555</v>
      </c>
      <c r="D3108" s="131">
        <v>250.40060821150587</v>
      </c>
      <c r="F3108" s="131">
        <v>125.60785538452492</v>
      </c>
      <c r="G3108" s="131">
        <v>75.16204716237117</v>
      </c>
      <c r="H3108" s="131">
        <v>250.40060821150587</v>
      </c>
    </row>
    <row r="3110" spans="3:8" ht="12.75">
      <c r="C3110" s="153" t="s">
        <v>556</v>
      </c>
      <c r="D3110" s="131">
        <v>0.6866243961060373</v>
      </c>
      <c r="F3110" s="131">
        <v>0.9326854268434652</v>
      </c>
      <c r="G3110" s="131">
        <v>0.5705043555483845</v>
      </c>
      <c r="H3110" s="131">
        <v>1.0827552616162024</v>
      </c>
    </row>
    <row r="3111" spans="1:10" ht="12.75">
      <c r="A3111" s="147" t="s">
        <v>545</v>
      </c>
      <c r="C3111" s="148" t="s">
        <v>546</v>
      </c>
      <c r="D3111" s="148" t="s">
        <v>547</v>
      </c>
      <c r="F3111" s="148" t="s">
        <v>548</v>
      </c>
      <c r="G3111" s="148" t="s">
        <v>549</v>
      </c>
      <c r="H3111" s="148" t="s">
        <v>550</v>
      </c>
      <c r="I3111" s="149" t="s">
        <v>551</v>
      </c>
      <c r="J3111" s="148" t="s">
        <v>552</v>
      </c>
    </row>
    <row r="3112" spans="1:8" ht="12.75">
      <c r="A3112" s="150" t="s">
        <v>622</v>
      </c>
      <c r="C3112" s="151">
        <v>361.38400000007823</v>
      </c>
      <c r="D3112" s="131">
        <v>35166</v>
      </c>
      <c r="F3112" s="131">
        <v>13970</v>
      </c>
      <c r="G3112" s="131">
        <v>13804</v>
      </c>
      <c r="H3112" s="152" t="s">
        <v>344</v>
      </c>
    </row>
    <row r="3114" spans="4:8" ht="12.75">
      <c r="D3114" s="131">
        <v>34789.56484460831</v>
      </c>
      <c r="F3114" s="131">
        <v>13418</v>
      </c>
      <c r="G3114" s="131">
        <v>13350</v>
      </c>
      <c r="H3114" s="152" t="s">
        <v>345</v>
      </c>
    </row>
    <row r="3116" spans="4:8" ht="12.75">
      <c r="D3116" s="131">
        <v>35232.34511458874</v>
      </c>
      <c r="F3116" s="131">
        <v>14118</v>
      </c>
      <c r="G3116" s="131">
        <v>13742</v>
      </c>
      <c r="H3116" s="152" t="s">
        <v>346</v>
      </c>
    </row>
    <row r="3118" spans="1:8" ht="12.75">
      <c r="A3118" s="147" t="s">
        <v>553</v>
      </c>
      <c r="C3118" s="153" t="s">
        <v>554</v>
      </c>
      <c r="D3118" s="131">
        <v>35062.63665306568</v>
      </c>
      <c r="F3118" s="131">
        <v>13835.333333333332</v>
      </c>
      <c r="G3118" s="131">
        <v>13632</v>
      </c>
      <c r="H3118" s="131">
        <v>21320.76433204425</v>
      </c>
    </row>
    <row r="3119" spans="1:8" ht="12.75">
      <c r="A3119" s="130">
        <v>38383.96554398148</v>
      </c>
      <c r="C3119" s="153" t="s">
        <v>555</v>
      </c>
      <c r="D3119" s="131">
        <v>238.8023827106448</v>
      </c>
      <c r="F3119" s="131">
        <v>368.91914199907455</v>
      </c>
      <c r="G3119" s="131">
        <v>246.1787968123981</v>
      </c>
      <c r="H3119" s="131">
        <v>238.8023827106448</v>
      </c>
    </row>
    <row r="3121" spans="3:8" ht="12.75">
      <c r="C3121" s="153" t="s">
        <v>556</v>
      </c>
      <c r="D3121" s="131">
        <v>0.681073659900489</v>
      </c>
      <c r="F3121" s="131">
        <v>2.666499845798737</v>
      </c>
      <c r="G3121" s="131">
        <v>1.8058890611238123</v>
      </c>
      <c r="H3121" s="131">
        <v>1.1200460686661893</v>
      </c>
    </row>
    <row r="3122" spans="1:10" ht="12.75">
      <c r="A3122" s="147" t="s">
        <v>545</v>
      </c>
      <c r="C3122" s="148" t="s">
        <v>546</v>
      </c>
      <c r="D3122" s="148" t="s">
        <v>547</v>
      </c>
      <c r="F3122" s="148" t="s">
        <v>548</v>
      </c>
      <c r="G3122" s="148" t="s">
        <v>549</v>
      </c>
      <c r="H3122" s="148" t="s">
        <v>550</v>
      </c>
      <c r="I3122" s="149" t="s">
        <v>551</v>
      </c>
      <c r="J3122" s="148" t="s">
        <v>552</v>
      </c>
    </row>
    <row r="3123" spans="1:8" ht="12.75">
      <c r="A3123" s="150" t="s">
        <v>641</v>
      </c>
      <c r="C3123" s="151">
        <v>371.029</v>
      </c>
      <c r="D3123" s="131">
        <v>35629.65584200621</v>
      </c>
      <c r="F3123" s="131">
        <v>19188</v>
      </c>
      <c r="G3123" s="131">
        <v>18974</v>
      </c>
      <c r="H3123" s="152" t="s">
        <v>347</v>
      </c>
    </row>
    <row r="3125" spans="4:8" ht="12.75">
      <c r="D3125" s="131">
        <v>35870.59311956167</v>
      </c>
      <c r="F3125" s="131">
        <v>18818</v>
      </c>
      <c r="G3125" s="131">
        <v>18556</v>
      </c>
      <c r="H3125" s="152" t="s">
        <v>348</v>
      </c>
    </row>
    <row r="3127" spans="4:8" ht="12.75">
      <c r="D3127" s="131">
        <v>36101.725369513035</v>
      </c>
      <c r="F3127" s="131">
        <v>18656</v>
      </c>
      <c r="G3127" s="131">
        <v>18316</v>
      </c>
      <c r="H3127" s="152" t="s">
        <v>349</v>
      </c>
    </row>
    <row r="3129" spans="1:8" ht="12.75">
      <c r="A3129" s="147" t="s">
        <v>553</v>
      </c>
      <c r="C3129" s="153" t="s">
        <v>554</v>
      </c>
      <c r="D3129" s="131">
        <v>35867.32477702697</v>
      </c>
      <c r="F3129" s="131">
        <v>18887.333333333332</v>
      </c>
      <c r="G3129" s="131">
        <v>18615.333333333332</v>
      </c>
      <c r="H3129" s="131">
        <v>17083.500957435706</v>
      </c>
    </row>
    <row r="3130" spans="1:8" ht="12.75">
      <c r="A3130" s="130">
        <v>38383.965995370374</v>
      </c>
      <c r="C3130" s="153" t="s">
        <v>555</v>
      </c>
      <c r="D3130" s="131">
        <v>236.05173426171964</v>
      </c>
      <c r="F3130" s="131">
        <v>272.69274528915014</v>
      </c>
      <c r="G3130" s="131">
        <v>332.98848828951026</v>
      </c>
      <c r="H3130" s="131">
        <v>236.05173426171964</v>
      </c>
    </row>
    <row r="3132" spans="3:8" ht="12.75">
      <c r="C3132" s="153" t="s">
        <v>556</v>
      </c>
      <c r="D3132" s="131">
        <v>0.658124729762145</v>
      </c>
      <c r="F3132" s="131">
        <v>1.443786375114628</v>
      </c>
      <c r="G3132" s="131">
        <v>1.788786063224817</v>
      </c>
      <c r="H3132" s="131">
        <v>1.38175269138248</v>
      </c>
    </row>
    <row r="3133" spans="1:10" ht="12.75">
      <c r="A3133" s="147" t="s">
        <v>545</v>
      </c>
      <c r="C3133" s="148" t="s">
        <v>546</v>
      </c>
      <c r="D3133" s="148" t="s">
        <v>547</v>
      </c>
      <c r="F3133" s="148" t="s">
        <v>548</v>
      </c>
      <c r="G3133" s="148" t="s">
        <v>549</v>
      </c>
      <c r="H3133" s="148" t="s">
        <v>550</v>
      </c>
      <c r="I3133" s="149" t="s">
        <v>551</v>
      </c>
      <c r="J3133" s="148" t="s">
        <v>552</v>
      </c>
    </row>
    <row r="3134" spans="1:8" ht="12.75">
      <c r="A3134" s="150" t="s">
        <v>616</v>
      </c>
      <c r="C3134" s="151">
        <v>407.77100000018254</v>
      </c>
      <c r="D3134" s="131">
        <v>3905833.0583763123</v>
      </c>
      <c r="F3134" s="131">
        <v>52800</v>
      </c>
      <c r="G3134" s="131">
        <v>46500</v>
      </c>
      <c r="H3134" s="152" t="s">
        <v>350</v>
      </c>
    </row>
    <row r="3136" spans="4:8" ht="12.75">
      <c r="D3136" s="131">
        <v>3929602.214931488</v>
      </c>
      <c r="F3136" s="131">
        <v>52000</v>
      </c>
      <c r="G3136" s="131">
        <v>46500</v>
      </c>
      <c r="H3136" s="152" t="s">
        <v>351</v>
      </c>
    </row>
    <row r="3138" spans="4:8" ht="12.75">
      <c r="D3138" s="131">
        <v>3912518.721851349</v>
      </c>
      <c r="F3138" s="131">
        <v>51100</v>
      </c>
      <c r="G3138" s="131">
        <v>46900</v>
      </c>
      <c r="H3138" s="152" t="s">
        <v>352</v>
      </c>
    </row>
    <row r="3140" spans="1:8" ht="12.75">
      <c r="A3140" s="147" t="s">
        <v>553</v>
      </c>
      <c r="C3140" s="153" t="s">
        <v>554</v>
      </c>
      <c r="D3140" s="131">
        <v>3915984.66505305</v>
      </c>
      <c r="F3140" s="131">
        <v>51966.66666666667</v>
      </c>
      <c r="G3140" s="131">
        <v>46633.33333333333</v>
      </c>
      <c r="H3140" s="131">
        <v>3866728.27092307</v>
      </c>
    </row>
    <row r="3141" spans="1:8" ht="12.75">
      <c r="A3141" s="130">
        <v>38383.966458333336</v>
      </c>
      <c r="C3141" s="153" t="s">
        <v>555</v>
      </c>
      <c r="D3141" s="131">
        <v>12257.763766011047</v>
      </c>
      <c r="F3141" s="131">
        <v>850.4900548115381</v>
      </c>
      <c r="G3141" s="131">
        <v>230.94010767585027</v>
      </c>
      <c r="H3141" s="131">
        <v>12257.763766011047</v>
      </c>
    </row>
    <row r="3143" spans="3:8" ht="12.75">
      <c r="C3143" s="153" t="s">
        <v>556</v>
      </c>
      <c r="D3143" s="131">
        <v>0.31301868660011695</v>
      </c>
      <c r="F3143" s="131">
        <v>1.6366069047046918</v>
      </c>
      <c r="G3143" s="131">
        <v>0.49522539172805635</v>
      </c>
      <c r="H3143" s="131">
        <v>0.31700608129582525</v>
      </c>
    </row>
    <row r="3144" spans="1:10" ht="12.75">
      <c r="A3144" s="147" t="s">
        <v>545</v>
      </c>
      <c r="C3144" s="148" t="s">
        <v>546</v>
      </c>
      <c r="D3144" s="148" t="s">
        <v>547</v>
      </c>
      <c r="F3144" s="148" t="s">
        <v>548</v>
      </c>
      <c r="G3144" s="148" t="s">
        <v>549</v>
      </c>
      <c r="H3144" s="148" t="s">
        <v>550</v>
      </c>
      <c r="I3144" s="149" t="s">
        <v>551</v>
      </c>
      <c r="J3144" s="148" t="s">
        <v>552</v>
      </c>
    </row>
    <row r="3145" spans="1:8" ht="12.75">
      <c r="A3145" s="150" t="s">
        <v>623</v>
      </c>
      <c r="C3145" s="151">
        <v>455.40299999993294</v>
      </c>
      <c r="D3145" s="131">
        <v>1138699.1705055237</v>
      </c>
      <c r="F3145" s="131">
        <v>30604.999999970198</v>
      </c>
      <c r="G3145" s="131">
        <v>30952.5</v>
      </c>
      <c r="H3145" s="152" t="s">
        <v>353</v>
      </c>
    </row>
    <row r="3147" spans="4:8" ht="12.75">
      <c r="D3147" s="131">
        <v>1155428.7400035858</v>
      </c>
      <c r="F3147" s="131">
        <v>29765</v>
      </c>
      <c r="G3147" s="131">
        <v>31095.000000029802</v>
      </c>
      <c r="H3147" s="152" t="s">
        <v>354</v>
      </c>
    </row>
    <row r="3149" spans="4:8" ht="12.75">
      <c r="D3149" s="131">
        <v>1176763.6840171814</v>
      </c>
      <c r="F3149" s="131">
        <v>30332.500000029802</v>
      </c>
      <c r="G3149" s="131">
        <v>31187.5</v>
      </c>
      <c r="H3149" s="152" t="s">
        <v>355</v>
      </c>
    </row>
    <row r="3151" spans="1:8" ht="12.75">
      <c r="A3151" s="147" t="s">
        <v>553</v>
      </c>
      <c r="C3151" s="153" t="s">
        <v>554</v>
      </c>
      <c r="D3151" s="131">
        <v>1156963.864842097</v>
      </c>
      <c r="F3151" s="131">
        <v>30234.166666666664</v>
      </c>
      <c r="G3151" s="131">
        <v>31078.333333343267</v>
      </c>
      <c r="H3151" s="131">
        <v>1126310.06881496</v>
      </c>
    </row>
    <row r="3152" spans="1:8" ht="12.75">
      <c r="A3152" s="130">
        <v>38383.96710648148</v>
      </c>
      <c r="C3152" s="153" t="s">
        <v>555</v>
      </c>
      <c r="D3152" s="131">
        <v>19078.633426493103</v>
      </c>
      <c r="F3152" s="131">
        <v>428.54647743878996</v>
      </c>
      <c r="G3152" s="131">
        <v>118.38320545388515</v>
      </c>
      <c r="H3152" s="131">
        <v>19078.633426493103</v>
      </c>
    </row>
    <row r="3154" spans="3:8" ht="12.75">
      <c r="C3154" s="153" t="s">
        <v>556</v>
      </c>
      <c r="D3154" s="131">
        <v>1.6490258690228814</v>
      </c>
      <c r="F3154" s="131">
        <v>1.417424472662132</v>
      </c>
      <c r="G3154" s="131">
        <v>0.38091877123563245</v>
      </c>
      <c r="H3154" s="131">
        <v>1.6939059637961476</v>
      </c>
    </row>
    <row r="3155" spans="1:16" ht="12.75">
      <c r="A3155" s="141" t="s">
        <v>536</v>
      </c>
      <c r="B3155" s="136" t="s">
        <v>487</v>
      </c>
      <c r="D3155" s="141" t="s">
        <v>537</v>
      </c>
      <c r="E3155" s="136" t="s">
        <v>538</v>
      </c>
      <c r="F3155" s="137" t="s">
        <v>593</v>
      </c>
      <c r="G3155" s="142" t="s">
        <v>540</v>
      </c>
      <c r="H3155" s="143">
        <v>3</v>
      </c>
      <c r="I3155" s="144" t="s">
        <v>541</v>
      </c>
      <c r="J3155" s="143">
        <v>1</v>
      </c>
      <c r="K3155" s="142" t="s">
        <v>542</v>
      </c>
      <c r="L3155" s="145">
        <v>1</v>
      </c>
      <c r="M3155" s="142" t="s">
        <v>543</v>
      </c>
      <c r="N3155" s="146">
        <v>1</v>
      </c>
      <c r="O3155" s="142" t="s">
        <v>544</v>
      </c>
      <c r="P3155" s="146">
        <v>1</v>
      </c>
    </row>
    <row r="3157" spans="1:10" ht="12.75">
      <c r="A3157" s="147" t="s">
        <v>545</v>
      </c>
      <c r="C3157" s="148" t="s">
        <v>546</v>
      </c>
      <c r="D3157" s="148" t="s">
        <v>547</v>
      </c>
      <c r="F3157" s="148" t="s">
        <v>548</v>
      </c>
      <c r="G3157" s="148" t="s">
        <v>549</v>
      </c>
      <c r="H3157" s="148" t="s">
        <v>550</v>
      </c>
      <c r="I3157" s="149" t="s">
        <v>551</v>
      </c>
      <c r="J3157" s="148" t="s">
        <v>552</v>
      </c>
    </row>
    <row r="3158" spans="1:8" ht="12.75">
      <c r="A3158" s="150" t="s">
        <v>619</v>
      </c>
      <c r="C3158" s="151">
        <v>228.61599999992177</v>
      </c>
      <c r="D3158" s="131">
        <v>25773.5</v>
      </c>
      <c r="F3158" s="131">
        <v>30094</v>
      </c>
      <c r="G3158" s="131">
        <v>25913</v>
      </c>
      <c r="H3158" s="152" t="s">
        <v>356</v>
      </c>
    </row>
    <row r="3160" spans="4:8" ht="12.75">
      <c r="D3160" s="131">
        <v>25333</v>
      </c>
      <c r="F3160" s="131">
        <v>27491.000000029802</v>
      </c>
      <c r="G3160" s="131">
        <v>25077</v>
      </c>
      <c r="H3160" s="152" t="s">
        <v>357</v>
      </c>
    </row>
    <row r="3162" spans="4:8" ht="12.75">
      <c r="D3162" s="131">
        <v>25440</v>
      </c>
      <c r="F3162" s="131">
        <v>27138</v>
      </c>
      <c r="G3162" s="131">
        <v>25319</v>
      </c>
      <c r="H3162" s="152" t="s">
        <v>358</v>
      </c>
    </row>
    <row r="3164" spans="1:8" ht="12.75">
      <c r="A3164" s="147" t="s">
        <v>553</v>
      </c>
      <c r="C3164" s="153" t="s">
        <v>554</v>
      </c>
      <c r="D3164" s="131">
        <v>25515.5</v>
      </c>
      <c r="F3164" s="131">
        <v>28241.00000000993</v>
      </c>
      <c r="G3164" s="131">
        <v>25436.333333333336</v>
      </c>
      <c r="H3164" s="131">
        <v>-1495.6113689150907</v>
      </c>
    </row>
    <row r="3165" spans="1:8" ht="12.75">
      <c r="A3165" s="130">
        <v>38383.9693287037</v>
      </c>
      <c r="C3165" s="153" t="s">
        <v>555</v>
      </c>
      <c r="D3165" s="131">
        <v>229.75040805186833</v>
      </c>
      <c r="F3165" s="131">
        <v>1614.4221876503755</v>
      </c>
      <c r="G3165" s="131">
        <v>430.17360836449893</v>
      </c>
      <c r="H3165" s="131">
        <v>229.75040805186833</v>
      </c>
    </row>
    <row r="3167" spans="3:7" ht="12.75">
      <c r="C3167" s="153" t="s">
        <v>556</v>
      </c>
      <c r="D3167" s="131">
        <v>0.9004346693259717</v>
      </c>
      <c r="F3167" s="131">
        <v>5.7165900203597895</v>
      </c>
      <c r="G3167" s="131">
        <v>1.691177744556339</v>
      </c>
    </row>
    <row r="3168" spans="1:10" ht="12.75">
      <c r="A3168" s="147" t="s">
        <v>545</v>
      </c>
      <c r="C3168" s="148" t="s">
        <v>546</v>
      </c>
      <c r="D3168" s="148" t="s">
        <v>547</v>
      </c>
      <c r="F3168" s="148" t="s">
        <v>548</v>
      </c>
      <c r="G3168" s="148" t="s">
        <v>549</v>
      </c>
      <c r="H3168" s="148" t="s">
        <v>550</v>
      </c>
      <c r="I3168" s="149" t="s">
        <v>551</v>
      </c>
      <c r="J3168" s="148" t="s">
        <v>552</v>
      </c>
    </row>
    <row r="3169" spans="1:8" ht="12.75">
      <c r="A3169" s="150" t="s">
        <v>620</v>
      </c>
      <c r="C3169" s="151">
        <v>231.6040000000503</v>
      </c>
      <c r="D3169" s="131">
        <v>32548.51740601659</v>
      </c>
      <c r="F3169" s="131">
        <v>15531</v>
      </c>
      <c r="G3169" s="131">
        <v>33798</v>
      </c>
      <c r="H3169" s="152" t="s">
        <v>359</v>
      </c>
    </row>
    <row r="3171" spans="4:8" ht="12.75">
      <c r="D3171" s="131">
        <v>24660</v>
      </c>
      <c r="F3171" s="131">
        <v>17167</v>
      </c>
      <c r="G3171" s="131">
        <v>34702</v>
      </c>
      <c r="H3171" s="152" t="s">
        <v>360</v>
      </c>
    </row>
    <row r="3173" spans="4:8" ht="12.75">
      <c r="D3173" s="131">
        <v>32423.959194660187</v>
      </c>
      <c r="F3173" s="131">
        <v>16946</v>
      </c>
      <c r="G3173" s="131">
        <v>33532</v>
      </c>
      <c r="H3173" s="152" t="s">
        <v>361</v>
      </c>
    </row>
    <row r="3175" spans="1:8" ht="12.75">
      <c r="A3175" s="147" t="s">
        <v>553</v>
      </c>
      <c r="C3175" s="153" t="s">
        <v>554</v>
      </c>
      <c r="D3175" s="131">
        <v>29877.49220022559</v>
      </c>
      <c r="F3175" s="131">
        <v>16548</v>
      </c>
      <c r="G3175" s="131">
        <v>34010.666666666664</v>
      </c>
      <c r="H3175" s="131">
        <v>2048.864462999314</v>
      </c>
    </row>
    <row r="3176" spans="1:8" ht="12.75">
      <c r="A3176" s="130">
        <v>38383.96980324074</v>
      </c>
      <c r="C3176" s="153" t="s">
        <v>555</v>
      </c>
      <c r="D3176" s="131">
        <v>4518.909971615405</v>
      </c>
      <c r="F3176" s="131">
        <v>887.6525221053562</v>
      </c>
      <c r="G3176" s="131">
        <v>613.3068834876495</v>
      </c>
      <c r="H3176" s="131">
        <v>4518.909971615405</v>
      </c>
    </row>
    <row r="3178" spans="3:8" ht="12.75">
      <c r="C3178" s="153" t="s">
        <v>556</v>
      </c>
      <c r="D3178" s="131">
        <v>15.124796757812508</v>
      </c>
      <c r="F3178" s="131">
        <v>5.3641075785917085</v>
      </c>
      <c r="G3178" s="131">
        <v>1.8032780406764042</v>
      </c>
      <c r="H3178" s="131">
        <v>220.5568036940918</v>
      </c>
    </row>
    <row r="3179" spans="1:10" ht="12.75">
      <c r="A3179" s="147" t="s">
        <v>545</v>
      </c>
      <c r="C3179" s="148" t="s">
        <v>546</v>
      </c>
      <c r="D3179" s="148" t="s">
        <v>547</v>
      </c>
      <c r="F3179" s="148" t="s">
        <v>548</v>
      </c>
      <c r="G3179" s="148" t="s">
        <v>549</v>
      </c>
      <c r="H3179" s="148" t="s">
        <v>550</v>
      </c>
      <c r="I3179" s="149" t="s">
        <v>551</v>
      </c>
      <c r="J3179" s="148" t="s">
        <v>552</v>
      </c>
    </row>
    <row r="3180" spans="1:8" ht="12.75">
      <c r="A3180" s="150" t="s">
        <v>618</v>
      </c>
      <c r="C3180" s="151">
        <v>267.7160000000149</v>
      </c>
      <c r="D3180" s="131">
        <v>4735.834152571857</v>
      </c>
      <c r="F3180" s="131">
        <v>3569.75</v>
      </c>
      <c r="G3180" s="131">
        <v>3729.5</v>
      </c>
      <c r="H3180" s="152" t="s">
        <v>362</v>
      </c>
    </row>
    <row r="3182" spans="4:8" ht="12.75">
      <c r="D3182" s="131">
        <v>4690.512712448835</v>
      </c>
      <c r="F3182" s="131">
        <v>3517.75</v>
      </c>
      <c r="G3182" s="131">
        <v>3764</v>
      </c>
      <c r="H3182" s="152" t="s">
        <v>363</v>
      </c>
    </row>
    <row r="3184" spans="4:8" ht="12.75">
      <c r="D3184" s="131">
        <v>4737.940039895475</v>
      </c>
      <c r="F3184" s="131">
        <v>3544.75</v>
      </c>
      <c r="G3184" s="131">
        <v>3728.2499999962747</v>
      </c>
      <c r="H3184" s="152" t="s">
        <v>364</v>
      </c>
    </row>
    <row r="3186" spans="1:8" ht="12.75">
      <c r="A3186" s="147" t="s">
        <v>553</v>
      </c>
      <c r="C3186" s="153" t="s">
        <v>554</v>
      </c>
      <c r="D3186" s="131">
        <v>4721.428968305389</v>
      </c>
      <c r="F3186" s="131">
        <v>3544.083333333333</v>
      </c>
      <c r="G3186" s="131">
        <v>3740.5833333320916</v>
      </c>
      <c r="H3186" s="131">
        <v>1049.1065361356568</v>
      </c>
    </row>
    <row r="3187" spans="1:8" ht="12.75">
      <c r="A3187" s="130">
        <v>38383.97045138889</v>
      </c>
      <c r="C3187" s="153" t="s">
        <v>555</v>
      </c>
      <c r="D3187" s="131">
        <v>26.794959367409366</v>
      </c>
      <c r="F3187" s="131">
        <v>26.00640946638604</v>
      </c>
      <c r="G3187" s="131">
        <v>20.28905698599659</v>
      </c>
      <c r="H3187" s="131">
        <v>26.794959367409366</v>
      </c>
    </row>
    <row r="3189" spans="3:8" ht="12.75">
      <c r="C3189" s="153" t="s">
        <v>556</v>
      </c>
      <c r="D3189" s="131">
        <v>0.5675180024370163</v>
      </c>
      <c r="F3189" s="131">
        <v>0.7337979110645269</v>
      </c>
      <c r="G3189" s="131">
        <v>0.542403555220977</v>
      </c>
      <c r="H3189" s="131">
        <v>2.554074199757402</v>
      </c>
    </row>
    <row r="3190" spans="1:10" ht="12.75">
      <c r="A3190" s="147" t="s">
        <v>545</v>
      </c>
      <c r="C3190" s="148" t="s">
        <v>546</v>
      </c>
      <c r="D3190" s="148" t="s">
        <v>547</v>
      </c>
      <c r="F3190" s="148" t="s">
        <v>548</v>
      </c>
      <c r="G3190" s="148" t="s">
        <v>549</v>
      </c>
      <c r="H3190" s="148" t="s">
        <v>550</v>
      </c>
      <c r="I3190" s="149" t="s">
        <v>551</v>
      </c>
      <c r="J3190" s="148" t="s">
        <v>552</v>
      </c>
    </row>
    <row r="3191" spans="1:8" ht="12.75">
      <c r="A3191" s="150" t="s">
        <v>617</v>
      </c>
      <c r="C3191" s="151">
        <v>292.40199999976903</v>
      </c>
      <c r="D3191" s="131">
        <v>12006.5</v>
      </c>
      <c r="F3191" s="131">
        <v>11430</v>
      </c>
      <c r="G3191" s="131">
        <v>11641</v>
      </c>
      <c r="H3191" s="152" t="s">
        <v>365</v>
      </c>
    </row>
    <row r="3193" spans="4:8" ht="12.75">
      <c r="D3193" s="131">
        <v>12087.839836925268</v>
      </c>
      <c r="F3193" s="131">
        <v>11507.25</v>
      </c>
      <c r="G3193" s="131">
        <v>11633.25</v>
      </c>
      <c r="H3193" s="152" t="s">
        <v>366</v>
      </c>
    </row>
    <row r="3195" spans="4:8" ht="12.75">
      <c r="D3195" s="131">
        <v>12092.01674363017</v>
      </c>
      <c r="F3195" s="131">
        <v>11455.75</v>
      </c>
      <c r="G3195" s="131">
        <v>11534.75</v>
      </c>
      <c r="H3195" s="152" t="s">
        <v>367</v>
      </c>
    </row>
    <row r="3197" spans="1:8" ht="12.75">
      <c r="A3197" s="147" t="s">
        <v>553</v>
      </c>
      <c r="C3197" s="153" t="s">
        <v>554</v>
      </c>
      <c r="D3197" s="131">
        <v>12062.118860185146</v>
      </c>
      <c r="F3197" s="131">
        <v>11464.333333333332</v>
      </c>
      <c r="G3197" s="131">
        <v>11603</v>
      </c>
      <c r="H3197" s="131">
        <v>512.613565177582</v>
      </c>
    </row>
    <row r="3198" spans="1:8" ht="12.75">
      <c r="A3198" s="130">
        <v>38383.97112268519</v>
      </c>
      <c r="C3198" s="153" t="s">
        <v>555</v>
      </c>
      <c r="D3198" s="131">
        <v>48.212600465260564</v>
      </c>
      <c r="F3198" s="131">
        <v>39.33377471503763</v>
      </c>
      <c r="G3198" s="131">
        <v>59.233119958347636</v>
      </c>
      <c r="H3198" s="131">
        <v>48.212600465260564</v>
      </c>
    </row>
    <row r="3200" spans="3:8" ht="12.75">
      <c r="C3200" s="153" t="s">
        <v>556</v>
      </c>
      <c r="D3200" s="131">
        <v>0.39970258147929194</v>
      </c>
      <c r="F3200" s="131">
        <v>0.34309692130698954</v>
      </c>
      <c r="G3200" s="131">
        <v>0.5104983190411758</v>
      </c>
      <c r="H3200" s="131">
        <v>9.405252560680587</v>
      </c>
    </row>
    <row r="3201" spans="1:10" ht="12.75">
      <c r="A3201" s="147" t="s">
        <v>545</v>
      </c>
      <c r="C3201" s="148" t="s">
        <v>546</v>
      </c>
      <c r="D3201" s="148" t="s">
        <v>547</v>
      </c>
      <c r="F3201" s="148" t="s">
        <v>548</v>
      </c>
      <c r="G3201" s="148" t="s">
        <v>549</v>
      </c>
      <c r="H3201" s="148" t="s">
        <v>550</v>
      </c>
      <c r="I3201" s="149" t="s">
        <v>551</v>
      </c>
      <c r="J3201" s="148" t="s">
        <v>552</v>
      </c>
    </row>
    <row r="3202" spans="1:8" ht="12.75">
      <c r="A3202" s="150" t="s">
        <v>621</v>
      </c>
      <c r="C3202" s="151">
        <v>324.75400000019</v>
      </c>
      <c r="D3202" s="131">
        <v>25084.163043051958</v>
      </c>
      <c r="F3202" s="131">
        <v>17728</v>
      </c>
      <c r="G3202" s="131">
        <v>14618</v>
      </c>
      <c r="H3202" s="152" t="s">
        <v>368</v>
      </c>
    </row>
    <row r="3204" spans="4:8" ht="12.75">
      <c r="D3204" s="131">
        <v>25065.777696609497</v>
      </c>
      <c r="F3204" s="131">
        <v>17882</v>
      </c>
      <c r="G3204" s="131">
        <v>14822</v>
      </c>
      <c r="H3204" s="152" t="s">
        <v>369</v>
      </c>
    </row>
    <row r="3206" spans="4:8" ht="12.75">
      <c r="D3206" s="131">
        <v>25242.66985103488</v>
      </c>
      <c r="F3206" s="131">
        <v>17742</v>
      </c>
      <c r="G3206" s="131">
        <v>14871</v>
      </c>
      <c r="H3206" s="152" t="s">
        <v>370</v>
      </c>
    </row>
    <row r="3208" spans="1:8" ht="12.75">
      <c r="A3208" s="147" t="s">
        <v>553</v>
      </c>
      <c r="C3208" s="153" t="s">
        <v>554</v>
      </c>
      <c r="D3208" s="131">
        <v>25130.87019689878</v>
      </c>
      <c r="F3208" s="131">
        <v>17784</v>
      </c>
      <c r="G3208" s="131">
        <v>14770.333333333332</v>
      </c>
      <c r="H3208" s="131">
        <v>8442.335757481986</v>
      </c>
    </row>
    <row r="3209" spans="1:8" ht="12.75">
      <c r="A3209" s="130">
        <v>38383.97163194444</v>
      </c>
      <c r="C3209" s="153" t="s">
        <v>555</v>
      </c>
      <c r="D3209" s="131">
        <v>97.2567593526886</v>
      </c>
      <c r="F3209" s="131">
        <v>85.15867542417507</v>
      </c>
      <c r="G3209" s="131">
        <v>134.18022705798845</v>
      </c>
      <c r="H3209" s="131">
        <v>97.2567593526886</v>
      </c>
    </row>
    <row r="3211" spans="3:8" ht="12.75">
      <c r="C3211" s="153" t="s">
        <v>556</v>
      </c>
      <c r="D3211" s="131">
        <v>0.387001160686789</v>
      </c>
      <c r="F3211" s="131">
        <v>0.4788499517778625</v>
      </c>
      <c r="G3211" s="131">
        <v>0.9084441361602434</v>
      </c>
      <c r="H3211" s="131">
        <v>1.1520124542132217</v>
      </c>
    </row>
    <row r="3212" spans="1:10" ht="12.75">
      <c r="A3212" s="147" t="s">
        <v>545</v>
      </c>
      <c r="C3212" s="148" t="s">
        <v>546</v>
      </c>
      <c r="D3212" s="148" t="s">
        <v>547</v>
      </c>
      <c r="F3212" s="148" t="s">
        <v>548</v>
      </c>
      <c r="G3212" s="148" t="s">
        <v>549</v>
      </c>
      <c r="H3212" s="148" t="s">
        <v>550</v>
      </c>
      <c r="I3212" s="149" t="s">
        <v>551</v>
      </c>
      <c r="J3212" s="148" t="s">
        <v>552</v>
      </c>
    </row>
    <row r="3213" spans="1:8" ht="12.75">
      <c r="A3213" s="150" t="s">
        <v>640</v>
      </c>
      <c r="C3213" s="151">
        <v>343.82299999985844</v>
      </c>
      <c r="D3213" s="131">
        <v>14652.52023525536</v>
      </c>
      <c r="F3213" s="131">
        <v>13202</v>
      </c>
      <c r="G3213" s="131">
        <v>12928</v>
      </c>
      <c r="H3213" s="152" t="s">
        <v>371</v>
      </c>
    </row>
    <row r="3215" spans="4:8" ht="12.75">
      <c r="D3215" s="131">
        <v>14635.5</v>
      </c>
      <c r="F3215" s="131">
        <v>12732</v>
      </c>
      <c r="G3215" s="131">
        <v>13194</v>
      </c>
      <c r="H3215" s="152" t="s">
        <v>372</v>
      </c>
    </row>
    <row r="3217" spans="4:8" ht="12.75">
      <c r="D3217" s="131">
        <v>14612.212332203984</v>
      </c>
      <c r="F3217" s="131">
        <v>13376</v>
      </c>
      <c r="G3217" s="131">
        <v>12915.999999985099</v>
      </c>
      <c r="H3217" s="152" t="s">
        <v>373</v>
      </c>
    </row>
    <row r="3219" spans="1:8" ht="12.75">
      <c r="A3219" s="147" t="s">
        <v>553</v>
      </c>
      <c r="C3219" s="153" t="s">
        <v>554</v>
      </c>
      <c r="D3219" s="131">
        <v>14633.41085581978</v>
      </c>
      <c r="F3219" s="131">
        <v>13103.333333333332</v>
      </c>
      <c r="G3219" s="131">
        <v>13012.666666661698</v>
      </c>
      <c r="H3219" s="131">
        <v>1568.8709651115244</v>
      </c>
    </row>
    <row r="3220" spans="1:8" ht="12.75">
      <c r="A3220" s="130">
        <v>38383.97207175926</v>
      </c>
      <c r="C3220" s="153" t="s">
        <v>555</v>
      </c>
      <c r="D3220" s="131">
        <v>20.234998263506746</v>
      </c>
      <c r="F3220" s="131">
        <v>333.1446132437584</v>
      </c>
      <c r="G3220" s="131">
        <v>157.15385243371375</v>
      </c>
      <c r="H3220" s="131">
        <v>20.234998263506746</v>
      </c>
    </row>
    <row r="3222" spans="3:8" ht="12.75">
      <c r="C3222" s="153" t="s">
        <v>556</v>
      </c>
      <c r="D3222" s="131">
        <v>0.13827943780761948</v>
      </c>
      <c r="F3222" s="131">
        <v>2.5424417189806046</v>
      </c>
      <c r="G3222" s="131">
        <v>1.2076990555390168</v>
      </c>
      <c r="H3222" s="131">
        <v>1.2897809133760296</v>
      </c>
    </row>
    <row r="3223" spans="1:10" ht="12.75">
      <c r="A3223" s="147" t="s">
        <v>545</v>
      </c>
      <c r="C3223" s="148" t="s">
        <v>546</v>
      </c>
      <c r="D3223" s="148" t="s">
        <v>547</v>
      </c>
      <c r="F3223" s="148" t="s">
        <v>548</v>
      </c>
      <c r="G3223" s="148" t="s">
        <v>549</v>
      </c>
      <c r="H3223" s="148" t="s">
        <v>550</v>
      </c>
      <c r="I3223" s="149" t="s">
        <v>551</v>
      </c>
      <c r="J3223" s="148" t="s">
        <v>552</v>
      </c>
    </row>
    <row r="3224" spans="1:8" ht="12.75">
      <c r="A3224" s="150" t="s">
        <v>622</v>
      </c>
      <c r="C3224" s="151">
        <v>361.38400000007823</v>
      </c>
      <c r="D3224" s="131">
        <v>13515.5</v>
      </c>
      <c r="F3224" s="131">
        <v>13315.999999985099</v>
      </c>
      <c r="G3224" s="131">
        <v>13465.999999985099</v>
      </c>
      <c r="H3224" s="152" t="s">
        <v>374</v>
      </c>
    </row>
    <row r="3226" spans="4:8" ht="12.75">
      <c r="D3226" s="131">
        <v>13299</v>
      </c>
      <c r="F3226" s="131">
        <v>13426</v>
      </c>
      <c r="G3226" s="131">
        <v>13286.000000014901</v>
      </c>
      <c r="H3226" s="152" t="s">
        <v>375</v>
      </c>
    </row>
    <row r="3228" spans="4:8" ht="12.75">
      <c r="D3228" s="131">
        <v>13537.92448541522</v>
      </c>
      <c r="F3228" s="131">
        <v>13362.000000014901</v>
      </c>
      <c r="G3228" s="131">
        <v>13406</v>
      </c>
      <c r="H3228" s="152" t="s">
        <v>376</v>
      </c>
    </row>
    <row r="3230" spans="1:8" ht="12.75">
      <c r="A3230" s="147" t="s">
        <v>553</v>
      </c>
      <c r="C3230" s="153" t="s">
        <v>554</v>
      </c>
      <c r="D3230" s="131">
        <v>13450.808161805075</v>
      </c>
      <c r="F3230" s="131">
        <v>13368</v>
      </c>
      <c r="G3230" s="131">
        <v>13386</v>
      </c>
      <c r="H3230" s="131">
        <v>74.53456399385591</v>
      </c>
    </row>
    <row r="3231" spans="1:8" ht="12.75">
      <c r="A3231" s="130">
        <v>38383.9725</v>
      </c>
      <c r="C3231" s="153" t="s">
        <v>555</v>
      </c>
      <c r="D3231" s="131">
        <v>131.94696995189423</v>
      </c>
      <c r="F3231" s="131">
        <v>55.244909274177274</v>
      </c>
      <c r="G3231" s="131">
        <v>91.65151388468792</v>
      </c>
      <c r="H3231" s="131">
        <v>131.94696995189423</v>
      </c>
    </row>
    <row r="3233" spans="3:8" ht="12.75">
      <c r="C3233" s="153" t="s">
        <v>556</v>
      </c>
      <c r="D3233" s="131">
        <v>0.9809594216544621</v>
      </c>
      <c r="F3233" s="131">
        <v>0.41326233747888447</v>
      </c>
      <c r="G3233" s="131">
        <v>0.6846818607850585</v>
      </c>
      <c r="H3233" s="131">
        <v>177.0278953570735</v>
      </c>
    </row>
    <row r="3234" spans="1:10" ht="12.75">
      <c r="A3234" s="147" t="s">
        <v>545</v>
      </c>
      <c r="C3234" s="148" t="s">
        <v>546</v>
      </c>
      <c r="D3234" s="148" t="s">
        <v>547</v>
      </c>
      <c r="F3234" s="148" t="s">
        <v>548</v>
      </c>
      <c r="G3234" s="148" t="s">
        <v>549</v>
      </c>
      <c r="H3234" s="148" t="s">
        <v>550</v>
      </c>
      <c r="I3234" s="149" t="s">
        <v>551</v>
      </c>
      <c r="J3234" s="148" t="s">
        <v>552</v>
      </c>
    </row>
    <row r="3235" spans="1:8" ht="12.75">
      <c r="A3235" s="150" t="s">
        <v>641</v>
      </c>
      <c r="C3235" s="151">
        <v>371.029</v>
      </c>
      <c r="D3235" s="131">
        <v>18344.27566885948</v>
      </c>
      <c r="F3235" s="131">
        <v>18060</v>
      </c>
      <c r="G3235" s="131">
        <v>18666</v>
      </c>
      <c r="H3235" s="152" t="s">
        <v>377</v>
      </c>
    </row>
    <row r="3237" spans="4:8" ht="12.75">
      <c r="D3237" s="131">
        <v>18251.3664624393</v>
      </c>
      <c r="F3237" s="131">
        <v>17862</v>
      </c>
      <c r="G3237" s="131">
        <v>18626</v>
      </c>
      <c r="H3237" s="152" t="s">
        <v>378</v>
      </c>
    </row>
    <row r="3239" spans="4:8" ht="12.75">
      <c r="D3239" s="131">
        <v>17907.5</v>
      </c>
      <c r="F3239" s="131">
        <v>18068</v>
      </c>
      <c r="G3239" s="131">
        <v>18360</v>
      </c>
      <c r="H3239" s="152" t="s">
        <v>379</v>
      </c>
    </row>
    <row r="3241" spans="1:8" ht="12.75">
      <c r="A3241" s="147" t="s">
        <v>553</v>
      </c>
      <c r="C3241" s="153" t="s">
        <v>554</v>
      </c>
      <c r="D3241" s="131">
        <v>18167.71404376626</v>
      </c>
      <c r="F3241" s="131">
        <v>17996.666666666668</v>
      </c>
      <c r="G3241" s="131">
        <v>18550.666666666668</v>
      </c>
      <c r="H3241" s="131">
        <v>-39.77714721330292</v>
      </c>
    </row>
    <row r="3242" spans="1:8" ht="12.75">
      <c r="A3242" s="130">
        <v>38383.97295138889</v>
      </c>
      <c r="C3242" s="153" t="s">
        <v>555</v>
      </c>
      <c r="D3242" s="131">
        <v>230.09029008055833</v>
      </c>
      <c r="F3242" s="131">
        <v>116.69333028641067</v>
      </c>
      <c r="G3242" s="131">
        <v>166.32899125929112</v>
      </c>
      <c r="H3242" s="131">
        <v>230.09029008055833</v>
      </c>
    </row>
    <row r="3244" spans="3:7" ht="12.75">
      <c r="C3244" s="153" t="s">
        <v>556</v>
      </c>
      <c r="D3244" s="131">
        <v>1.2664790381787594</v>
      </c>
      <c r="F3244" s="131">
        <v>0.6484163564719985</v>
      </c>
      <c r="G3244" s="131">
        <v>0.8966200204446797</v>
      </c>
    </row>
    <row r="3245" spans="1:10" ht="12.75">
      <c r="A3245" s="147" t="s">
        <v>545</v>
      </c>
      <c r="C3245" s="148" t="s">
        <v>546</v>
      </c>
      <c r="D3245" s="148" t="s">
        <v>547</v>
      </c>
      <c r="F3245" s="148" t="s">
        <v>548</v>
      </c>
      <c r="G3245" s="148" t="s">
        <v>549</v>
      </c>
      <c r="H3245" s="148" t="s">
        <v>550</v>
      </c>
      <c r="I3245" s="149" t="s">
        <v>551</v>
      </c>
      <c r="J3245" s="148" t="s">
        <v>552</v>
      </c>
    </row>
    <row r="3246" spans="1:8" ht="12.75">
      <c r="A3246" s="150" t="s">
        <v>616</v>
      </c>
      <c r="C3246" s="151">
        <v>407.77100000018254</v>
      </c>
      <c r="D3246" s="131">
        <v>51337.28519028425</v>
      </c>
      <c r="F3246" s="131">
        <v>41600</v>
      </c>
      <c r="G3246" s="131">
        <v>40000</v>
      </c>
      <c r="H3246" s="152" t="s">
        <v>380</v>
      </c>
    </row>
    <row r="3248" spans="4:8" ht="12.75">
      <c r="D3248" s="131">
        <v>51429.76142370701</v>
      </c>
      <c r="F3248" s="131">
        <v>41300</v>
      </c>
      <c r="G3248" s="131">
        <v>40500</v>
      </c>
      <c r="H3248" s="152" t="s">
        <v>381</v>
      </c>
    </row>
    <row r="3250" spans="4:8" ht="12.75">
      <c r="D3250" s="131">
        <v>51514.26794505119</v>
      </c>
      <c r="F3250" s="131">
        <v>41800</v>
      </c>
      <c r="G3250" s="131">
        <v>39700</v>
      </c>
      <c r="H3250" s="152" t="s">
        <v>382</v>
      </c>
    </row>
    <row r="3252" spans="1:8" ht="12.75">
      <c r="A3252" s="147" t="s">
        <v>553</v>
      </c>
      <c r="C3252" s="153" t="s">
        <v>554</v>
      </c>
      <c r="D3252" s="131">
        <v>51427.104853014156</v>
      </c>
      <c r="F3252" s="131">
        <v>41566.666666666664</v>
      </c>
      <c r="G3252" s="131">
        <v>40066.666666666664</v>
      </c>
      <c r="H3252" s="131">
        <v>10622.70233729088</v>
      </c>
    </row>
    <row r="3253" spans="1:8" ht="12.75">
      <c r="A3253" s="130">
        <v>38383.97340277778</v>
      </c>
      <c r="C3253" s="153" t="s">
        <v>555</v>
      </c>
      <c r="D3253" s="131">
        <v>88.52127934095199</v>
      </c>
      <c r="F3253" s="131">
        <v>251.66114784235833</v>
      </c>
      <c r="G3253" s="131">
        <v>404.14518843273805</v>
      </c>
      <c r="H3253" s="131">
        <v>88.52127934095199</v>
      </c>
    </row>
    <row r="3255" spans="3:8" ht="12.75">
      <c r="C3255" s="153" t="s">
        <v>556</v>
      </c>
      <c r="D3255" s="131">
        <v>0.1721296184063991</v>
      </c>
      <c r="F3255" s="131">
        <v>0.6054398103665399</v>
      </c>
      <c r="G3255" s="131">
        <v>1.0086818346906943</v>
      </c>
      <c r="H3255" s="131">
        <v>0.8333216589360605</v>
      </c>
    </row>
    <row r="3256" spans="1:10" ht="12.75">
      <c r="A3256" s="147" t="s">
        <v>545</v>
      </c>
      <c r="C3256" s="148" t="s">
        <v>546</v>
      </c>
      <c r="D3256" s="148" t="s">
        <v>547</v>
      </c>
      <c r="F3256" s="148" t="s">
        <v>548</v>
      </c>
      <c r="G3256" s="148" t="s">
        <v>549</v>
      </c>
      <c r="H3256" s="148" t="s">
        <v>550</v>
      </c>
      <c r="I3256" s="149" t="s">
        <v>551</v>
      </c>
      <c r="J3256" s="148" t="s">
        <v>552</v>
      </c>
    </row>
    <row r="3257" spans="1:8" ht="12.75">
      <c r="A3257" s="150" t="s">
        <v>623</v>
      </c>
      <c r="C3257" s="151">
        <v>455.40299999993294</v>
      </c>
      <c r="D3257" s="131">
        <v>30091.03447830677</v>
      </c>
      <c r="F3257" s="131">
        <v>25550</v>
      </c>
      <c r="G3257" s="131">
        <v>28029.999999970198</v>
      </c>
      <c r="H3257" s="152" t="s">
        <v>383</v>
      </c>
    </row>
    <row r="3259" spans="4:8" ht="12.75">
      <c r="D3259" s="131">
        <v>30230</v>
      </c>
      <c r="F3259" s="131">
        <v>25660</v>
      </c>
      <c r="G3259" s="131">
        <v>28015</v>
      </c>
      <c r="H3259" s="152" t="s">
        <v>384</v>
      </c>
    </row>
    <row r="3261" spans="4:8" ht="12.75">
      <c r="D3261" s="131">
        <v>30205.88058295846</v>
      </c>
      <c r="F3261" s="131">
        <v>25517.5</v>
      </c>
      <c r="G3261" s="131">
        <v>28007.500000029802</v>
      </c>
      <c r="H3261" s="152" t="s">
        <v>385</v>
      </c>
    </row>
    <row r="3263" spans="1:8" ht="12.75">
      <c r="A3263" s="147" t="s">
        <v>553</v>
      </c>
      <c r="C3263" s="153" t="s">
        <v>554</v>
      </c>
      <c r="D3263" s="131">
        <v>30175.63835375508</v>
      </c>
      <c r="F3263" s="131">
        <v>25575.833333333336</v>
      </c>
      <c r="G3263" s="131">
        <v>28017.5</v>
      </c>
      <c r="H3263" s="131">
        <v>3386.0695553054643</v>
      </c>
    </row>
    <row r="3264" spans="1:8" ht="12.75">
      <c r="A3264" s="130">
        <v>38383.97405092593</v>
      </c>
      <c r="C3264" s="153" t="s">
        <v>555</v>
      </c>
      <c r="D3264" s="131">
        <v>74.25495522213106</v>
      </c>
      <c r="F3264" s="131">
        <v>74.67987234411514</v>
      </c>
      <c r="G3264" s="131">
        <v>11.456439201872366</v>
      </c>
      <c r="H3264" s="131">
        <v>74.25495522213106</v>
      </c>
    </row>
    <row r="3266" spans="3:8" ht="12.75">
      <c r="C3266" s="153" t="s">
        <v>556</v>
      </c>
      <c r="D3266" s="131">
        <v>0.24607583889899956</v>
      </c>
      <c r="F3266" s="131">
        <v>0.2919938966242161</v>
      </c>
      <c r="G3266" s="131">
        <v>0.04089029785624114</v>
      </c>
      <c r="H3266" s="131">
        <v>2.192954220499832</v>
      </c>
    </row>
    <row r="3267" spans="1:16" ht="12.75">
      <c r="A3267" s="141" t="s">
        <v>536</v>
      </c>
      <c r="B3267" s="136" t="s">
        <v>483</v>
      </c>
      <c r="D3267" s="141" t="s">
        <v>537</v>
      </c>
      <c r="E3267" s="136" t="s">
        <v>538</v>
      </c>
      <c r="F3267" s="137" t="s">
        <v>594</v>
      </c>
      <c r="G3267" s="142" t="s">
        <v>540</v>
      </c>
      <c r="H3267" s="143">
        <v>3</v>
      </c>
      <c r="I3267" s="144" t="s">
        <v>541</v>
      </c>
      <c r="J3267" s="143">
        <v>2</v>
      </c>
      <c r="K3267" s="142" t="s">
        <v>542</v>
      </c>
      <c r="L3267" s="145">
        <v>1</v>
      </c>
      <c r="M3267" s="142" t="s">
        <v>543</v>
      </c>
      <c r="N3267" s="146">
        <v>1</v>
      </c>
      <c r="O3267" s="142" t="s">
        <v>544</v>
      </c>
      <c r="P3267" s="146">
        <v>1</v>
      </c>
    </row>
    <row r="3269" spans="1:10" ht="12.75">
      <c r="A3269" s="147" t="s">
        <v>545</v>
      </c>
      <c r="C3269" s="148" t="s">
        <v>546</v>
      </c>
      <c r="D3269" s="148" t="s">
        <v>547</v>
      </c>
      <c r="F3269" s="148" t="s">
        <v>548</v>
      </c>
      <c r="G3269" s="148" t="s">
        <v>549</v>
      </c>
      <c r="H3269" s="148" t="s">
        <v>550</v>
      </c>
      <c r="I3269" s="149" t="s">
        <v>551</v>
      </c>
      <c r="J3269" s="148" t="s">
        <v>552</v>
      </c>
    </row>
    <row r="3270" spans="1:8" ht="12.75">
      <c r="A3270" s="150" t="s">
        <v>619</v>
      </c>
      <c r="C3270" s="151">
        <v>228.61599999992177</v>
      </c>
      <c r="D3270" s="131">
        <v>41503.09074819088</v>
      </c>
      <c r="F3270" s="131">
        <v>30817</v>
      </c>
      <c r="G3270" s="131">
        <v>26352.999999970198</v>
      </c>
      <c r="H3270" s="152" t="s">
        <v>386</v>
      </c>
    </row>
    <row r="3272" spans="4:8" ht="12.75">
      <c r="D3272" s="131">
        <v>41266.094973266125</v>
      </c>
      <c r="F3272" s="131">
        <v>31308</v>
      </c>
      <c r="G3272" s="131">
        <v>27369</v>
      </c>
      <c r="H3272" s="152" t="s">
        <v>387</v>
      </c>
    </row>
    <row r="3274" spans="4:8" ht="12.75">
      <c r="D3274" s="131">
        <v>41478.33523517847</v>
      </c>
      <c r="F3274" s="131">
        <v>33723</v>
      </c>
      <c r="G3274" s="131">
        <v>27229.999999970198</v>
      </c>
      <c r="H3274" s="152" t="s">
        <v>388</v>
      </c>
    </row>
    <row r="3276" spans="1:8" ht="12.75">
      <c r="A3276" s="147" t="s">
        <v>553</v>
      </c>
      <c r="C3276" s="153" t="s">
        <v>554</v>
      </c>
      <c r="D3276" s="131">
        <v>41415.840318878494</v>
      </c>
      <c r="F3276" s="131">
        <v>31949.333333333336</v>
      </c>
      <c r="G3276" s="131">
        <v>26983.99999998013</v>
      </c>
      <c r="H3276" s="131">
        <v>11643.88053543786</v>
      </c>
    </row>
    <row r="3277" spans="1:8" ht="12.75">
      <c r="A3277" s="130">
        <v>38383.976273148146</v>
      </c>
      <c r="C3277" s="153" t="s">
        <v>555</v>
      </c>
      <c r="D3277" s="131">
        <v>130.27263816752526</v>
      </c>
      <c r="F3277" s="131">
        <v>1555.5353847898587</v>
      </c>
      <c r="G3277" s="131">
        <v>550.8638670410261</v>
      </c>
      <c r="H3277" s="131">
        <v>130.27263816752526</v>
      </c>
    </row>
    <row r="3279" spans="3:8" ht="12.75">
      <c r="C3279" s="153" t="s">
        <v>556</v>
      </c>
      <c r="D3279" s="131">
        <v>0.3145478569660782</v>
      </c>
      <c r="F3279" s="131">
        <v>4.868756942627468</v>
      </c>
      <c r="G3279" s="131">
        <v>2.0414462905478503</v>
      </c>
      <c r="H3279" s="131">
        <v>1.118807752888255</v>
      </c>
    </row>
    <row r="3280" spans="1:10" ht="12.75">
      <c r="A3280" s="147" t="s">
        <v>545</v>
      </c>
      <c r="C3280" s="148" t="s">
        <v>546</v>
      </c>
      <c r="D3280" s="148" t="s">
        <v>547</v>
      </c>
      <c r="F3280" s="148" t="s">
        <v>548</v>
      </c>
      <c r="G3280" s="148" t="s">
        <v>549</v>
      </c>
      <c r="H3280" s="148" t="s">
        <v>550</v>
      </c>
      <c r="I3280" s="149" t="s">
        <v>551</v>
      </c>
      <c r="J3280" s="148" t="s">
        <v>552</v>
      </c>
    </row>
    <row r="3281" spans="1:8" ht="12.75">
      <c r="A3281" s="150" t="s">
        <v>620</v>
      </c>
      <c r="C3281" s="151">
        <v>231.6040000000503</v>
      </c>
      <c r="D3281" s="131">
        <v>147465.38173294067</v>
      </c>
      <c r="F3281" s="131">
        <v>21059</v>
      </c>
      <c r="G3281" s="131">
        <v>36497</v>
      </c>
      <c r="H3281" s="152" t="s">
        <v>389</v>
      </c>
    </row>
    <row r="3283" spans="4:8" ht="12.75">
      <c r="D3283" s="131">
        <v>152188.8862707615</v>
      </c>
      <c r="F3283" s="131">
        <v>17658</v>
      </c>
      <c r="G3283" s="131">
        <v>33303</v>
      </c>
      <c r="H3283" s="152" t="s">
        <v>390</v>
      </c>
    </row>
    <row r="3285" spans="4:8" ht="12.75">
      <c r="D3285" s="131">
        <v>150236.76448130608</v>
      </c>
      <c r="F3285" s="131">
        <v>19200</v>
      </c>
      <c r="G3285" s="131">
        <v>30338</v>
      </c>
      <c r="H3285" s="152" t="s">
        <v>391</v>
      </c>
    </row>
    <row r="3287" spans="1:8" ht="12.75">
      <c r="A3287" s="147" t="s">
        <v>553</v>
      </c>
      <c r="C3287" s="153" t="s">
        <v>554</v>
      </c>
      <c r="D3287" s="131">
        <v>149963.67749500275</v>
      </c>
      <c r="F3287" s="131">
        <v>19305.666666666668</v>
      </c>
      <c r="G3287" s="131">
        <v>33379.333333333336</v>
      </c>
      <c r="H3287" s="131">
        <v>121566.62761665724</v>
      </c>
    </row>
    <row r="3288" spans="1:8" ht="12.75">
      <c r="A3288" s="130">
        <v>38383.976747685185</v>
      </c>
      <c r="C3288" s="153" t="s">
        <v>555</v>
      </c>
      <c r="D3288" s="131">
        <v>2373.5640198380015</v>
      </c>
      <c r="F3288" s="131">
        <v>1702.960461470945</v>
      </c>
      <c r="G3288" s="131">
        <v>3080.209462574475</v>
      </c>
      <c r="H3288" s="131">
        <v>2373.5640198380015</v>
      </c>
    </row>
    <row r="3290" spans="3:8" ht="12.75">
      <c r="C3290" s="153" t="s">
        <v>556</v>
      </c>
      <c r="D3290" s="131">
        <v>1.5827592784373374</v>
      </c>
      <c r="F3290" s="131">
        <v>8.821039391565227</v>
      </c>
      <c r="G3290" s="131">
        <v>9.2278938941495</v>
      </c>
      <c r="H3290" s="131">
        <v>1.9524799415532785</v>
      </c>
    </row>
    <row r="3291" spans="1:10" ht="12.75">
      <c r="A3291" s="147" t="s">
        <v>545</v>
      </c>
      <c r="C3291" s="148" t="s">
        <v>546</v>
      </c>
      <c r="D3291" s="148" t="s">
        <v>547</v>
      </c>
      <c r="F3291" s="148" t="s">
        <v>548</v>
      </c>
      <c r="G3291" s="148" t="s">
        <v>549</v>
      </c>
      <c r="H3291" s="148" t="s">
        <v>550</v>
      </c>
      <c r="I3291" s="149" t="s">
        <v>551</v>
      </c>
      <c r="J3291" s="148" t="s">
        <v>552</v>
      </c>
    </row>
    <row r="3292" spans="1:8" ht="12.75">
      <c r="A3292" s="150" t="s">
        <v>618</v>
      </c>
      <c r="C3292" s="151">
        <v>267.7160000000149</v>
      </c>
      <c r="D3292" s="131">
        <v>97106.81908273697</v>
      </c>
      <c r="F3292" s="131">
        <v>3907.5</v>
      </c>
      <c r="G3292" s="131">
        <v>4244</v>
      </c>
      <c r="H3292" s="152" t="s">
        <v>392</v>
      </c>
    </row>
    <row r="3294" spans="4:8" ht="12.75">
      <c r="D3294" s="131">
        <v>96344.08839583397</v>
      </c>
      <c r="F3294" s="131">
        <v>3939.25</v>
      </c>
      <c r="G3294" s="131">
        <v>4258.75</v>
      </c>
      <c r="H3294" s="152" t="s">
        <v>393</v>
      </c>
    </row>
    <row r="3296" spans="4:8" ht="12.75">
      <c r="D3296" s="131">
        <v>94246.86403250694</v>
      </c>
      <c r="F3296" s="131">
        <v>4000</v>
      </c>
      <c r="G3296" s="131">
        <v>4226</v>
      </c>
      <c r="H3296" s="152" t="s">
        <v>394</v>
      </c>
    </row>
    <row r="3298" spans="1:8" ht="12.75">
      <c r="A3298" s="147" t="s">
        <v>553</v>
      </c>
      <c r="C3298" s="153" t="s">
        <v>554</v>
      </c>
      <c r="D3298" s="131">
        <v>95899.25717035928</v>
      </c>
      <c r="F3298" s="131">
        <v>3948.916666666667</v>
      </c>
      <c r="G3298" s="131">
        <v>4242.916666666667</v>
      </c>
      <c r="H3298" s="131">
        <v>91758.47131764611</v>
      </c>
    </row>
    <row r="3299" spans="1:8" ht="12.75">
      <c r="A3299" s="130">
        <v>38383.97738425926</v>
      </c>
      <c r="C3299" s="153" t="s">
        <v>555</v>
      </c>
      <c r="D3299" s="131">
        <v>1480.9597687656724</v>
      </c>
      <c r="F3299" s="131">
        <v>47.00155139283525</v>
      </c>
      <c r="G3299" s="131">
        <v>16.401854569936088</v>
      </c>
      <c r="H3299" s="131">
        <v>1480.9597687656724</v>
      </c>
    </row>
    <row r="3301" spans="3:8" ht="12.75">
      <c r="C3301" s="153" t="s">
        <v>556</v>
      </c>
      <c r="D3301" s="131">
        <v>1.5442870074945796</v>
      </c>
      <c r="F3301" s="131">
        <v>1.1902391303817985</v>
      </c>
      <c r="G3301" s="131">
        <v>0.38657027367029956</v>
      </c>
      <c r="H3301" s="131">
        <v>1.6139760694562357</v>
      </c>
    </row>
    <row r="3302" spans="1:10" ht="12.75">
      <c r="A3302" s="147" t="s">
        <v>545</v>
      </c>
      <c r="C3302" s="148" t="s">
        <v>546</v>
      </c>
      <c r="D3302" s="148" t="s">
        <v>547</v>
      </c>
      <c r="F3302" s="148" t="s">
        <v>548</v>
      </c>
      <c r="G3302" s="148" t="s">
        <v>549</v>
      </c>
      <c r="H3302" s="148" t="s">
        <v>550</v>
      </c>
      <c r="I3302" s="149" t="s">
        <v>551</v>
      </c>
      <c r="J3302" s="148" t="s">
        <v>552</v>
      </c>
    </row>
    <row r="3303" spans="1:8" ht="12.75">
      <c r="A3303" s="150" t="s">
        <v>617</v>
      </c>
      <c r="C3303" s="151">
        <v>292.40199999976903</v>
      </c>
      <c r="D3303" s="131">
        <v>13708.5</v>
      </c>
      <c r="F3303" s="131">
        <v>13183.5</v>
      </c>
      <c r="G3303" s="131">
        <v>13417</v>
      </c>
      <c r="H3303" s="152" t="s">
        <v>395</v>
      </c>
    </row>
    <row r="3305" spans="4:8" ht="12.75">
      <c r="D3305" s="131">
        <v>14181.499999985099</v>
      </c>
      <c r="F3305" s="131">
        <v>13179.25</v>
      </c>
      <c r="G3305" s="131">
        <v>12796.25</v>
      </c>
      <c r="H3305" s="152" t="s">
        <v>396</v>
      </c>
    </row>
    <row r="3307" spans="4:8" ht="12.75">
      <c r="D3307" s="131">
        <v>14126.5</v>
      </c>
      <c r="F3307" s="131">
        <v>13402.25</v>
      </c>
      <c r="G3307" s="131">
        <v>13140.75</v>
      </c>
      <c r="H3307" s="152" t="s">
        <v>397</v>
      </c>
    </row>
    <row r="3309" spans="1:8" ht="12.75">
      <c r="A3309" s="147" t="s">
        <v>553</v>
      </c>
      <c r="C3309" s="153" t="s">
        <v>554</v>
      </c>
      <c r="D3309" s="131">
        <v>14005.499999995034</v>
      </c>
      <c r="F3309" s="131">
        <v>13255</v>
      </c>
      <c r="G3309" s="131">
        <v>13118</v>
      </c>
      <c r="H3309" s="131">
        <v>834.6482602068332</v>
      </c>
    </row>
    <row r="3310" spans="1:8" ht="12.75">
      <c r="A3310" s="130">
        <v>38383.97806712963</v>
      </c>
      <c r="C3310" s="153" t="s">
        <v>555</v>
      </c>
      <c r="D3310" s="131">
        <v>258.67547235369267</v>
      </c>
      <c r="F3310" s="131">
        <v>127.5399447232121</v>
      </c>
      <c r="G3310" s="131">
        <v>310.99969855290857</v>
      </c>
      <c r="H3310" s="131">
        <v>258.67547235369267</v>
      </c>
    </row>
    <row r="3312" spans="3:8" ht="12.75">
      <c r="C3312" s="153" t="s">
        <v>556</v>
      </c>
      <c r="D3312" s="131">
        <v>1.8469563553874153</v>
      </c>
      <c r="F3312" s="131">
        <v>0.9622025252599933</v>
      </c>
      <c r="G3312" s="131">
        <v>2.37078593194777</v>
      </c>
      <c r="H3312" s="131">
        <v>30.992153783390222</v>
      </c>
    </row>
    <row r="3313" spans="1:10" ht="12.75">
      <c r="A3313" s="147" t="s">
        <v>545</v>
      </c>
      <c r="C3313" s="148" t="s">
        <v>546</v>
      </c>
      <c r="D3313" s="148" t="s">
        <v>547</v>
      </c>
      <c r="F3313" s="148" t="s">
        <v>548</v>
      </c>
      <c r="G3313" s="148" t="s">
        <v>549</v>
      </c>
      <c r="H3313" s="148" t="s">
        <v>550</v>
      </c>
      <c r="I3313" s="149" t="s">
        <v>551</v>
      </c>
      <c r="J3313" s="148" t="s">
        <v>552</v>
      </c>
    </row>
    <row r="3314" spans="1:8" ht="12.75">
      <c r="A3314" s="150" t="s">
        <v>621</v>
      </c>
      <c r="C3314" s="151">
        <v>324.75400000019</v>
      </c>
      <c r="D3314" s="131">
        <v>25905.72090804577</v>
      </c>
      <c r="F3314" s="131">
        <v>18353</v>
      </c>
      <c r="G3314" s="131">
        <v>14899</v>
      </c>
      <c r="H3314" s="152" t="s">
        <v>398</v>
      </c>
    </row>
    <row r="3316" spans="4:8" ht="12.75">
      <c r="D3316" s="131">
        <v>25981.741906791925</v>
      </c>
      <c r="F3316" s="131">
        <v>17227</v>
      </c>
      <c r="G3316" s="131">
        <v>14646</v>
      </c>
      <c r="H3316" s="152" t="s">
        <v>399</v>
      </c>
    </row>
    <row r="3318" spans="4:8" ht="12.75">
      <c r="D3318" s="131">
        <v>26163.571691006422</v>
      </c>
      <c r="F3318" s="131">
        <v>17418</v>
      </c>
      <c r="G3318" s="131">
        <v>14677</v>
      </c>
      <c r="H3318" s="152" t="s">
        <v>400</v>
      </c>
    </row>
    <row r="3320" spans="1:8" ht="12.75">
      <c r="A3320" s="147" t="s">
        <v>553</v>
      </c>
      <c r="C3320" s="153" t="s">
        <v>554</v>
      </c>
      <c r="D3320" s="131">
        <v>26017.011501948036</v>
      </c>
      <c r="F3320" s="131">
        <v>17666</v>
      </c>
      <c r="G3320" s="131">
        <v>14740.666666666668</v>
      </c>
      <c r="H3320" s="131">
        <v>9414.36796248097</v>
      </c>
    </row>
    <row r="3321" spans="1:8" ht="12.75">
      <c r="A3321" s="130">
        <v>38383.97857638889</v>
      </c>
      <c r="C3321" s="153" t="s">
        <v>555</v>
      </c>
      <c r="D3321" s="131">
        <v>132.49420676103543</v>
      </c>
      <c r="F3321" s="131">
        <v>602.5753064970386</v>
      </c>
      <c r="G3321" s="131">
        <v>137.99396122053068</v>
      </c>
      <c r="H3321" s="131">
        <v>132.49420676103543</v>
      </c>
    </row>
    <row r="3323" spans="3:8" ht="12.75">
      <c r="C3323" s="153" t="s">
        <v>556</v>
      </c>
      <c r="D3323" s="131">
        <v>0.5092599000124011</v>
      </c>
      <c r="F3323" s="131">
        <v>3.410932336109129</v>
      </c>
      <c r="G3323" s="131">
        <v>0.9361446421726564</v>
      </c>
      <c r="H3323" s="131">
        <v>1.4073616762066652</v>
      </c>
    </row>
    <row r="3324" spans="1:10" ht="12.75">
      <c r="A3324" s="147" t="s">
        <v>545</v>
      </c>
      <c r="C3324" s="148" t="s">
        <v>546</v>
      </c>
      <c r="D3324" s="148" t="s">
        <v>547</v>
      </c>
      <c r="F3324" s="148" t="s">
        <v>548</v>
      </c>
      <c r="G3324" s="148" t="s">
        <v>549</v>
      </c>
      <c r="H3324" s="148" t="s">
        <v>550</v>
      </c>
      <c r="I3324" s="149" t="s">
        <v>551</v>
      </c>
      <c r="J3324" s="148" t="s">
        <v>552</v>
      </c>
    </row>
    <row r="3325" spans="1:8" ht="12.75">
      <c r="A3325" s="150" t="s">
        <v>640</v>
      </c>
      <c r="C3325" s="151">
        <v>343.82299999985844</v>
      </c>
      <c r="D3325" s="131">
        <v>14704</v>
      </c>
      <c r="F3325" s="131">
        <v>13574</v>
      </c>
      <c r="G3325" s="131">
        <v>13613.999999985099</v>
      </c>
      <c r="H3325" s="152" t="s">
        <v>401</v>
      </c>
    </row>
    <row r="3327" spans="4:8" ht="12.75">
      <c r="D3327" s="131">
        <v>14722</v>
      </c>
      <c r="F3327" s="131">
        <v>13534.000000014901</v>
      </c>
      <c r="G3327" s="131">
        <v>13472</v>
      </c>
      <c r="H3327" s="152" t="s">
        <v>402</v>
      </c>
    </row>
    <row r="3329" spans="4:8" ht="12.75">
      <c r="D3329" s="131">
        <v>14749.331679999828</v>
      </c>
      <c r="F3329" s="131">
        <v>13686.000000014901</v>
      </c>
      <c r="G3329" s="131">
        <v>13408.000000014901</v>
      </c>
      <c r="H3329" s="152" t="s">
        <v>403</v>
      </c>
    </row>
    <row r="3331" spans="1:8" ht="12.75">
      <c r="A3331" s="147" t="s">
        <v>553</v>
      </c>
      <c r="C3331" s="153" t="s">
        <v>554</v>
      </c>
      <c r="D3331" s="131">
        <v>14725.110559999943</v>
      </c>
      <c r="F3331" s="131">
        <v>13598.000000009935</v>
      </c>
      <c r="G3331" s="131">
        <v>13498</v>
      </c>
      <c r="H3331" s="131">
        <v>1169.8974452401608</v>
      </c>
    </row>
    <row r="3332" spans="1:8" ht="12.75">
      <c r="A3332" s="130">
        <v>38383.97900462963</v>
      </c>
      <c r="C3332" s="153" t="s">
        <v>555</v>
      </c>
      <c r="D3332" s="131">
        <v>22.8253584968349</v>
      </c>
      <c r="F3332" s="131">
        <v>78.790862416951</v>
      </c>
      <c r="G3332" s="131">
        <v>105.43244281006382</v>
      </c>
      <c r="H3332" s="131">
        <v>22.8253584968349</v>
      </c>
    </row>
    <row r="3334" spans="3:8" ht="12.75">
      <c r="C3334" s="153" t="s">
        <v>556</v>
      </c>
      <c r="D3334" s="131">
        <v>0.15500975971507402</v>
      </c>
      <c r="F3334" s="131">
        <v>0.5794297868575777</v>
      </c>
      <c r="G3334" s="131">
        <v>0.7810967758931976</v>
      </c>
      <c r="H3334" s="131">
        <v>1.9510563588032477</v>
      </c>
    </row>
    <row r="3335" spans="1:10" ht="12.75">
      <c r="A3335" s="147" t="s">
        <v>545</v>
      </c>
      <c r="C3335" s="148" t="s">
        <v>546</v>
      </c>
      <c r="D3335" s="148" t="s">
        <v>547</v>
      </c>
      <c r="F3335" s="148" t="s">
        <v>548</v>
      </c>
      <c r="G3335" s="148" t="s">
        <v>549</v>
      </c>
      <c r="H3335" s="148" t="s">
        <v>550</v>
      </c>
      <c r="I3335" s="149" t="s">
        <v>551</v>
      </c>
      <c r="J3335" s="148" t="s">
        <v>552</v>
      </c>
    </row>
    <row r="3336" spans="1:8" ht="12.75">
      <c r="A3336" s="150" t="s">
        <v>622</v>
      </c>
      <c r="C3336" s="151">
        <v>361.38400000007823</v>
      </c>
      <c r="D3336" s="131">
        <v>17064.565600067377</v>
      </c>
      <c r="F3336" s="131">
        <v>13378</v>
      </c>
      <c r="G3336" s="131">
        <v>13298</v>
      </c>
      <c r="H3336" s="152" t="s">
        <v>404</v>
      </c>
    </row>
    <row r="3338" spans="4:8" ht="12.75">
      <c r="D3338" s="131">
        <v>17082.170447289944</v>
      </c>
      <c r="F3338" s="131">
        <v>13724</v>
      </c>
      <c r="G3338" s="131">
        <v>13480</v>
      </c>
      <c r="H3338" s="152" t="s">
        <v>405</v>
      </c>
    </row>
    <row r="3340" spans="4:8" ht="12.75">
      <c r="D3340" s="131">
        <v>17282.3733035326</v>
      </c>
      <c r="F3340" s="131">
        <v>13492</v>
      </c>
      <c r="G3340" s="131">
        <v>13680</v>
      </c>
      <c r="H3340" s="152" t="s">
        <v>406</v>
      </c>
    </row>
    <row r="3342" spans="1:8" ht="12.75">
      <c r="A3342" s="147" t="s">
        <v>553</v>
      </c>
      <c r="C3342" s="153" t="s">
        <v>554</v>
      </c>
      <c r="D3342" s="131">
        <v>17143.03645029664</v>
      </c>
      <c r="F3342" s="131">
        <v>13531.333333333332</v>
      </c>
      <c r="G3342" s="131">
        <v>13486</v>
      </c>
      <c r="H3342" s="131">
        <v>3632.5403262656328</v>
      </c>
    </row>
    <row r="3343" spans="1:8" ht="12.75">
      <c r="A3343" s="130">
        <v>38383.97943287037</v>
      </c>
      <c r="C3343" s="153" t="s">
        <v>555</v>
      </c>
      <c r="D3343" s="131">
        <v>120.98988248492779</v>
      </c>
      <c r="F3343" s="131">
        <v>176.3216757331138</v>
      </c>
      <c r="G3343" s="131">
        <v>191.0706675552268</v>
      </c>
      <c r="H3343" s="131">
        <v>120.98988248492779</v>
      </c>
    </row>
    <row r="3345" spans="3:8" ht="12.75">
      <c r="C3345" s="153" t="s">
        <v>556</v>
      </c>
      <c r="D3345" s="131">
        <v>0.7057669324551554</v>
      </c>
      <c r="F3345" s="131">
        <v>1.3030620958746157</v>
      </c>
      <c r="G3345" s="131">
        <v>1.4168075601010441</v>
      </c>
      <c r="H3345" s="131">
        <v>3.33072372549018</v>
      </c>
    </row>
    <row r="3346" spans="1:10" ht="12.75">
      <c r="A3346" s="147" t="s">
        <v>545</v>
      </c>
      <c r="C3346" s="148" t="s">
        <v>546</v>
      </c>
      <c r="D3346" s="148" t="s">
        <v>547</v>
      </c>
      <c r="F3346" s="148" t="s">
        <v>548</v>
      </c>
      <c r="G3346" s="148" t="s">
        <v>549</v>
      </c>
      <c r="H3346" s="148" t="s">
        <v>550</v>
      </c>
      <c r="I3346" s="149" t="s">
        <v>551</v>
      </c>
      <c r="J3346" s="148" t="s">
        <v>552</v>
      </c>
    </row>
    <row r="3347" spans="1:8" ht="12.75">
      <c r="A3347" s="150" t="s">
        <v>641</v>
      </c>
      <c r="C3347" s="151">
        <v>371.029</v>
      </c>
      <c r="D3347" s="131">
        <v>18682.22717511654</v>
      </c>
      <c r="F3347" s="131">
        <v>17656</v>
      </c>
      <c r="G3347" s="131">
        <v>18868</v>
      </c>
      <c r="H3347" s="152" t="s">
        <v>407</v>
      </c>
    </row>
    <row r="3349" spans="4:8" ht="12.75">
      <c r="D3349" s="131">
        <v>18298</v>
      </c>
      <c r="F3349" s="131">
        <v>17534</v>
      </c>
      <c r="G3349" s="131">
        <v>18496</v>
      </c>
      <c r="H3349" s="152" t="s">
        <v>408</v>
      </c>
    </row>
    <row r="3351" spans="4:8" ht="12.75">
      <c r="D3351" s="131">
        <v>18790.349075734615</v>
      </c>
      <c r="F3351" s="131">
        <v>17668</v>
      </c>
      <c r="G3351" s="131">
        <v>18618</v>
      </c>
      <c r="H3351" s="152" t="s">
        <v>409</v>
      </c>
    </row>
    <row r="3353" spans="1:8" ht="12.75">
      <c r="A3353" s="147" t="s">
        <v>553</v>
      </c>
      <c r="C3353" s="153" t="s">
        <v>554</v>
      </c>
      <c r="D3353" s="131">
        <v>18590.19208361705</v>
      </c>
      <c r="F3353" s="131">
        <v>17619.333333333332</v>
      </c>
      <c r="G3353" s="131">
        <v>18660.666666666668</v>
      </c>
      <c r="H3353" s="131">
        <v>574.5796805162763</v>
      </c>
    </row>
    <row r="3354" spans="1:8" ht="12.75">
      <c r="A3354" s="130">
        <v>38383.97987268519</v>
      </c>
      <c r="C3354" s="153" t="s">
        <v>555</v>
      </c>
      <c r="D3354" s="131">
        <v>258.7561528634518</v>
      </c>
      <c r="F3354" s="131">
        <v>74.14400402819727</v>
      </c>
      <c r="G3354" s="131">
        <v>189.6347366210456</v>
      </c>
      <c r="H3354" s="131">
        <v>258.7561528634518</v>
      </c>
    </row>
    <row r="3356" spans="3:8" ht="12.75">
      <c r="C3356" s="153" t="s">
        <v>556</v>
      </c>
      <c r="D3356" s="131">
        <v>1.3918960691723326</v>
      </c>
      <c r="F3356" s="131">
        <v>0.4208104962060461</v>
      </c>
      <c r="G3356" s="131">
        <v>1.0162270191546154</v>
      </c>
      <c r="H3356" s="131">
        <v>45.0339894774824</v>
      </c>
    </row>
    <row r="3357" spans="1:10" ht="12.75">
      <c r="A3357" s="147" t="s">
        <v>545</v>
      </c>
      <c r="C3357" s="148" t="s">
        <v>546</v>
      </c>
      <c r="D3357" s="148" t="s">
        <v>547</v>
      </c>
      <c r="F3357" s="148" t="s">
        <v>548</v>
      </c>
      <c r="G3357" s="148" t="s">
        <v>549</v>
      </c>
      <c r="H3357" s="148" t="s">
        <v>550</v>
      </c>
      <c r="I3357" s="149" t="s">
        <v>551</v>
      </c>
      <c r="J3357" s="148" t="s">
        <v>552</v>
      </c>
    </row>
    <row r="3358" spans="1:8" ht="12.75">
      <c r="A3358" s="150" t="s">
        <v>616</v>
      </c>
      <c r="C3358" s="151">
        <v>407.77100000018254</v>
      </c>
      <c r="D3358" s="131">
        <v>84732.37302970886</v>
      </c>
      <c r="F3358" s="131">
        <v>40400</v>
      </c>
      <c r="G3358" s="131">
        <v>40200</v>
      </c>
      <c r="H3358" s="152" t="s">
        <v>410</v>
      </c>
    </row>
    <row r="3360" spans="4:8" ht="12.75">
      <c r="D3360" s="131">
        <v>85449.1767758131</v>
      </c>
      <c r="F3360" s="131">
        <v>40600</v>
      </c>
      <c r="G3360" s="131">
        <v>40700</v>
      </c>
      <c r="H3360" s="152" t="s">
        <v>411</v>
      </c>
    </row>
    <row r="3362" spans="4:8" ht="12.75">
      <c r="D3362" s="131">
        <v>83904.20700192451</v>
      </c>
      <c r="F3362" s="131">
        <v>40400</v>
      </c>
      <c r="G3362" s="131">
        <v>40100</v>
      </c>
      <c r="H3362" s="152" t="s">
        <v>412</v>
      </c>
    </row>
    <row r="3364" spans="1:8" ht="12.75">
      <c r="A3364" s="147" t="s">
        <v>553</v>
      </c>
      <c r="C3364" s="153" t="s">
        <v>554</v>
      </c>
      <c r="D3364" s="131">
        <v>84695.25226914883</v>
      </c>
      <c r="F3364" s="131">
        <v>40466.666666666664</v>
      </c>
      <c r="G3364" s="131">
        <v>40333.333333333336</v>
      </c>
      <c r="H3364" s="131">
        <v>44296.342415899344</v>
      </c>
    </row>
    <row r="3365" spans="1:8" ht="12.75">
      <c r="A3365" s="130">
        <v>38383.98034722222</v>
      </c>
      <c r="C3365" s="153" t="s">
        <v>555</v>
      </c>
      <c r="D3365" s="131">
        <v>773.1535188473598</v>
      </c>
      <c r="F3365" s="131">
        <v>115.47005383792514</v>
      </c>
      <c r="G3365" s="131">
        <v>321.4550253664318</v>
      </c>
      <c r="H3365" s="131">
        <v>773.1535188473598</v>
      </c>
    </row>
    <row r="3367" spans="3:8" ht="12.75">
      <c r="C3367" s="153" t="s">
        <v>556</v>
      </c>
      <c r="D3367" s="131">
        <v>0.9128652411240169</v>
      </c>
      <c r="F3367" s="131">
        <v>0.28534609679882655</v>
      </c>
      <c r="G3367" s="131">
        <v>0.7969959306605747</v>
      </c>
      <c r="H3367" s="131">
        <v>1.7454116450252357</v>
      </c>
    </row>
    <row r="3368" spans="1:10" ht="12.75">
      <c r="A3368" s="147" t="s">
        <v>545</v>
      </c>
      <c r="C3368" s="148" t="s">
        <v>546</v>
      </c>
      <c r="D3368" s="148" t="s">
        <v>547</v>
      </c>
      <c r="F3368" s="148" t="s">
        <v>548</v>
      </c>
      <c r="G3368" s="148" t="s">
        <v>549</v>
      </c>
      <c r="H3368" s="148" t="s">
        <v>550</v>
      </c>
      <c r="I3368" s="149" t="s">
        <v>551</v>
      </c>
      <c r="J3368" s="148" t="s">
        <v>552</v>
      </c>
    </row>
    <row r="3369" spans="1:8" ht="12.75">
      <c r="A3369" s="150" t="s">
        <v>623</v>
      </c>
      <c r="C3369" s="151">
        <v>455.40299999993294</v>
      </c>
      <c r="D3369" s="131">
        <v>39087.54941487312</v>
      </c>
      <c r="F3369" s="131">
        <v>25800</v>
      </c>
      <c r="G3369" s="131">
        <v>27922.5</v>
      </c>
      <c r="H3369" s="152" t="s">
        <v>413</v>
      </c>
    </row>
    <row r="3371" spans="4:8" ht="12.75">
      <c r="D3371" s="131">
        <v>38704.48521339893</v>
      </c>
      <c r="F3371" s="131">
        <v>25485</v>
      </c>
      <c r="G3371" s="131">
        <v>27745.000000029802</v>
      </c>
      <c r="H3371" s="152" t="s">
        <v>414</v>
      </c>
    </row>
    <row r="3373" spans="4:8" ht="12.75">
      <c r="D3373" s="131">
        <v>38614.026127934456</v>
      </c>
      <c r="F3373" s="131">
        <v>25879.999999970198</v>
      </c>
      <c r="G3373" s="131">
        <v>27835</v>
      </c>
      <c r="H3373" s="152" t="s">
        <v>415</v>
      </c>
    </row>
    <row r="3375" spans="1:8" ht="12.75">
      <c r="A3375" s="147" t="s">
        <v>553</v>
      </c>
      <c r="C3375" s="153" t="s">
        <v>554</v>
      </c>
      <c r="D3375" s="131">
        <v>38802.02025206884</v>
      </c>
      <c r="F3375" s="131">
        <v>25721.666666656733</v>
      </c>
      <c r="G3375" s="131">
        <v>27834.166666676603</v>
      </c>
      <c r="H3375" s="131">
        <v>12030.244573774322</v>
      </c>
    </row>
    <row r="3376" spans="1:8" ht="12.75">
      <c r="A3376" s="130">
        <v>38383.9809837963</v>
      </c>
      <c r="C3376" s="153" t="s">
        <v>555</v>
      </c>
      <c r="D3376" s="131">
        <v>251.37797963348464</v>
      </c>
      <c r="F3376" s="131">
        <v>208.82608392787995</v>
      </c>
      <c r="G3376" s="131">
        <v>88.75293421004135</v>
      </c>
      <c r="H3376" s="131">
        <v>251.37797963348464</v>
      </c>
    </row>
    <row r="3378" spans="3:8" ht="12.75">
      <c r="C3378" s="153" t="s">
        <v>556</v>
      </c>
      <c r="D3378" s="131">
        <v>0.6478476584478399</v>
      </c>
      <c r="F3378" s="131">
        <v>0.8118684011972809</v>
      </c>
      <c r="G3378" s="131">
        <v>0.31886327071648035</v>
      </c>
      <c r="H3378" s="131">
        <v>2.089550034431414</v>
      </c>
    </row>
    <row r="3379" spans="1:16" ht="12.75">
      <c r="A3379" s="141" t="s">
        <v>536</v>
      </c>
      <c r="B3379" s="136" t="s">
        <v>484</v>
      </c>
      <c r="D3379" s="141" t="s">
        <v>537</v>
      </c>
      <c r="E3379" s="136" t="s">
        <v>538</v>
      </c>
      <c r="F3379" s="137" t="s">
        <v>595</v>
      </c>
      <c r="G3379" s="142" t="s">
        <v>540</v>
      </c>
      <c r="H3379" s="143">
        <v>3</v>
      </c>
      <c r="I3379" s="144" t="s">
        <v>541</v>
      </c>
      <c r="J3379" s="143">
        <v>3</v>
      </c>
      <c r="K3379" s="142" t="s">
        <v>542</v>
      </c>
      <c r="L3379" s="145">
        <v>1</v>
      </c>
      <c r="M3379" s="142" t="s">
        <v>543</v>
      </c>
      <c r="N3379" s="146">
        <v>1</v>
      </c>
      <c r="O3379" s="142" t="s">
        <v>544</v>
      </c>
      <c r="P3379" s="146">
        <v>1</v>
      </c>
    </row>
    <row r="3381" spans="1:10" ht="12.75">
      <c r="A3381" s="147" t="s">
        <v>545</v>
      </c>
      <c r="C3381" s="148" t="s">
        <v>546</v>
      </c>
      <c r="D3381" s="148" t="s">
        <v>547</v>
      </c>
      <c r="F3381" s="148" t="s">
        <v>548</v>
      </c>
      <c r="G3381" s="148" t="s">
        <v>549</v>
      </c>
      <c r="H3381" s="148" t="s">
        <v>550</v>
      </c>
      <c r="I3381" s="149" t="s">
        <v>551</v>
      </c>
      <c r="J3381" s="148" t="s">
        <v>552</v>
      </c>
    </row>
    <row r="3382" spans="1:8" ht="12.75">
      <c r="A3382" s="150" t="s">
        <v>619</v>
      </c>
      <c r="C3382" s="151">
        <v>228.61599999992177</v>
      </c>
      <c r="D3382" s="131">
        <v>33390</v>
      </c>
      <c r="F3382" s="131">
        <v>28692</v>
      </c>
      <c r="G3382" s="131">
        <v>26098</v>
      </c>
      <c r="H3382" s="152" t="s">
        <v>416</v>
      </c>
    </row>
    <row r="3384" spans="4:8" ht="12.75">
      <c r="D3384" s="131">
        <v>32992.5</v>
      </c>
      <c r="F3384" s="131">
        <v>28273</v>
      </c>
      <c r="G3384" s="131">
        <v>25631.999999970198</v>
      </c>
      <c r="H3384" s="152" t="s">
        <v>417</v>
      </c>
    </row>
    <row r="3386" spans="4:8" ht="12.75">
      <c r="D3386" s="131">
        <v>34289.29371201992</v>
      </c>
      <c r="F3386" s="131">
        <v>28556</v>
      </c>
      <c r="G3386" s="131">
        <v>25051</v>
      </c>
      <c r="H3386" s="152" t="s">
        <v>418</v>
      </c>
    </row>
    <row r="3388" spans="1:8" ht="12.75">
      <c r="A3388" s="147" t="s">
        <v>553</v>
      </c>
      <c r="C3388" s="153" t="s">
        <v>554</v>
      </c>
      <c r="D3388" s="131">
        <v>33557.26457067331</v>
      </c>
      <c r="F3388" s="131">
        <v>28507</v>
      </c>
      <c r="G3388" s="131">
        <v>25593.666666656733</v>
      </c>
      <c r="H3388" s="131">
        <v>6327.805173925923</v>
      </c>
    </row>
    <row r="3389" spans="1:8" ht="12.75">
      <c r="A3389" s="130">
        <v>38383.98320601852</v>
      </c>
      <c r="C3389" s="153" t="s">
        <v>555</v>
      </c>
      <c r="D3389" s="131">
        <v>664.380583954325</v>
      </c>
      <c r="F3389" s="131">
        <v>213.75453211569575</v>
      </c>
      <c r="G3389" s="131">
        <v>524.5515545037648</v>
      </c>
      <c r="H3389" s="131">
        <v>664.380583954325</v>
      </c>
    </row>
    <row r="3391" spans="3:8" ht="12.75">
      <c r="C3391" s="153" t="s">
        <v>556</v>
      </c>
      <c r="D3391" s="131">
        <v>1.9798413024849078</v>
      </c>
      <c r="F3391" s="131">
        <v>0.7498317329627662</v>
      </c>
      <c r="G3391" s="131">
        <v>2.04953655658549</v>
      </c>
      <c r="H3391" s="131">
        <v>10.499384315622457</v>
      </c>
    </row>
    <row r="3392" spans="1:10" ht="12.75">
      <c r="A3392" s="147" t="s">
        <v>545</v>
      </c>
      <c r="C3392" s="148" t="s">
        <v>546</v>
      </c>
      <c r="D3392" s="148" t="s">
        <v>547</v>
      </c>
      <c r="F3392" s="148" t="s">
        <v>548</v>
      </c>
      <c r="G3392" s="148" t="s">
        <v>549</v>
      </c>
      <c r="H3392" s="148" t="s">
        <v>550</v>
      </c>
      <c r="I3392" s="149" t="s">
        <v>551</v>
      </c>
      <c r="J3392" s="148" t="s">
        <v>552</v>
      </c>
    </row>
    <row r="3393" spans="1:8" ht="12.75">
      <c r="A3393" s="150" t="s">
        <v>620</v>
      </c>
      <c r="C3393" s="151">
        <v>231.6040000000503</v>
      </c>
      <c r="D3393" s="131">
        <v>33714.89361304045</v>
      </c>
      <c r="F3393" s="131">
        <v>16886</v>
      </c>
      <c r="G3393" s="131">
        <v>36011</v>
      </c>
      <c r="H3393" s="152" t="s">
        <v>419</v>
      </c>
    </row>
    <row r="3395" spans="4:8" ht="12.75">
      <c r="D3395" s="131">
        <v>33524.39109444618</v>
      </c>
      <c r="F3395" s="131">
        <v>17038</v>
      </c>
      <c r="G3395" s="131">
        <v>37253</v>
      </c>
      <c r="H3395" s="152" t="s">
        <v>420</v>
      </c>
    </row>
    <row r="3397" spans="4:8" ht="12.75">
      <c r="D3397" s="131">
        <v>33897.955296278</v>
      </c>
      <c r="F3397" s="131">
        <v>16483</v>
      </c>
      <c r="G3397" s="131">
        <v>35011</v>
      </c>
      <c r="H3397" s="152" t="s">
        <v>421</v>
      </c>
    </row>
    <row r="3399" spans="1:8" ht="12.75">
      <c r="A3399" s="147" t="s">
        <v>553</v>
      </c>
      <c r="C3399" s="153" t="s">
        <v>554</v>
      </c>
      <c r="D3399" s="131">
        <v>33712.41333458821</v>
      </c>
      <c r="F3399" s="131">
        <v>16802.333333333332</v>
      </c>
      <c r="G3399" s="131">
        <v>36091.666666666664</v>
      </c>
      <c r="H3399" s="131">
        <v>4449.452264028599</v>
      </c>
    </row>
    <row r="3400" spans="1:8" ht="12.75">
      <c r="A3400" s="130">
        <v>38383.98368055555</v>
      </c>
      <c r="C3400" s="153" t="s">
        <v>555</v>
      </c>
      <c r="D3400" s="131">
        <v>186.79445135846225</v>
      </c>
      <c r="F3400" s="131">
        <v>286.80364944214597</v>
      </c>
      <c r="G3400" s="131">
        <v>1123.1746673306575</v>
      </c>
      <c r="H3400" s="131">
        <v>186.79445135846225</v>
      </c>
    </row>
    <row r="3402" spans="3:8" ht="12.75">
      <c r="C3402" s="153" t="s">
        <v>556</v>
      </c>
      <c r="D3402" s="131">
        <v>0.5540821106592663</v>
      </c>
      <c r="F3402" s="131">
        <v>1.706927506747948</v>
      </c>
      <c r="G3402" s="131">
        <v>3.1120055432851292</v>
      </c>
      <c r="H3402" s="131">
        <v>4.1981448563589225</v>
      </c>
    </row>
    <row r="3403" spans="1:10" ht="12.75">
      <c r="A3403" s="147" t="s">
        <v>545</v>
      </c>
      <c r="C3403" s="148" t="s">
        <v>546</v>
      </c>
      <c r="D3403" s="148" t="s">
        <v>547</v>
      </c>
      <c r="F3403" s="148" t="s">
        <v>548</v>
      </c>
      <c r="G3403" s="148" t="s">
        <v>549</v>
      </c>
      <c r="H3403" s="148" t="s">
        <v>550</v>
      </c>
      <c r="I3403" s="149" t="s">
        <v>551</v>
      </c>
      <c r="J3403" s="148" t="s">
        <v>552</v>
      </c>
    </row>
    <row r="3404" spans="1:8" ht="12.75">
      <c r="A3404" s="150" t="s">
        <v>618</v>
      </c>
      <c r="C3404" s="151">
        <v>267.7160000000149</v>
      </c>
      <c r="D3404" s="131">
        <v>5989.363180346787</v>
      </c>
      <c r="F3404" s="131">
        <v>3637.5</v>
      </c>
      <c r="G3404" s="131">
        <v>3931</v>
      </c>
      <c r="H3404" s="152" t="s">
        <v>422</v>
      </c>
    </row>
    <row r="3406" spans="4:8" ht="12.75">
      <c r="D3406" s="131">
        <v>6064.141822881997</v>
      </c>
      <c r="F3406" s="131">
        <v>3636.25</v>
      </c>
      <c r="G3406" s="131">
        <v>3840.7499999962747</v>
      </c>
      <c r="H3406" s="152" t="s">
        <v>423</v>
      </c>
    </row>
    <row r="3408" spans="4:8" ht="12.75">
      <c r="D3408" s="131">
        <v>6043.352202042937</v>
      </c>
      <c r="F3408" s="131">
        <v>3667.25</v>
      </c>
      <c r="G3408" s="131">
        <v>3915.7499999962747</v>
      </c>
      <c r="H3408" s="152" t="s">
        <v>424</v>
      </c>
    </row>
    <row r="3410" spans="1:8" ht="12.75">
      <c r="A3410" s="147" t="s">
        <v>553</v>
      </c>
      <c r="C3410" s="153" t="s">
        <v>554</v>
      </c>
      <c r="D3410" s="131">
        <v>6032.285735090574</v>
      </c>
      <c r="F3410" s="131">
        <v>3647</v>
      </c>
      <c r="G3410" s="131">
        <v>3895.83333333085</v>
      </c>
      <c r="H3410" s="131">
        <v>2222.8930509836673</v>
      </c>
    </row>
    <row r="3411" spans="1:8" ht="12.75">
      <c r="A3411" s="130">
        <v>38383.9843287037</v>
      </c>
      <c r="C3411" s="153" t="s">
        <v>555</v>
      </c>
      <c r="D3411" s="131">
        <v>38.59807460155012</v>
      </c>
      <c r="F3411" s="131">
        <v>17.548148050435408</v>
      </c>
      <c r="G3411" s="131">
        <v>48.30911749825792</v>
      </c>
      <c r="H3411" s="131">
        <v>38.59807460155012</v>
      </c>
    </row>
    <row r="3413" spans="3:8" ht="12.75">
      <c r="C3413" s="153" t="s">
        <v>556</v>
      </c>
      <c r="D3413" s="131">
        <v>0.639858194664424</v>
      </c>
      <c r="F3413" s="131">
        <v>0.481166658909663</v>
      </c>
      <c r="G3413" s="131">
        <v>1.2400201282983196</v>
      </c>
      <c r="H3413" s="131">
        <v>1.736389188155941</v>
      </c>
    </row>
    <row r="3414" spans="1:10" ht="12.75">
      <c r="A3414" s="147" t="s">
        <v>545</v>
      </c>
      <c r="C3414" s="148" t="s">
        <v>546</v>
      </c>
      <c r="D3414" s="148" t="s">
        <v>547</v>
      </c>
      <c r="F3414" s="148" t="s">
        <v>548</v>
      </c>
      <c r="G3414" s="148" t="s">
        <v>549</v>
      </c>
      <c r="H3414" s="148" t="s">
        <v>550</v>
      </c>
      <c r="I3414" s="149" t="s">
        <v>551</v>
      </c>
      <c r="J3414" s="148" t="s">
        <v>552</v>
      </c>
    </row>
    <row r="3415" spans="1:8" ht="12.75">
      <c r="A3415" s="150" t="s">
        <v>617</v>
      </c>
      <c r="C3415" s="151">
        <v>292.40199999976903</v>
      </c>
      <c r="D3415" s="131">
        <v>92791.03684902191</v>
      </c>
      <c r="F3415" s="131">
        <v>13670</v>
      </c>
      <c r="G3415" s="131">
        <v>13070.500000014901</v>
      </c>
      <c r="H3415" s="152" t="s">
        <v>425</v>
      </c>
    </row>
    <row r="3417" spans="4:8" ht="12.75">
      <c r="D3417" s="131">
        <v>92888.60288345814</v>
      </c>
      <c r="F3417" s="131">
        <v>13595.75</v>
      </c>
      <c r="G3417" s="131">
        <v>12921.249999985099</v>
      </c>
      <c r="H3417" s="152" t="s">
        <v>426</v>
      </c>
    </row>
    <row r="3419" spans="4:8" ht="12.75">
      <c r="D3419" s="131">
        <v>92116.080093503</v>
      </c>
      <c r="F3419" s="131">
        <v>13606</v>
      </c>
      <c r="G3419" s="131">
        <v>12930.5</v>
      </c>
      <c r="H3419" s="152" t="s">
        <v>427</v>
      </c>
    </row>
    <row r="3421" spans="1:8" ht="12.75">
      <c r="A3421" s="147" t="s">
        <v>553</v>
      </c>
      <c r="C3421" s="153" t="s">
        <v>554</v>
      </c>
      <c r="D3421" s="131">
        <v>92598.57327532768</v>
      </c>
      <c r="F3421" s="131">
        <v>13623.916666666668</v>
      </c>
      <c r="G3421" s="131">
        <v>12974.083333333332</v>
      </c>
      <c r="H3421" s="131">
        <v>79373.79780886273</v>
      </c>
    </row>
    <row r="3422" spans="1:8" ht="12.75">
      <c r="A3422" s="130">
        <v>38383.985</v>
      </c>
      <c r="C3422" s="153" t="s">
        <v>555</v>
      </c>
      <c r="D3422" s="131">
        <v>420.6893576612249</v>
      </c>
      <c r="F3422" s="131">
        <v>40.23705796070748</v>
      </c>
      <c r="G3422" s="131">
        <v>83.62727327595519</v>
      </c>
      <c r="H3422" s="131">
        <v>420.6893576612249</v>
      </c>
    </row>
    <row r="3424" spans="3:8" ht="12.75">
      <c r="C3424" s="153" t="s">
        <v>556</v>
      </c>
      <c r="D3424" s="131">
        <v>0.45431516143382644</v>
      </c>
      <c r="F3424" s="131">
        <v>0.2953413393899758</v>
      </c>
      <c r="G3424" s="131">
        <v>0.6445717290954804</v>
      </c>
      <c r="H3424" s="131">
        <v>0.5300103677466365</v>
      </c>
    </row>
    <row r="3425" spans="1:10" ht="12.75">
      <c r="A3425" s="147" t="s">
        <v>545</v>
      </c>
      <c r="C3425" s="148" t="s">
        <v>546</v>
      </c>
      <c r="D3425" s="148" t="s">
        <v>547</v>
      </c>
      <c r="F3425" s="148" t="s">
        <v>548</v>
      </c>
      <c r="G3425" s="148" t="s">
        <v>549</v>
      </c>
      <c r="H3425" s="148" t="s">
        <v>550</v>
      </c>
      <c r="I3425" s="149" t="s">
        <v>551</v>
      </c>
      <c r="J3425" s="148" t="s">
        <v>552</v>
      </c>
    </row>
    <row r="3426" spans="1:8" ht="12.75">
      <c r="A3426" s="150" t="s">
        <v>621</v>
      </c>
      <c r="C3426" s="151">
        <v>324.75400000019</v>
      </c>
      <c r="D3426" s="131">
        <v>40459.80728930235</v>
      </c>
      <c r="F3426" s="131">
        <v>19871</v>
      </c>
      <c r="G3426" s="131">
        <v>15264.999999985099</v>
      </c>
      <c r="H3426" s="152" t="s">
        <v>428</v>
      </c>
    </row>
    <row r="3428" spans="4:8" ht="12.75">
      <c r="D3428" s="131">
        <v>41014.79957729578</v>
      </c>
      <c r="F3428" s="131">
        <v>19675</v>
      </c>
      <c r="G3428" s="131">
        <v>15421</v>
      </c>
      <c r="H3428" s="152" t="s">
        <v>429</v>
      </c>
    </row>
    <row r="3430" spans="4:8" ht="12.75">
      <c r="D3430" s="131">
        <v>40838.43917769194</v>
      </c>
      <c r="F3430" s="131">
        <v>19059</v>
      </c>
      <c r="G3430" s="131">
        <v>15242</v>
      </c>
      <c r="H3430" s="152" t="s">
        <v>430</v>
      </c>
    </row>
    <row r="3432" spans="1:8" ht="12.75">
      <c r="A3432" s="147" t="s">
        <v>553</v>
      </c>
      <c r="C3432" s="153" t="s">
        <v>554</v>
      </c>
      <c r="D3432" s="131">
        <v>40771.01534809669</v>
      </c>
      <c r="F3432" s="131">
        <v>19535</v>
      </c>
      <c r="G3432" s="131">
        <v>15309.333333328366</v>
      </c>
      <c r="H3432" s="131">
        <v>22772.041994654555</v>
      </c>
    </row>
    <row r="3433" spans="1:8" ht="12.75">
      <c r="A3433" s="130">
        <v>38383.98550925926</v>
      </c>
      <c r="C3433" s="153" t="s">
        <v>555</v>
      </c>
      <c r="D3433" s="131">
        <v>283.57289985337104</v>
      </c>
      <c r="F3433" s="131">
        <v>423.71688661180366</v>
      </c>
      <c r="G3433" s="131">
        <v>97.38754198558739</v>
      </c>
      <c r="H3433" s="131">
        <v>283.57289985337104</v>
      </c>
    </row>
    <row r="3435" spans="3:8" ht="12.75">
      <c r="C3435" s="153" t="s">
        <v>556</v>
      </c>
      <c r="D3435" s="131">
        <v>0.6955257244203241</v>
      </c>
      <c r="F3435" s="131">
        <v>2.1690140087627525</v>
      </c>
      <c r="G3435" s="131">
        <v>0.6361318279847956</v>
      </c>
      <c r="H3435" s="131">
        <v>1.2452677714187255</v>
      </c>
    </row>
    <row r="3436" spans="1:10" ht="12.75">
      <c r="A3436" s="147" t="s">
        <v>545</v>
      </c>
      <c r="C3436" s="148" t="s">
        <v>546</v>
      </c>
      <c r="D3436" s="148" t="s">
        <v>547</v>
      </c>
      <c r="F3436" s="148" t="s">
        <v>548</v>
      </c>
      <c r="G3436" s="148" t="s">
        <v>549</v>
      </c>
      <c r="H3436" s="148" t="s">
        <v>550</v>
      </c>
      <c r="I3436" s="149" t="s">
        <v>551</v>
      </c>
      <c r="J3436" s="148" t="s">
        <v>552</v>
      </c>
    </row>
    <row r="3437" spans="1:8" ht="12.75">
      <c r="A3437" s="150" t="s">
        <v>640</v>
      </c>
      <c r="C3437" s="151">
        <v>343.82299999985844</v>
      </c>
      <c r="D3437" s="131">
        <v>20486.253426641226</v>
      </c>
      <c r="F3437" s="131">
        <v>13622</v>
      </c>
      <c r="G3437" s="131">
        <v>13648</v>
      </c>
      <c r="H3437" s="152" t="s">
        <v>431</v>
      </c>
    </row>
    <row r="3439" spans="4:8" ht="12.75">
      <c r="D3439" s="131">
        <v>20509.731925219297</v>
      </c>
      <c r="F3439" s="131">
        <v>13756</v>
      </c>
      <c r="G3439" s="131">
        <v>13498</v>
      </c>
      <c r="H3439" s="152" t="s">
        <v>432</v>
      </c>
    </row>
    <row r="3441" spans="4:8" ht="12.75">
      <c r="D3441" s="131">
        <v>20407.216097682714</v>
      </c>
      <c r="F3441" s="131">
        <v>13948</v>
      </c>
      <c r="G3441" s="131">
        <v>13608.000000014901</v>
      </c>
      <c r="H3441" s="152" t="s">
        <v>433</v>
      </c>
    </row>
    <row r="3443" spans="1:8" ht="12.75">
      <c r="A3443" s="147" t="s">
        <v>553</v>
      </c>
      <c r="C3443" s="153" t="s">
        <v>554</v>
      </c>
      <c r="D3443" s="131">
        <v>20467.733816514414</v>
      </c>
      <c r="F3443" s="131">
        <v>13775.333333333332</v>
      </c>
      <c r="G3443" s="131">
        <v>13584.666666671634</v>
      </c>
      <c r="H3443" s="131">
        <v>6773.980811047807</v>
      </c>
    </row>
    <row r="3444" spans="1:8" ht="12.75">
      <c r="A3444" s="130">
        <v>38383.9859375</v>
      </c>
      <c r="C3444" s="153" t="s">
        <v>555</v>
      </c>
      <c r="D3444" s="131">
        <v>53.708525331251174</v>
      </c>
      <c r="F3444" s="131">
        <v>163.85766180845295</v>
      </c>
      <c r="G3444" s="131">
        <v>77.67453465383215</v>
      </c>
      <c r="H3444" s="131">
        <v>53.708525331251174</v>
      </c>
    </row>
    <row r="3446" spans="3:8" ht="12.75">
      <c r="C3446" s="153" t="s">
        <v>556</v>
      </c>
      <c r="D3446" s="131">
        <v>0.26240582280739055</v>
      </c>
      <c r="F3446" s="131">
        <v>1.1895005212828702</v>
      </c>
      <c r="G3446" s="131">
        <v>0.5717809391996154</v>
      </c>
      <c r="H3446" s="131">
        <v>0.7928650350419798</v>
      </c>
    </row>
    <row r="3447" spans="1:10" ht="12.75">
      <c r="A3447" s="147" t="s">
        <v>545</v>
      </c>
      <c r="C3447" s="148" t="s">
        <v>546</v>
      </c>
      <c r="D3447" s="148" t="s">
        <v>547</v>
      </c>
      <c r="F3447" s="148" t="s">
        <v>548</v>
      </c>
      <c r="G3447" s="148" t="s">
        <v>549</v>
      </c>
      <c r="H3447" s="148" t="s">
        <v>550</v>
      </c>
      <c r="I3447" s="149" t="s">
        <v>551</v>
      </c>
      <c r="J3447" s="148" t="s">
        <v>552</v>
      </c>
    </row>
    <row r="3448" spans="1:8" ht="12.75">
      <c r="A3448" s="150" t="s">
        <v>622</v>
      </c>
      <c r="C3448" s="151">
        <v>361.38400000007823</v>
      </c>
      <c r="D3448" s="131">
        <v>51265.42296999693</v>
      </c>
      <c r="F3448" s="131">
        <v>14087.999999985099</v>
      </c>
      <c r="G3448" s="131">
        <v>13589.999999985099</v>
      </c>
      <c r="H3448" s="152" t="s">
        <v>434</v>
      </c>
    </row>
    <row r="3450" spans="4:8" ht="12.75">
      <c r="D3450" s="131">
        <v>51586.66322171688</v>
      </c>
      <c r="F3450" s="131">
        <v>14070</v>
      </c>
      <c r="G3450" s="131">
        <v>13762.000000014901</v>
      </c>
      <c r="H3450" s="152" t="s">
        <v>435</v>
      </c>
    </row>
    <row r="3452" spans="4:8" ht="12.75">
      <c r="D3452" s="131">
        <v>51898.77209043503</v>
      </c>
      <c r="F3452" s="131">
        <v>14302</v>
      </c>
      <c r="G3452" s="131">
        <v>13770</v>
      </c>
      <c r="H3452" s="152" t="s">
        <v>436</v>
      </c>
    </row>
    <row r="3454" spans="1:8" ht="12.75">
      <c r="A3454" s="147" t="s">
        <v>553</v>
      </c>
      <c r="C3454" s="153" t="s">
        <v>554</v>
      </c>
      <c r="D3454" s="131">
        <v>51583.619427382946</v>
      </c>
      <c r="F3454" s="131">
        <v>14153.333333328366</v>
      </c>
      <c r="G3454" s="131">
        <v>13707.333333333332</v>
      </c>
      <c r="H3454" s="131">
        <v>37635.28746204136</v>
      </c>
    </row>
    <row r="3455" spans="1:8" ht="12.75">
      <c r="A3455" s="130">
        <v>38383.98637731482</v>
      </c>
      <c r="C3455" s="153" t="s">
        <v>555</v>
      </c>
      <c r="D3455" s="131">
        <v>316.6855310920083</v>
      </c>
      <c r="F3455" s="131">
        <v>129.0632919706441</v>
      </c>
      <c r="G3455" s="131">
        <v>101.69234649606855</v>
      </c>
      <c r="H3455" s="131">
        <v>316.6855310920083</v>
      </c>
    </row>
    <row r="3457" spans="3:8" ht="12.75">
      <c r="C3457" s="153" t="s">
        <v>556</v>
      </c>
      <c r="D3457" s="131">
        <v>0.6139265421997454</v>
      </c>
      <c r="F3457" s="131">
        <v>0.9118932546209804</v>
      </c>
      <c r="G3457" s="131">
        <v>0.7418827865575743</v>
      </c>
      <c r="H3457" s="131">
        <v>0.8414590466763799</v>
      </c>
    </row>
    <row r="3458" spans="1:10" ht="12.75">
      <c r="A3458" s="147" t="s">
        <v>545</v>
      </c>
      <c r="C3458" s="148" t="s">
        <v>546</v>
      </c>
      <c r="D3458" s="148" t="s">
        <v>547</v>
      </c>
      <c r="F3458" s="148" t="s">
        <v>548</v>
      </c>
      <c r="G3458" s="148" t="s">
        <v>549</v>
      </c>
      <c r="H3458" s="148" t="s">
        <v>550</v>
      </c>
      <c r="I3458" s="149" t="s">
        <v>551</v>
      </c>
      <c r="J3458" s="148" t="s">
        <v>552</v>
      </c>
    </row>
    <row r="3459" spans="1:8" ht="12.75">
      <c r="A3459" s="150" t="s">
        <v>641</v>
      </c>
      <c r="C3459" s="151">
        <v>371.029</v>
      </c>
      <c r="D3459" s="131">
        <v>27500.831857144833</v>
      </c>
      <c r="F3459" s="131">
        <v>18864</v>
      </c>
      <c r="G3459" s="131">
        <v>19320</v>
      </c>
      <c r="H3459" s="152" t="s">
        <v>437</v>
      </c>
    </row>
    <row r="3461" spans="4:8" ht="12.75">
      <c r="D3461" s="131">
        <v>27759.14722406864</v>
      </c>
      <c r="F3461" s="131">
        <v>18492</v>
      </c>
      <c r="G3461" s="131">
        <v>19248</v>
      </c>
      <c r="H3461" s="152" t="s">
        <v>438</v>
      </c>
    </row>
    <row r="3463" spans="4:8" ht="12.75">
      <c r="D3463" s="131">
        <v>27957.258827656507</v>
      </c>
      <c r="F3463" s="131">
        <v>19120</v>
      </c>
      <c r="G3463" s="131">
        <v>19008</v>
      </c>
      <c r="H3463" s="152" t="s">
        <v>439</v>
      </c>
    </row>
    <row r="3465" spans="1:8" ht="12.75">
      <c r="A3465" s="147" t="s">
        <v>553</v>
      </c>
      <c r="C3465" s="153" t="s">
        <v>554</v>
      </c>
      <c r="D3465" s="131">
        <v>27739.079302956663</v>
      </c>
      <c r="F3465" s="131">
        <v>18825.333333333332</v>
      </c>
      <c r="G3465" s="131">
        <v>19192</v>
      </c>
      <c r="H3465" s="131">
        <v>8774.211085902396</v>
      </c>
    </row>
    <row r="3466" spans="1:8" ht="12.75">
      <c r="A3466" s="130">
        <v>38383.98681712963</v>
      </c>
      <c r="C3466" s="153" t="s">
        <v>555</v>
      </c>
      <c r="D3466" s="131">
        <v>228.87427978224522</v>
      </c>
      <c r="F3466" s="131">
        <v>315.78051449279343</v>
      </c>
      <c r="G3466" s="131">
        <v>163.3646228532971</v>
      </c>
      <c r="H3466" s="131">
        <v>228.87427978224522</v>
      </c>
    </row>
    <row r="3468" spans="3:8" ht="12.75">
      <c r="C3468" s="153" t="s">
        <v>556</v>
      </c>
      <c r="D3468" s="131">
        <v>0.8250968868957735</v>
      </c>
      <c r="F3468" s="131">
        <v>1.6774232301834062</v>
      </c>
      <c r="G3468" s="131">
        <v>0.8512120823952537</v>
      </c>
      <c r="H3468" s="131">
        <v>2.6084884161264323</v>
      </c>
    </row>
    <row r="3469" spans="1:10" ht="12.75">
      <c r="A3469" s="147" t="s">
        <v>545</v>
      </c>
      <c r="C3469" s="148" t="s">
        <v>546</v>
      </c>
      <c r="D3469" s="148" t="s">
        <v>547</v>
      </c>
      <c r="F3469" s="148" t="s">
        <v>548</v>
      </c>
      <c r="G3469" s="148" t="s">
        <v>549</v>
      </c>
      <c r="H3469" s="148" t="s">
        <v>550</v>
      </c>
      <c r="I3469" s="149" t="s">
        <v>551</v>
      </c>
      <c r="J3469" s="148" t="s">
        <v>552</v>
      </c>
    </row>
    <row r="3470" spans="1:8" ht="12.75">
      <c r="A3470" s="150" t="s">
        <v>616</v>
      </c>
      <c r="C3470" s="151">
        <v>407.77100000018254</v>
      </c>
      <c r="D3470" s="131">
        <v>4697371.142311096</v>
      </c>
      <c r="F3470" s="131">
        <v>54600</v>
      </c>
      <c r="G3470" s="131">
        <v>47400</v>
      </c>
      <c r="H3470" s="152" t="s">
        <v>440</v>
      </c>
    </row>
    <row r="3472" spans="4:8" ht="12.75">
      <c r="D3472" s="131">
        <v>4671081.129226685</v>
      </c>
      <c r="F3472" s="131">
        <v>54300</v>
      </c>
      <c r="G3472" s="131">
        <v>48100</v>
      </c>
      <c r="H3472" s="152" t="s">
        <v>441</v>
      </c>
    </row>
    <row r="3474" spans="4:8" ht="12.75">
      <c r="D3474" s="131">
        <v>4675495.456718445</v>
      </c>
      <c r="F3474" s="131">
        <v>55200</v>
      </c>
      <c r="G3474" s="131">
        <v>47900</v>
      </c>
      <c r="H3474" s="152" t="s">
        <v>442</v>
      </c>
    </row>
    <row r="3476" spans="1:8" ht="12.75">
      <c r="A3476" s="147" t="s">
        <v>553</v>
      </c>
      <c r="C3476" s="153" t="s">
        <v>554</v>
      </c>
      <c r="D3476" s="131">
        <v>4681315.909418742</v>
      </c>
      <c r="F3476" s="131">
        <v>54700</v>
      </c>
      <c r="G3476" s="131">
        <v>47800</v>
      </c>
      <c r="H3476" s="131">
        <v>4630122.324513081</v>
      </c>
    </row>
    <row r="3477" spans="1:8" ht="12.75">
      <c r="A3477" s="130">
        <v>38383.987291666665</v>
      </c>
      <c r="C3477" s="153" t="s">
        <v>555</v>
      </c>
      <c r="D3477" s="131">
        <v>14078.33261481392</v>
      </c>
      <c r="F3477" s="131">
        <v>458.25756949558405</v>
      </c>
      <c r="G3477" s="131">
        <v>360.5551275463989</v>
      </c>
      <c r="H3477" s="131">
        <v>14078.33261481392</v>
      </c>
    </row>
    <row r="3479" spans="3:8" ht="12.75">
      <c r="C3479" s="153" t="s">
        <v>556</v>
      </c>
      <c r="D3479" s="131">
        <v>0.3007345132698375</v>
      </c>
      <c r="F3479" s="131">
        <v>0.8377652093155102</v>
      </c>
      <c r="G3479" s="131">
        <v>0.754299430013387</v>
      </c>
      <c r="H3479" s="131">
        <v>0.3040596258176493</v>
      </c>
    </row>
    <row r="3480" spans="1:10" ht="12.75">
      <c r="A3480" s="147" t="s">
        <v>545</v>
      </c>
      <c r="C3480" s="148" t="s">
        <v>546</v>
      </c>
      <c r="D3480" s="148" t="s">
        <v>547</v>
      </c>
      <c r="F3480" s="148" t="s">
        <v>548</v>
      </c>
      <c r="G3480" s="148" t="s">
        <v>549</v>
      </c>
      <c r="H3480" s="148" t="s">
        <v>550</v>
      </c>
      <c r="I3480" s="149" t="s">
        <v>551</v>
      </c>
      <c r="J3480" s="148" t="s">
        <v>552</v>
      </c>
    </row>
    <row r="3481" spans="1:8" ht="12.75">
      <c r="A3481" s="150" t="s">
        <v>623</v>
      </c>
      <c r="C3481" s="151">
        <v>455.40299999993294</v>
      </c>
      <c r="D3481" s="131">
        <v>265665.5254974365</v>
      </c>
      <c r="F3481" s="131">
        <v>27065</v>
      </c>
      <c r="G3481" s="131">
        <v>28945.000000029802</v>
      </c>
      <c r="H3481" s="152" t="s">
        <v>443</v>
      </c>
    </row>
    <row r="3483" spans="4:8" ht="12.75">
      <c r="D3483" s="131">
        <v>262246.1781797409</v>
      </c>
      <c r="F3483" s="131">
        <v>26782.500000029802</v>
      </c>
      <c r="G3483" s="131">
        <v>29050</v>
      </c>
      <c r="H3483" s="152" t="s">
        <v>444</v>
      </c>
    </row>
    <row r="3485" spans="4:8" ht="12.75">
      <c r="D3485" s="131">
        <v>261703.48226833344</v>
      </c>
      <c r="F3485" s="131">
        <v>27104.999999970198</v>
      </c>
      <c r="G3485" s="131">
        <v>29085</v>
      </c>
      <c r="H3485" s="152" t="s">
        <v>445</v>
      </c>
    </row>
    <row r="3487" spans="1:8" ht="12.75">
      <c r="A3487" s="147" t="s">
        <v>553</v>
      </c>
      <c r="C3487" s="153" t="s">
        <v>554</v>
      </c>
      <c r="D3487" s="131">
        <v>263205.061981837</v>
      </c>
      <c r="F3487" s="131">
        <v>26984.166666666664</v>
      </c>
      <c r="G3487" s="131">
        <v>29026.666666676603</v>
      </c>
      <c r="H3487" s="131">
        <v>235205.58281516537</v>
      </c>
    </row>
    <row r="3488" spans="1:8" ht="12.75">
      <c r="A3488" s="130">
        <v>38383.98793981481</v>
      </c>
      <c r="C3488" s="153" t="s">
        <v>555</v>
      </c>
      <c r="D3488" s="131">
        <v>2148.031714560521</v>
      </c>
      <c r="F3488" s="131">
        <v>175.78988402001738</v>
      </c>
      <c r="G3488" s="131">
        <v>72.85830996456016</v>
      </c>
      <c r="H3488" s="131">
        <v>2148.031714560521</v>
      </c>
    </row>
    <row r="3490" spans="3:8" ht="12.75">
      <c r="C3490" s="153" t="s">
        <v>556</v>
      </c>
      <c r="D3490" s="131">
        <v>0.8161057763808321</v>
      </c>
      <c r="F3490" s="131">
        <v>0.651455670992313</v>
      </c>
      <c r="G3490" s="131">
        <v>0.25100474264309336</v>
      </c>
      <c r="H3490" s="131">
        <v>0.9132571127142575</v>
      </c>
    </row>
    <row r="3491" spans="1:16" ht="12.75">
      <c r="A3491" s="141" t="s">
        <v>536</v>
      </c>
      <c r="B3491" s="136" t="s">
        <v>488</v>
      </c>
      <c r="D3491" s="141" t="s">
        <v>537</v>
      </c>
      <c r="E3491" s="136" t="s">
        <v>538</v>
      </c>
      <c r="F3491" s="137" t="s">
        <v>574</v>
      </c>
      <c r="G3491" s="142" t="s">
        <v>540</v>
      </c>
      <c r="H3491" s="143">
        <v>3</v>
      </c>
      <c r="I3491" s="144" t="s">
        <v>541</v>
      </c>
      <c r="J3491" s="143">
        <v>4</v>
      </c>
      <c r="K3491" s="142" t="s">
        <v>542</v>
      </c>
      <c r="L3491" s="145">
        <v>1</v>
      </c>
      <c r="M3491" s="142" t="s">
        <v>543</v>
      </c>
      <c r="N3491" s="146">
        <v>1</v>
      </c>
      <c r="O3491" s="142" t="s">
        <v>544</v>
      </c>
      <c r="P3491" s="146">
        <v>1</v>
      </c>
    </row>
    <row r="3493" spans="1:10" ht="12.75">
      <c r="A3493" s="147" t="s">
        <v>545</v>
      </c>
      <c r="C3493" s="148" t="s">
        <v>546</v>
      </c>
      <c r="D3493" s="148" t="s">
        <v>547</v>
      </c>
      <c r="F3493" s="148" t="s">
        <v>548</v>
      </c>
      <c r="G3493" s="148" t="s">
        <v>549</v>
      </c>
      <c r="H3493" s="148" t="s">
        <v>550</v>
      </c>
      <c r="I3493" s="149" t="s">
        <v>551</v>
      </c>
      <c r="J3493" s="148" t="s">
        <v>552</v>
      </c>
    </row>
    <row r="3494" spans="1:8" ht="12.75">
      <c r="A3494" s="150" t="s">
        <v>619</v>
      </c>
      <c r="C3494" s="151">
        <v>228.61599999992177</v>
      </c>
      <c r="D3494" s="131">
        <v>34263.57369804382</v>
      </c>
      <c r="F3494" s="131">
        <v>28796</v>
      </c>
      <c r="G3494" s="131">
        <v>25342</v>
      </c>
      <c r="H3494" s="152" t="s">
        <v>446</v>
      </c>
    </row>
    <row r="3496" spans="4:8" ht="12.75">
      <c r="D3496" s="131">
        <v>34387.387451052666</v>
      </c>
      <c r="F3496" s="131">
        <v>28477.999999970198</v>
      </c>
      <c r="G3496" s="131">
        <v>26220.000000029802</v>
      </c>
      <c r="H3496" s="152" t="s">
        <v>447</v>
      </c>
    </row>
    <row r="3498" spans="4:8" ht="12.75">
      <c r="D3498" s="131">
        <v>34746.973306417465</v>
      </c>
      <c r="F3498" s="131">
        <v>28399.000000029802</v>
      </c>
      <c r="G3498" s="131">
        <v>26284</v>
      </c>
      <c r="H3498" s="152" t="s">
        <v>448</v>
      </c>
    </row>
    <row r="3500" spans="1:8" ht="12.75">
      <c r="A3500" s="147" t="s">
        <v>553</v>
      </c>
      <c r="C3500" s="153" t="s">
        <v>554</v>
      </c>
      <c r="D3500" s="131">
        <v>34465.97815183798</v>
      </c>
      <c r="F3500" s="131">
        <v>28557.666666666664</v>
      </c>
      <c r="G3500" s="131">
        <v>25948.666666676603</v>
      </c>
      <c r="H3500" s="131">
        <v>7052.397332034711</v>
      </c>
    </row>
    <row r="3501" spans="1:8" ht="12.75">
      <c r="A3501" s="130">
        <v>38383.99016203704</v>
      </c>
      <c r="C3501" s="153" t="s">
        <v>555</v>
      </c>
      <c r="D3501" s="131">
        <v>251.09991842248567</v>
      </c>
      <c r="F3501" s="131">
        <v>210.14836028647807</v>
      </c>
      <c r="G3501" s="131">
        <v>526.3623593509241</v>
      </c>
      <c r="H3501" s="131">
        <v>251.09991842248567</v>
      </c>
    </row>
    <row r="3503" spans="3:8" ht="12.75">
      <c r="C3503" s="153" t="s">
        <v>556</v>
      </c>
      <c r="D3503" s="131">
        <v>0.7285442975570828</v>
      </c>
      <c r="F3503" s="131">
        <v>0.7358737068381338</v>
      </c>
      <c r="G3503" s="131">
        <v>2.028475551797354</v>
      </c>
      <c r="H3503" s="131">
        <v>3.5604902361625728</v>
      </c>
    </row>
    <row r="3504" spans="1:10" ht="12.75">
      <c r="A3504" s="147" t="s">
        <v>545</v>
      </c>
      <c r="C3504" s="148" t="s">
        <v>546</v>
      </c>
      <c r="D3504" s="148" t="s">
        <v>547</v>
      </c>
      <c r="F3504" s="148" t="s">
        <v>548</v>
      </c>
      <c r="G3504" s="148" t="s">
        <v>549</v>
      </c>
      <c r="H3504" s="148" t="s">
        <v>550</v>
      </c>
      <c r="I3504" s="149" t="s">
        <v>551</v>
      </c>
      <c r="J3504" s="148" t="s">
        <v>552</v>
      </c>
    </row>
    <row r="3505" spans="1:8" ht="12.75">
      <c r="A3505" s="150" t="s">
        <v>620</v>
      </c>
      <c r="C3505" s="151">
        <v>231.6040000000503</v>
      </c>
      <c r="D3505" s="131">
        <v>64366.41292589903</v>
      </c>
      <c r="F3505" s="131">
        <v>17799</v>
      </c>
      <c r="G3505" s="131">
        <v>35681</v>
      </c>
      <c r="H3505" s="152" t="s">
        <v>449</v>
      </c>
    </row>
    <row r="3507" spans="4:8" ht="12.75">
      <c r="D3507" s="131">
        <v>64561.96328300238</v>
      </c>
      <c r="F3507" s="131">
        <v>16927</v>
      </c>
      <c r="G3507" s="131">
        <v>35587</v>
      </c>
      <c r="H3507" s="152" t="s">
        <v>450</v>
      </c>
    </row>
    <row r="3509" spans="4:8" ht="12.75">
      <c r="D3509" s="131">
        <v>64834.83060735464</v>
      </c>
      <c r="F3509" s="131">
        <v>17019</v>
      </c>
      <c r="G3509" s="131">
        <v>36202</v>
      </c>
      <c r="H3509" s="152" t="s">
        <v>451</v>
      </c>
    </row>
    <row r="3511" spans="1:8" ht="12.75">
      <c r="A3511" s="147" t="s">
        <v>553</v>
      </c>
      <c r="C3511" s="153" t="s">
        <v>554</v>
      </c>
      <c r="D3511" s="131">
        <v>64587.73560541868</v>
      </c>
      <c r="F3511" s="131">
        <v>17248.333333333332</v>
      </c>
      <c r="G3511" s="131">
        <v>35823.333333333336</v>
      </c>
      <c r="H3511" s="131">
        <v>35340.22343996856</v>
      </c>
    </row>
    <row r="3512" spans="1:8" ht="12.75">
      <c r="A3512" s="130">
        <v>38383.990625</v>
      </c>
      <c r="C3512" s="153" t="s">
        <v>555</v>
      </c>
      <c r="D3512" s="131">
        <v>235.26993119931402</v>
      </c>
      <c r="F3512" s="131">
        <v>479.1047206335305</v>
      </c>
      <c r="G3512" s="131">
        <v>331.285878560094</v>
      </c>
      <c r="H3512" s="131">
        <v>235.26993119931402</v>
      </c>
    </row>
    <row r="3514" spans="3:8" ht="12.75">
      <c r="C3514" s="153" t="s">
        <v>556</v>
      </c>
      <c r="D3514" s="131">
        <v>0.3642640959525692</v>
      </c>
      <c r="F3514" s="131">
        <v>2.7776870458992984</v>
      </c>
      <c r="G3514" s="131">
        <v>0.9247768081141545</v>
      </c>
      <c r="H3514" s="131">
        <v>0.665728476784988</v>
      </c>
    </row>
    <row r="3515" spans="1:10" ht="12.75">
      <c r="A3515" s="147" t="s">
        <v>545</v>
      </c>
      <c r="C3515" s="148" t="s">
        <v>546</v>
      </c>
      <c r="D3515" s="148" t="s">
        <v>547</v>
      </c>
      <c r="F3515" s="148" t="s">
        <v>548</v>
      </c>
      <c r="G3515" s="148" t="s">
        <v>549</v>
      </c>
      <c r="H3515" s="148" t="s">
        <v>550</v>
      </c>
      <c r="I3515" s="149" t="s">
        <v>551</v>
      </c>
      <c r="J3515" s="148" t="s">
        <v>552</v>
      </c>
    </row>
    <row r="3516" spans="1:8" ht="12.75">
      <c r="A3516" s="150" t="s">
        <v>618</v>
      </c>
      <c r="C3516" s="151">
        <v>267.7160000000149</v>
      </c>
      <c r="D3516" s="131">
        <v>56057.15372478962</v>
      </c>
      <c r="F3516" s="131">
        <v>3773.75</v>
      </c>
      <c r="G3516" s="131">
        <v>4090.9999999962747</v>
      </c>
      <c r="H3516" s="152" t="s">
        <v>452</v>
      </c>
    </row>
    <row r="3518" spans="4:8" ht="12.75">
      <c r="D3518" s="131">
        <v>55846.398021161556</v>
      </c>
      <c r="F3518" s="131">
        <v>3795.7500000037253</v>
      </c>
      <c r="G3518" s="131">
        <v>4070.7500000037253</v>
      </c>
      <c r="H3518" s="152" t="s">
        <v>453</v>
      </c>
    </row>
    <row r="3520" spans="4:8" ht="12.75">
      <c r="D3520" s="131">
        <v>56719.58555030823</v>
      </c>
      <c r="F3520" s="131">
        <v>3797.4999999962747</v>
      </c>
      <c r="G3520" s="131">
        <v>4115.75</v>
      </c>
      <c r="H3520" s="152" t="s">
        <v>454</v>
      </c>
    </row>
    <row r="3522" spans="1:8" ht="12.75">
      <c r="A3522" s="147" t="s">
        <v>553</v>
      </c>
      <c r="C3522" s="153" t="s">
        <v>554</v>
      </c>
      <c r="D3522" s="131">
        <v>56207.71243208647</v>
      </c>
      <c r="F3522" s="131">
        <v>3789</v>
      </c>
      <c r="G3522" s="131">
        <v>4092.5</v>
      </c>
      <c r="H3522" s="131">
        <v>52220.643391388796</v>
      </c>
    </row>
    <row r="3523" spans="1:8" ht="12.75">
      <c r="A3523" s="130">
        <v>38383.991273148145</v>
      </c>
      <c r="C3523" s="153" t="s">
        <v>555</v>
      </c>
      <c r="D3523" s="131">
        <v>455.647954590093</v>
      </c>
      <c r="F3523" s="131">
        <v>13.235841491708875</v>
      </c>
      <c r="G3523" s="131">
        <v>22.537468800282475</v>
      </c>
      <c r="H3523" s="131">
        <v>455.647954590093</v>
      </c>
    </row>
    <row r="3525" spans="3:8" ht="12.75">
      <c r="C3525" s="153" t="s">
        <v>556</v>
      </c>
      <c r="D3525" s="131">
        <v>0.810650237973364</v>
      </c>
      <c r="F3525" s="131">
        <v>0.3493228158276295</v>
      </c>
      <c r="G3525" s="131">
        <v>0.5507017422182646</v>
      </c>
      <c r="H3525" s="131">
        <v>0.8725437394079091</v>
      </c>
    </row>
    <row r="3526" spans="1:10" ht="12.75">
      <c r="A3526" s="147" t="s">
        <v>545</v>
      </c>
      <c r="C3526" s="148" t="s">
        <v>546</v>
      </c>
      <c r="D3526" s="148" t="s">
        <v>547</v>
      </c>
      <c r="F3526" s="148" t="s">
        <v>548</v>
      </c>
      <c r="G3526" s="148" t="s">
        <v>549</v>
      </c>
      <c r="H3526" s="148" t="s">
        <v>550</v>
      </c>
      <c r="I3526" s="149" t="s">
        <v>551</v>
      </c>
      <c r="J3526" s="148" t="s">
        <v>552</v>
      </c>
    </row>
    <row r="3527" spans="1:8" ht="12.75">
      <c r="A3527" s="150" t="s">
        <v>617</v>
      </c>
      <c r="C3527" s="151">
        <v>292.40199999976903</v>
      </c>
      <c r="D3527" s="131">
        <v>50975.49666386843</v>
      </c>
      <c r="F3527" s="131">
        <v>13359.5</v>
      </c>
      <c r="G3527" s="131">
        <v>12962.5</v>
      </c>
      <c r="H3527" s="152" t="s">
        <v>455</v>
      </c>
    </row>
    <row r="3529" spans="4:8" ht="12.75">
      <c r="D3529" s="131">
        <v>51513.85477465391</v>
      </c>
      <c r="F3529" s="131">
        <v>13532.25</v>
      </c>
      <c r="G3529" s="131">
        <v>12762.5</v>
      </c>
      <c r="H3529" s="152" t="s">
        <v>456</v>
      </c>
    </row>
    <row r="3531" spans="4:8" ht="12.75">
      <c r="D3531" s="131">
        <v>50428.33219867945</v>
      </c>
      <c r="F3531" s="131">
        <v>13580.25</v>
      </c>
      <c r="G3531" s="131">
        <v>12884.5</v>
      </c>
      <c r="H3531" s="152" t="s">
        <v>457</v>
      </c>
    </row>
    <row r="3533" spans="1:8" ht="12.75">
      <c r="A3533" s="147" t="s">
        <v>553</v>
      </c>
      <c r="C3533" s="153" t="s">
        <v>554</v>
      </c>
      <c r="D3533" s="131">
        <v>50972.5612124006</v>
      </c>
      <c r="F3533" s="131">
        <v>13490.666666666668</v>
      </c>
      <c r="G3533" s="131">
        <v>12869.833333333332</v>
      </c>
      <c r="H3533" s="131">
        <v>37863.223340489356</v>
      </c>
    </row>
    <row r="3534" spans="1:8" ht="12.75">
      <c r="A3534" s="130">
        <v>38383.991956018515</v>
      </c>
      <c r="C3534" s="153" t="s">
        <v>555</v>
      </c>
      <c r="D3534" s="131">
        <v>542.7672414528795</v>
      </c>
      <c r="F3534" s="131">
        <v>116.10133863712912</v>
      </c>
      <c r="G3534" s="131">
        <v>100.80343909477163</v>
      </c>
      <c r="H3534" s="131">
        <v>542.7672414528795</v>
      </c>
    </row>
    <row r="3536" spans="3:8" ht="12.75">
      <c r="C3536" s="153" t="s">
        <v>556</v>
      </c>
      <c r="D3536" s="131">
        <v>1.0648223839316031</v>
      </c>
      <c r="F3536" s="131">
        <v>0.8606049019356281</v>
      </c>
      <c r="G3536" s="131">
        <v>0.7832536481547677</v>
      </c>
      <c r="H3536" s="131">
        <v>1.4334945458076385</v>
      </c>
    </row>
    <row r="3537" spans="1:10" ht="12.75">
      <c r="A3537" s="147" t="s">
        <v>545</v>
      </c>
      <c r="C3537" s="148" t="s">
        <v>546</v>
      </c>
      <c r="D3537" s="148" t="s">
        <v>547</v>
      </c>
      <c r="F3537" s="148" t="s">
        <v>548</v>
      </c>
      <c r="G3537" s="148" t="s">
        <v>549</v>
      </c>
      <c r="H3537" s="148" t="s">
        <v>550</v>
      </c>
      <c r="I3537" s="149" t="s">
        <v>551</v>
      </c>
      <c r="J3537" s="148" t="s">
        <v>552</v>
      </c>
    </row>
    <row r="3538" spans="1:8" ht="12.75">
      <c r="A3538" s="150" t="s">
        <v>621</v>
      </c>
      <c r="C3538" s="151">
        <v>324.75400000019</v>
      </c>
      <c r="D3538" s="131">
        <v>47812.31454312801</v>
      </c>
      <c r="F3538" s="131">
        <v>19903</v>
      </c>
      <c r="G3538" s="131">
        <v>15894</v>
      </c>
      <c r="H3538" s="152" t="s">
        <v>458</v>
      </c>
    </row>
    <row r="3540" spans="4:8" ht="12.75">
      <c r="D3540" s="131">
        <v>47728.59200209379</v>
      </c>
      <c r="F3540" s="131">
        <v>19664</v>
      </c>
      <c r="G3540" s="131">
        <v>16073</v>
      </c>
      <c r="H3540" s="152" t="s">
        <v>459</v>
      </c>
    </row>
    <row r="3542" spans="4:8" ht="12.75">
      <c r="D3542" s="131">
        <v>48376.036241829395</v>
      </c>
      <c r="F3542" s="131">
        <v>19687</v>
      </c>
      <c r="G3542" s="131">
        <v>15918</v>
      </c>
      <c r="H3542" s="152" t="s">
        <v>460</v>
      </c>
    </row>
    <row r="3544" spans="1:8" ht="12.75">
      <c r="A3544" s="147" t="s">
        <v>553</v>
      </c>
      <c r="C3544" s="153" t="s">
        <v>554</v>
      </c>
      <c r="D3544" s="131">
        <v>47972.314262350395</v>
      </c>
      <c r="F3544" s="131">
        <v>19751.333333333332</v>
      </c>
      <c r="G3544" s="131">
        <v>15961.666666666668</v>
      </c>
      <c r="H3544" s="131">
        <v>29598.521904381574</v>
      </c>
    </row>
    <row r="3545" spans="1:8" ht="12.75">
      <c r="A3545" s="130">
        <v>38383.9924537037</v>
      </c>
      <c r="C3545" s="153" t="s">
        <v>555</v>
      </c>
      <c r="D3545" s="131">
        <v>352.13057735028576</v>
      </c>
      <c r="F3545" s="131">
        <v>131.84966186279482</v>
      </c>
      <c r="G3545" s="131">
        <v>97.16137778630629</v>
      </c>
      <c r="H3545" s="131">
        <v>352.13057735028576</v>
      </c>
    </row>
    <row r="3547" spans="3:8" ht="12.75">
      <c r="C3547" s="153" t="s">
        <v>556</v>
      </c>
      <c r="D3547" s="131">
        <v>0.7340287471322701</v>
      </c>
      <c r="F3547" s="131">
        <v>0.6675481580794285</v>
      </c>
      <c r="G3547" s="131">
        <v>0.6087169956331188</v>
      </c>
      <c r="H3547" s="131">
        <v>1.1896897368316177</v>
      </c>
    </row>
    <row r="3548" spans="1:10" ht="12.75">
      <c r="A3548" s="147" t="s">
        <v>545</v>
      </c>
      <c r="C3548" s="148" t="s">
        <v>546</v>
      </c>
      <c r="D3548" s="148" t="s">
        <v>547</v>
      </c>
      <c r="F3548" s="148" t="s">
        <v>548</v>
      </c>
      <c r="G3548" s="148" t="s">
        <v>549</v>
      </c>
      <c r="H3548" s="148" t="s">
        <v>550</v>
      </c>
      <c r="I3548" s="149" t="s">
        <v>551</v>
      </c>
      <c r="J3548" s="148" t="s">
        <v>552</v>
      </c>
    </row>
    <row r="3549" spans="1:8" ht="12.75">
      <c r="A3549" s="150" t="s">
        <v>640</v>
      </c>
      <c r="C3549" s="151">
        <v>343.82299999985844</v>
      </c>
      <c r="D3549" s="131">
        <v>46932.36660248041</v>
      </c>
      <c r="F3549" s="131">
        <v>13970</v>
      </c>
      <c r="G3549" s="131">
        <v>13676</v>
      </c>
      <c r="H3549" s="152" t="s">
        <v>461</v>
      </c>
    </row>
    <row r="3551" spans="4:8" ht="12.75">
      <c r="D3551" s="131">
        <v>46306.592174351215</v>
      </c>
      <c r="F3551" s="131">
        <v>14126</v>
      </c>
      <c r="G3551" s="131">
        <v>13858.000000014901</v>
      </c>
      <c r="H3551" s="152" t="s">
        <v>462</v>
      </c>
    </row>
    <row r="3553" spans="4:8" ht="12.75">
      <c r="D3553" s="131">
        <v>47223.978292346</v>
      </c>
      <c r="F3553" s="131">
        <v>14006</v>
      </c>
      <c r="G3553" s="131">
        <v>13896</v>
      </c>
      <c r="H3553" s="152" t="s">
        <v>463</v>
      </c>
    </row>
    <row r="3555" spans="1:8" ht="12.75">
      <c r="A3555" s="147" t="s">
        <v>553</v>
      </c>
      <c r="C3555" s="153" t="s">
        <v>554</v>
      </c>
      <c r="D3555" s="131">
        <v>46820.979023059204</v>
      </c>
      <c r="F3555" s="131">
        <v>14034</v>
      </c>
      <c r="G3555" s="131">
        <v>13810.000000004966</v>
      </c>
      <c r="H3555" s="131">
        <v>32882.82164600791</v>
      </c>
    </row>
    <row r="3556" spans="1:8" ht="12.75">
      <c r="A3556" s="130">
        <v>38383.992893518516</v>
      </c>
      <c r="C3556" s="153" t="s">
        <v>555</v>
      </c>
      <c r="D3556" s="131">
        <v>468.72669756445947</v>
      </c>
      <c r="F3556" s="131">
        <v>81.68231142664855</v>
      </c>
      <c r="G3556" s="131">
        <v>117.59251677174052</v>
      </c>
      <c r="H3556" s="131">
        <v>468.72669756445947</v>
      </c>
    </row>
    <row r="3558" spans="3:8" ht="12.75">
      <c r="C3558" s="153" t="s">
        <v>556</v>
      </c>
      <c r="D3558" s="131">
        <v>1.0011040079568028</v>
      </c>
      <c r="F3558" s="131">
        <v>0.582031576362039</v>
      </c>
      <c r="G3558" s="131">
        <v>0.8515026558414067</v>
      </c>
      <c r="H3558" s="131">
        <v>1.4254454882565242</v>
      </c>
    </row>
    <row r="3559" spans="1:10" ht="12.75">
      <c r="A3559" s="147" t="s">
        <v>545</v>
      </c>
      <c r="C3559" s="148" t="s">
        <v>546</v>
      </c>
      <c r="D3559" s="148" t="s">
        <v>547</v>
      </c>
      <c r="F3559" s="148" t="s">
        <v>548</v>
      </c>
      <c r="G3559" s="148" t="s">
        <v>549</v>
      </c>
      <c r="H3559" s="148" t="s">
        <v>550</v>
      </c>
      <c r="I3559" s="149" t="s">
        <v>551</v>
      </c>
      <c r="J3559" s="148" t="s">
        <v>552</v>
      </c>
    </row>
    <row r="3560" spans="1:8" ht="12.75">
      <c r="A3560" s="150" t="s">
        <v>622</v>
      </c>
      <c r="C3560" s="151">
        <v>361.38400000007823</v>
      </c>
      <c r="D3560" s="131">
        <v>47595.019945919514</v>
      </c>
      <c r="F3560" s="131">
        <v>14142</v>
      </c>
      <c r="G3560" s="131">
        <v>13987.999999985099</v>
      </c>
      <c r="H3560" s="152" t="s">
        <v>464</v>
      </c>
    </row>
    <row r="3562" spans="4:8" ht="12.75">
      <c r="D3562" s="131">
        <v>47359.99769192934</v>
      </c>
      <c r="F3562" s="131">
        <v>14292</v>
      </c>
      <c r="G3562" s="131">
        <v>13904</v>
      </c>
      <c r="H3562" s="152" t="s">
        <v>465</v>
      </c>
    </row>
    <row r="3564" spans="4:8" ht="12.75">
      <c r="D3564" s="131">
        <v>47404.39272212982</v>
      </c>
      <c r="F3564" s="131">
        <v>14560.000000014901</v>
      </c>
      <c r="G3564" s="131">
        <v>14026</v>
      </c>
      <c r="H3564" s="152" t="s">
        <v>466</v>
      </c>
    </row>
    <row r="3566" spans="1:8" ht="12.75">
      <c r="A3566" s="147" t="s">
        <v>553</v>
      </c>
      <c r="C3566" s="153" t="s">
        <v>554</v>
      </c>
      <c r="D3566" s="131">
        <v>47453.136786659554</v>
      </c>
      <c r="F3566" s="131">
        <v>14331.333333338302</v>
      </c>
      <c r="G3566" s="131">
        <v>13972.666666661698</v>
      </c>
      <c r="H3566" s="131">
        <v>33286.662550453046</v>
      </c>
    </row>
    <row r="3567" spans="1:8" ht="12.75">
      <c r="A3567" s="130">
        <v>38383.99332175926</v>
      </c>
      <c r="C3567" s="153" t="s">
        <v>555</v>
      </c>
      <c r="D3567" s="131">
        <v>124.86333664178994</v>
      </c>
      <c r="F3567" s="131">
        <v>211.7577232044705</v>
      </c>
      <c r="G3567" s="131">
        <v>62.428625910547</v>
      </c>
      <c r="H3567" s="131">
        <v>124.86333664178994</v>
      </c>
    </row>
    <row r="3569" spans="3:8" ht="12.75">
      <c r="C3569" s="153" t="s">
        <v>556</v>
      </c>
      <c r="D3569" s="131">
        <v>0.26312978466134324</v>
      </c>
      <c r="F3569" s="131">
        <v>1.4775856389570432</v>
      </c>
      <c r="G3569" s="131">
        <v>0.4467910628648972</v>
      </c>
      <c r="H3569" s="131">
        <v>0.37511521755157307</v>
      </c>
    </row>
    <row r="3570" spans="1:10" ht="12.75">
      <c r="A3570" s="147" t="s">
        <v>545</v>
      </c>
      <c r="C3570" s="148" t="s">
        <v>546</v>
      </c>
      <c r="D3570" s="148" t="s">
        <v>547</v>
      </c>
      <c r="F3570" s="148" t="s">
        <v>548</v>
      </c>
      <c r="G3570" s="148" t="s">
        <v>549</v>
      </c>
      <c r="H3570" s="148" t="s">
        <v>550</v>
      </c>
      <c r="I3570" s="149" t="s">
        <v>551</v>
      </c>
      <c r="J3570" s="148" t="s">
        <v>552</v>
      </c>
    </row>
    <row r="3571" spans="1:8" ht="12.75">
      <c r="A3571" s="150" t="s">
        <v>641</v>
      </c>
      <c r="C3571" s="151">
        <v>371.029</v>
      </c>
      <c r="D3571" s="131">
        <v>42697.560672938824</v>
      </c>
      <c r="F3571" s="131">
        <v>20204</v>
      </c>
      <c r="G3571" s="131">
        <v>19158</v>
      </c>
      <c r="H3571" s="152" t="s">
        <v>467</v>
      </c>
    </row>
    <row r="3573" spans="4:8" ht="12.75">
      <c r="D3573" s="131">
        <v>42873.21142196655</v>
      </c>
      <c r="F3573" s="131">
        <v>20644</v>
      </c>
      <c r="G3573" s="131">
        <v>19392</v>
      </c>
      <c r="H3573" s="152" t="s">
        <v>468</v>
      </c>
    </row>
    <row r="3575" spans="4:8" ht="12.75">
      <c r="D3575" s="131">
        <v>43440.843464136124</v>
      </c>
      <c r="F3575" s="131">
        <v>20808</v>
      </c>
      <c r="G3575" s="131">
        <v>18882</v>
      </c>
      <c r="H3575" s="152" t="s">
        <v>469</v>
      </c>
    </row>
    <row r="3577" spans="1:8" ht="12.75">
      <c r="A3577" s="147" t="s">
        <v>553</v>
      </c>
      <c r="C3577" s="153" t="s">
        <v>554</v>
      </c>
      <c r="D3577" s="131">
        <v>43003.87185301383</v>
      </c>
      <c r="F3577" s="131">
        <v>20552</v>
      </c>
      <c r="G3577" s="131">
        <v>19144</v>
      </c>
      <c r="H3577" s="131">
        <v>22987.685806502202</v>
      </c>
    </row>
    <row r="3578" spans="1:8" ht="12.75">
      <c r="A3578" s="130">
        <v>38383.99377314815</v>
      </c>
      <c r="C3578" s="153" t="s">
        <v>555</v>
      </c>
      <c r="D3578" s="131">
        <v>388.4860848270476</v>
      </c>
      <c r="F3578" s="131">
        <v>312.3331554606395</v>
      </c>
      <c r="G3578" s="131">
        <v>255.28807257684406</v>
      </c>
      <c r="H3578" s="131">
        <v>388.4860848270476</v>
      </c>
    </row>
    <row r="3580" spans="3:8" ht="12.75">
      <c r="C3580" s="153" t="s">
        <v>556</v>
      </c>
      <c r="D3580" s="131">
        <v>0.9033746685760843</v>
      </c>
      <c r="F3580" s="131">
        <v>1.5197214648727106</v>
      </c>
      <c r="G3580" s="131">
        <v>1.3335147961598626</v>
      </c>
      <c r="H3580" s="131">
        <v>1.6899747460319043</v>
      </c>
    </row>
    <row r="3581" spans="1:10" ht="12.75">
      <c r="A3581" s="147" t="s">
        <v>545</v>
      </c>
      <c r="C3581" s="148" t="s">
        <v>546</v>
      </c>
      <c r="D3581" s="148" t="s">
        <v>547</v>
      </c>
      <c r="F3581" s="148" t="s">
        <v>548</v>
      </c>
      <c r="G3581" s="148" t="s">
        <v>549</v>
      </c>
      <c r="H3581" s="148" t="s">
        <v>550</v>
      </c>
      <c r="I3581" s="149" t="s">
        <v>551</v>
      </c>
      <c r="J3581" s="148" t="s">
        <v>552</v>
      </c>
    </row>
    <row r="3582" spans="1:8" ht="12.75">
      <c r="A3582" s="150" t="s">
        <v>616</v>
      </c>
      <c r="C3582" s="151">
        <v>407.77100000018254</v>
      </c>
      <c r="D3582" s="131">
        <v>5420670.857627869</v>
      </c>
      <c r="F3582" s="131">
        <v>59600</v>
      </c>
      <c r="G3582" s="131">
        <v>49700</v>
      </c>
      <c r="H3582" s="152" t="s">
        <v>470</v>
      </c>
    </row>
    <row r="3584" spans="4:8" ht="12.75">
      <c r="D3584" s="131">
        <v>5558484.132888794</v>
      </c>
      <c r="F3584" s="131">
        <v>58900</v>
      </c>
      <c r="G3584" s="131">
        <v>49900</v>
      </c>
      <c r="H3584" s="152" t="s">
        <v>471</v>
      </c>
    </row>
    <row r="3586" spans="4:8" ht="12.75">
      <c r="D3586" s="131">
        <v>5564787.965446472</v>
      </c>
      <c r="F3586" s="131">
        <v>59300</v>
      </c>
      <c r="G3586" s="131">
        <v>48900</v>
      </c>
      <c r="H3586" s="152" t="s">
        <v>472</v>
      </c>
    </row>
    <row r="3588" spans="1:8" ht="12.75">
      <c r="A3588" s="147" t="s">
        <v>553</v>
      </c>
      <c r="C3588" s="153" t="s">
        <v>554</v>
      </c>
      <c r="D3588" s="131">
        <v>5514647.651987711</v>
      </c>
      <c r="F3588" s="131">
        <v>59266.66666666667</v>
      </c>
      <c r="G3588" s="131">
        <v>49500</v>
      </c>
      <c r="H3588" s="131">
        <v>5460344.171903854</v>
      </c>
    </row>
    <row r="3589" spans="1:8" ht="12.75">
      <c r="A3589" s="130">
        <v>38383.99423611111</v>
      </c>
      <c r="C3589" s="153" t="s">
        <v>555</v>
      </c>
      <c r="D3589" s="131">
        <v>81447.30188807157</v>
      </c>
      <c r="F3589" s="131">
        <v>351.1884584284246</v>
      </c>
      <c r="G3589" s="131">
        <v>529.150262212918</v>
      </c>
      <c r="H3589" s="131">
        <v>81447.30188807157</v>
      </c>
    </row>
    <row r="3591" spans="3:8" ht="12.75">
      <c r="C3591" s="153" t="s">
        <v>556</v>
      </c>
      <c r="D3591" s="131">
        <v>1.4769266692626235</v>
      </c>
      <c r="F3591" s="131">
        <v>0.5925564540412115</v>
      </c>
      <c r="G3591" s="131">
        <v>1.0689904287129657</v>
      </c>
      <c r="H3591" s="131">
        <v>1.4916148016302313</v>
      </c>
    </row>
    <row r="3592" spans="1:10" ht="12.75">
      <c r="A3592" s="147" t="s">
        <v>545</v>
      </c>
      <c r="C3592" s="148" t="s">
        <v>546</v>
      </c>
      <c r="D3592" s="148" t="s">
        <v>547</v>
      </c>
      <c r="F3592" s="148" t="s">
        <v>548</v>
      </c>
      <c r="G3592" s="148" t="s">
        <v>549</v>
      </c>
      <c r="H3592" s="148" t="s">
        <v>550</v>
      </c>
      <c r="I3592" s="149" t="s">
        <v>551</v>
      </c>
      <c r="J3592" s="148" t="s">
        <v>552</v>
      </c>
    </row>
    <row r="3593" spans="1:8" ht="12.75">
      <c r="A3593" s="150" t="s">
        <v>623</v>
      </c>
      <c r="C3593" s="151">
        <v>455.40299999993294</v>
      </c>
      <c r="D3593" s="131">
        <v>499912.3832626343</v>
      </c>
      <c r="F3593" s="131">
        <v>28167.499999970198</v>
      </c>
      <c r="G3593" s="131">
        <v>30060</v>
      </c>
      <c r="H3593" s="152" t="s">
        <v>473</v>
      </c>
    </row>
    <row r="3595" spans="4:8" ht="12.75">
      <c r="D3595" s="131">
        <v>498315.23522758484</v>
      </c>
      <c r="F3595" s="131">
        <v>28592.499999970198</v>
      </c>
      <c r="G3595" s="131">
        <v>30042.499999970198</v>
      </c>
      <c r="H3595" s="152" t="s">
        <v>474</v>
      </c>
    </row>
    <row r="3597" spans="4:8" ht="12.75">
      <c r="D3597" s="131">
        <v>504046.636302948</v>
      </c>
      <c r="F3597" s="131">
        <v>28032.500000029802</v>
      </c>
      <c r="G3597" s="131">
        <v>29587.5</v>
      </c>
      <c r="H3597" s="152" t="s">
        <v>475</v>
      </c>
    </row>
    <row r="3599" spans="1:8" ht="12.75">
      <c r="A3599" s="147" t="s">
        <v>553</v>
      </c>
      <c r="C3599" s="153" t="s">
        <v>554</v>
      </c>
      <c r="D3599" s="131">
        <v>500758.08493105567</v>
      </c>
      <c r="F3599" s="131">
        <v>28264.166666656733</v>
      </c>
      <c r="G3599" s="131">
        <v>29896.666666656733</v>
      </c>
      <c r="H3599" s="131">
        <v>471682.41390393383</v>
      </c>
    </row>
    <row r="3600" spans="1:8" ht="12.75">
      <c r="A3600" s="130">
        <v>38383.99488425926</v>
      </c>
      <c r="C3600" s="153" t="s">
        <v>555</v>
      </c>
      <c r="D3600" s="131">
        <v>2957.811362422743</v>
      </c>
      <c r="F3600" s="131">
        <v>292.24704159238064</v>
      </c>
      <c r="G3600" s="131">
        <v>267.8891250664301</v>
      </c>
      <c r="H3600" s="131">
        <v>2957.811362422743</v>
      </c>
    </row>
    <row r="3602" spans="3:8" ht="12.75">
      <c r="C3602" s="153" t="s">
        <v>556</v>
      </c>
      <c r="D3602" s="131">
        <v>0.5906667214030054</v>
      </c>
      <c r="F3602" s="131">
        <v>1.0339842849042666</v>
      </c>
      <c r="G3602" s="131">
        <v>0.8960501451661916</v>
      </c>
      <c r="H3602" s="131">
        <v>0.6270768795347017</v>
      </c>
    </row>
    <row r="3605" spans="1:11" ht="12.75">
      <c r="A3605" s="134" t="s">
        <v>519</v>
      </c>
      <c r="D3605" s="137" t="s">
        <v>522</v>
      </c>
      <c r="E3605" s="136" t="s">
        <v>689</v>
      </c>
      <c r="F3605" s="135" t="s">
        <v>520</v>
      </c>
      <c r="G3605" s="136" t="s">
        <v>521</v>
      </c>
      <c r="H3605" s="135" t="s">
        <v>523</v>
      </c>
      <c r="I3605" s="136" t="s">
        <v>524</v>
      </c>
      <c r="J3605" s="135" t="s">
        <v>525</v>
      </c>
      <c r="K3605" s="138">
        <v>0.686274528503418</v>
      </c>
    </row>
    <row r="3606" spans="6:7" ht="12.75">
      <c r="F3606" s="135" t="s">
        <v>526</v>
      </c>
      <c r="G3606" s="136" t="s">
        <v>527</v>
      </c>
    </row>
    <row r="3607" spans="1:11" ht="12.75">
      <c r="A3607" s="139" t="s">
        <v>528</v>
      </c>
      <c r="B3607" s="140">
        <v>38383.995034722226</v>
      </c>
      <c r="D3607" s="135" t="s">
        <v>529</v>
      </c>
      <c r="E3607" s="136" t="s">
        <v>530</v>
      </c>
      <c r="F3607" s="135" t="s">
        <v>531</v>
      </c>
      <c r="G3607" s="136" t="s">
        <v>532</v>
      </c>
      <c r="H3607" s="135" t="s">
        <v>533</v>
      </c>
      <c r="I3607" s="136" t="s">
        <v>534</v>
      </c>
      <c r="J3607" s="135" t="s">
        <v>535</v>
      </c>
      <c r="K3607" s="138">
        <v>3.1764707565307617</v>
      </c>
    </row>
    <row r="3610" ht="15.75">
      <c r="A3610" s="154" t="s">
        <v>596</v>
      </c>
    </row>
    <row r="3613" spans="1:8" ht="15">
      <c r="A3613" s="155" t="s">
        <v>597</v>
      </c>
      <c r="C3613" s="156" t="s">
        <v>489</v>
      </c>
      <c r="E3613" s="155" t="s">
        <v>598</v>
      </c>
      <c r="H3613" s="155" t="s">
        <v>599</v>
      </c>
    </row>
    <row r="3616" spans="1:11" ht="12.75">
      <c r="A3616" s="157" t="s">
        <v>476</v>
      </c>
      <c r="K3616" s="158" t="s">
        <v>600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J370" sqref="J370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514</v>
      </c>
      <c r="D1" s="104" t="s">
        <v>515</v>
      </c>
      <c r="E1" s="77" t="s">
        <v>516</v>
      </c>
      <c r="F1" s="97" t="s">
        <v>604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696</v>
      </c>
      <c r="B3" s="15"/>
      <c r="C3" s="15" t="s">
        <v>679</v>
      </c>
      <c r="D3" s="106">
        <v>38383.77935185185</v>
      </c>
      <c r="E3" s="77">
        <v>447898.2934379072</v>
      </c>
      <c r="F3" s="97">
        <v>0.8854334137020946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680</v>
      </c>
      <c r="D4" s="106">
        <v>38383.7862962963</v>
      </c>
      <c r="E4" s="77">
        <v>3059.4260365569376</v>
      </c>
      <c r="F4" s="97">
        <v>10.923170385934243</v>
      </c>
      <c r="J4" s="83"/>
      <c r="K4" s="81"/>
      <c r="L4" s="84"/>
      <c r="M4" s="84"/>
    </row>
    <row r="5" spans="1:13" ht="11.25">
      <c r="A5" s="80"/>
      <c r="B5" s="15"/>
      <c r="C5" s="15" t="s">
        <v>564</v>
      </c>
      <c r="D5" s="106">
        <v>38383.79325231481</v>
      </c>
      <c r="E5" s="77">
        <v>24739.206497474235</v>
      </c>
      <c r="F5" s="97">
        <v>3.247584956241302</v>
      </c>
      <c r="J5" s="83"/>
      <c r="K5" s="81"/>
      <c r="L5" s="84"/>
      <c r="M5" s="84"/>
    </row>
    <row r="6" spans="1:13" ht="11.25">
      <c r="A6" s="80"/>
      <c r="B6" s="15"/>
      <c r="C6" s="15" t="s">
        <v>681</v>
      </c>
      <c r="D6" s="106">
        <v>38383.800208333334</v>
      </c>
      <c r="E6" s="77">
        <v>448666.17250275554</v>
      </c>
      <c r="F6" s="97">
        <v>3.2789201135739523</v>
      </c>
      <c r="J6" s="83"/>
      <c r="K6" s="81"/>
      <c r="L6" s="84"/>
      <c r="M6" s="84"/>
    </row>
    <row r="7" spans="1:13" ht="11.25">
      <c r="A7" s="80"/>
      <c r="B7" s="15"/>
      <c r="C7" s="15" t="s">
        <v>570</v>
      </c>
      <c r="D7" s="106">
        <v>38383.807175925926</v>
      </c>
      <c r="E7" s="77">
        <v>36451.41409327647</v>
      </c>
      <c r="F7" s="97">
        <v>0.9852828941484216</v>
      </c>
      <c r="J7" s="83"/>
      <c r="K7" s="81"/>
      <c r="L7" s="84"/>
      <c r="M7" s="84"/>
    </row>
    <row r="8" spans="1:13" ht="11.25">
      <c r="A8" s="80"/>
      <c r="B8" s="15"/>
      <c r="C8" s="15" t="s">
        <v>710</v>
      </c>
      <c r="D8" s="106">
        <v>38383.814155092594</v>
      </c>
      <c r="E8" s="77">
        <v>7507.184883887685</v>
      </c>
      <c r="F8" s="97">
        <v>1.8672661323668434</v>
      </c>
      <c r="J8" s="83"/>
      <c r="K8" s="81"/>
      <c r="L8" s="84"/>
      <c r="M8" s="84"/>
    </row>
    <row r="9" spans="1:13" ht="11.25">
      <c r="A9" s="80"/>
      <c r="B9" s="15"/>
      <c r="C9" s="15" t="s">
        <v>682</v>
      </c>
      <c r="D9" s="106">
        <v>38383.821122685185</v>
      </c>
      <c r="E9" s="77">
        <v>450921.14201767504</v>
      </c>
      <c r="F9" s="97">
        <v>3.2372879046751972</v>
      </c>
      <c r="J9" s="83"/>
      <c r="K9" s="81"/>
      <c r="L9" s="84"/>
      <c r="M9" s="84"/>
    </row>
    <row r="10" spans="1:13" ht="11.25">
      <c r="A10" s="80"/>
      <c r="B10" s="15"/>
      <c r="C10" s="15" t="s">
        <v>711</v>
      </c>
      <c r="D10" s="106">
        <v>38383.82809027778</v>
      </c>
      <c r="E10" s="77">
        <v>37818.24004403704</v>
      </c>
      <c r="F10" s="97">
        <v>1.4038260301606829</v>
      </c>
      <c r="J10" s="83"/>
      <c r="K10" s="81"/>
      <c r="L10" s="84"/>
      <c r="M10" s="84"/>
    </row>
    <row r="11" spans="1:13" ht="11.25">
      <c r="A11" s="80"/>
      <c r="B11" s="15"/>
      <c r="C11" s="15" t="s">
        <v>712</v>
      </c>
      <c r="D11" s="106">
        <v>38383.83503472222</v>
      </c>
      <c r="E11" s="77">
        <v>5851.804792617643</v>
      </c>
      <c r="F11" s="97">
        <v>2.830117261944034</v>
      </c>
      <c r="J11" s="83"/>
      <c r="K11" s="81"/>
      <c r="L11" s="84"/>
      <c r="M11" s="84"/>
    </row>
    <row r="12" spans="1:13" ht="11.25">
      <c r="A12" s="80"/>
      <c r="B12" s="15"/>
      <c r="C12" s="15" t="s">
        <v>713</v>
      </c>
      <c r="D12" s="106">
        <v>38383.84197916667</v>
      </c>
      <c r="E12" s="77">
        <v>7809.052524394911</v>
      </c>
      <c r="F12" s="97">
        <v>2.9043137149042435</v>
      </c>
      <c r="J12" s="83"/>
      <c r="K12" s="81"/>
      <c r="L12" s="84"/>
      <c r="M12" s="84"/>
    </row>
    <row r="13" spans="1:13" ht="11.25">
      <c r="A13" s="80"/>
      <c r="B13" s="15"/>
      <c r="C13" s="15" t="s">
        <v>566</v>
      </c>
      <c r="D13" s="106">
        <v>38383.84894675926</v>
      </c>
      <c r="E13" s="77">
        <v>1099511.2929719635</v>
      </c>
      <c r="F13" s="97">
        <v>1.6550559668261926</v>
      </c>
      <c r="J13" s="83"/>
      <c r="K13" s="81"/>
      <c r="L13" s="84"/>
      <c r="M13" s="84"/>
    </row>
    <row r="14" spans="1:13" ht="11.25">
      <c r="A14" s="80"/>
      <c r="B14" s="15"/>
      <c r="C14" s="15" t="s">
        <v>683</v>
      </c>
      <c r="D14" s="106">
        <v>38383.85591435185</v>
      </c>
      <c r="E14" s="77">
        <v>442097.8434712794</v>
      </c>
      <c r="F14" s="97">
        <v>1.2388580748920992</v>
      </c>
      <c r="J14" s="83"/>
      <c r="K14" s="81"/>
      <c r="L14" s="84"/>
      <c r="M14" s="84"/>
    </row>
    <row r="15" spans="1:13" ht="11.25">
      <c r="A15" s="80"/>
      <c r="B15" s="15"/>
      <c r="C15" s="15" t="s">
        <v>565</v>
      </c>
      <c r="D15" s="106">
        <v>38383.862858796296</v>
      </c>
      <c r="E15" s="77">
        <v>4600.934204545594</v>
      </c>
      <c r="F15" s="97">
        <v>5.429515921151835</v>
      </c>
      <c r="J15" s="83"/>
      <c r="K15" s="81"/>
      <c r="L15" s="84"/>
      <c r="M15" s="84"/>
    </row>
    <row r="16" spans="1:13" ht="11.25">
      <c r="A16" s="80"/>
      <c r="B16" s="15"/>
      <c r="C16" s="15" t="s">
        <v>714</v>
      </c>
      <c r="D16" s="106">
        <v>38383.86981481482</v>
      </c>
      <c r="E16" s="77">
        <v>12587.693425270936</v>
      </c>
      <c r="F16" s="97">
        <v>2.720743346101291</v>
      </c>
      <c r="J16" s="83"/>
      <c r="K16" s="81"/>
      <c r="L16" s="84"/>
      <c r="M16" s="84"/>
    </row>
    <row r="17" spans="1:13" ht="11.25">
      <c r="A17" s="80"/>
      <c r="B17" s="15"/>
      <c r="C17" s="15" t="s">
        <v>715</v>
      </c>
      <c r="D17" s="106">
        <v>38383.87677083333</v>
      </c>
      <c r="E17" s="77">
        <v>8883.910381528758</v>
      </c>
      <c r="F17" s="97">
        <v>2.8031226958284963</v>
      </c>
      <c r="J17" s="83"/>
      <c r="K17" s="81"/>
      <c r="L17" s="84"/>
      <c r="M17" s="84"/>
    </row>
    <row r="18" spans="1:13" ht="11.25">
      <c r="A18" s="80"/>
      <c r="B18" s="15"/>
      <c r="C18" s="15" t="s">
        <v>716</v>
      </c>
      <c r="D18" s="106">
        <v>38383.883726851855</v>
      </c>
      <c r="E18" s="77">
        <v>15813.64981069999</v>
      </c>
      <c r="F18" s="97">
        <v>4.775796083687702</v>
      </c>
      <c r="J18" s="83"/>
      <c r="K18" s="81"/>
      <c r="L18" s="84"/>
      <c r="M18" s="84"/>
    </row>
    <row r="19" spans="1:13" ht="11.25">
      <c r="A19" s="80"/>
      <c r="B19" s="15"/>
      <c r="C19" s="15" t="s">
        <v>684</v>
      </c>
      <c r="D19" s="106">
        <v>38383.89068287037</v>
      </c>
      <c r="E19" s="77">
        <v>449740.49128154636</v>
      </c>
      <c r="F19" s="97">
        <v>1.7343692628268306</v>
      </c>
      <c r="J19" s="83"/>
      <c r="K19" s="81"/>
      <c r="L19" s="84"/>
      <c r="M19" s="84"/>
    </row>
    <row r="20" spans="1:13" ht="11.25">
      <c r="A20" s="80"/>
      <c r="B20" s="15"/>
      <c r="C20" s="15" t="s">
        <v>717</v>
      </c>
      <c r="D20" s="106">
        <v>38383.89763888889</v>
      </c>
      <c r="E20" s="77">
        <v>30445.82775654918</v>
      </c>
      <c r="F20" s="97">
        <v>1.0502273057637024</v>
      </c>
      <c r="J20" s="83"/>
      <c r="K20" s="81"/>
      <c r="L20" s="84"/>
      <c r="M20" s="84"/>
    </row>
    <row r="21" spans="1:13" ht="11.25">
      <c r="A21" s="80"/>
      <c r="B21" s="15"/>
      <c r="C21" s="15" t="s">
        <v>718</v>
      </c>
      <c r="D21" s="106">
        <v>38383.904594907406</v>
      </c>
      <c r="E21" s="77">
        <v>17082.56941181574</v>
      </c>
      <c r="F21" s="97">
        <v>2.1954919097518424</v>
      </c>
      <c r="J21" s="83"/>
      <c r="K21" s="81"/>
      <c r="L21" s="84"/>
      <c r="M21" s="84"/>
    </row>
    <row r="22" spans="1:13" ht="11.25">
      <c r="A22" s="80"/>
      <c r="B22" s="15"/>
      <c r="C22" s="15" t="s">
        <v>719</v>
      </c>
      <c r="D22" s="106">
        <v>38383.91155092593</v>
      </c>
      <c r="E22" s="77">
        <v>16765.191653758375</v>
      </c>
      <c r="F22" s="97">
        <v>1.1428943576870472</v>
      </c>
      <c r="J22" s="83"/>
      <c r="K22" s="81"/>
      <c r="L22" s="84"/>
      <c r="M22" s="84"/>
    </row>
    <row r="23" spans="1:13" ht="11.25">
      <c r="A23" s="80"/>
      <c r="B23" s="15"/>
      <c r="C23" s="15" t="s">
        <v>685</v>
      </c>
      <c r="D23" s="106">
        <v>38383.91850694444</v>
      </c>
      <c r="E23" s="77">
        <v>224636.84359846753</v>
      </c>
      <c r="F23" s="97">
        <v>0.9449392376844686</v>
      </c>
      <c r="J23" s="83"/>
      <c r="K23" s="81"/>
      <c r="L23" s="84"/>
      <c r="M23" s="84"/>
    </row>
    <row r="24" spans="1:13" ht="11.25">
      <c r="A24" s="80"/>
      <c r="B24" s="15"/>
      <c r="C24" s="15" t="s">
        <v>686</v>
      </c>
      <c r="D24" s="106">
        <v>38383.925474537034</v>
      </c>
      <c r="E24" s="77">
        <v>464207.50236527866</v>
      </c>
      <c r="F24" s="97">
        <v>0.1669329901661368</v>
      </c>
      <c r="J24" s="83"/>
      <c r="K24" s="81"/>
      <c r="L24" s="84"/>
      <c r="M24" s="84"/>
    </row>
    <row r="25" spans="1:13" ht="11.25">
      <c r="A25" s="80"/>
      <c r="B25" s="15"/>
      <c r="C25" s="15" t="s">
        <v>720</v>
      </c>
      <c r="D25" s="106">
        <v>38383.93241898148</v>
      </c>
      <c r="E25" s="84">
        <v>34113.154386398724</v>
      </c>
      <c r="F25" s="97">
        <v>1.6515519155604406</v>
      </c>
      <c r="J25" s="83"/>
      <c r="K25" s="81"/>
      <c r="L25" s="84"/>
      <c r="M25" s="84"/>
    </row>
    <row r="26" spans="1:13" ht="11.25">
      <c r="A26" s="80"/>
      <c r="B26" s="15"/>
      <c r="C26" s="15" t="s">
        <v>568</v>
      </c>
      <c r="D26" s="106">
        <v>38383.939363425925</v>
      </c>
      <c r="E26" s="84">
        <v>37484.06862653226</v>
      </c>
      <c r="F26" s="97">
        <v>1.9872714277736725</v>
      </c>
      <c r="J26" s="83"/>
      <c r="K26" s="81"/>
      <c r="L26" s="84"/>
      <c r="M26" s="84"/>
    </row>
    <row r="27" spans="1:13" ht="11.25">
      <c r="A27" s="80"/>
      <c r="B27" s="15"/>
      <c r="C27" s="15" t="s">
        <v>721</v>
      </c>
      <c r="D27" s="106">
        <v>38383.94631944445</v>
      </c>
      <c r="E27" s="84">
        <v>34649.23885712342</v>
      </c>
      <c r="F27" s="97">
        <v>1.5519818986035046</v>
      </c>
      <c r="J27" s="83"/>
      <c r="K27" s="81"/>
      <c r="L27" s="84"/>
      <c r="M27" s="84"/>
    </row>
    <row r="28" spans="1:13" ht="11.25">
      <c r="A28" s="80"/>
      <c r="B28" s="15"/>
      <c r="C28" s="15" t="s">
        <v>722</v>
      </c>
      <c r="D28" s="106">
        <v>38383.953252314815</v>
      </c>
      <c r="E28" s="84">
        <v>37024.97378161919</v>
      </c>
      <c r="F28" s="97">
        <v>2.6778670934589943</v>
      </c>
      <c r="J28" s="83"/>
      <c r="K28" s="81"/>
      <c r="L28" s="84"/>
      <c r="M28" s="84"/>
    </row>
    <row r="29" spans="1:13" ht="11.25">
      <c r="A29" s="80"/>
      <c r="B29" s="15"/>
      <c r="C29" s="15" t="s">
        <v>687</v>
      </c>
      <c r="D29" s="106">
        <v>38383.96016203704</v>
      </c>
      <c r="E29" s="84">
        <v>467373.183006097</v>
      </c>
      <c r="F29" s="97">
        <v>2.2927174619090156</v>
      </c>
      <c r="J29" s="83"/>
      <c r="K29" s="81"/>
      <c r="L29" s="84"/>
      <c r="M29" s="84"/>
    </row>
    <row r="30" spans="1:13" ht="11.25">
      <c r="A30" s="80"/>
      <c r="B30" s="15"/>
      <c r="C30" s="15" t="s">
        <v>567</v>
      </c>
      <c r="D30" s="106">
        <v>38383.96710648148</v>
      </c>
      <c r="E30" s="84">
        <v>1126310.06881496</v>
      </c>
      <c r="F30" s="97">
        <v>1.6939059637961476</v>
      </c>
      <c r="J30" s="83"/>
      <c r="K30" s="81"/>
      <c r="L30" s="84"/>
      <c r="M30" s="84"/>
    </row>
    <row r="31" spans="1:6" ht="11.25">
      <c r="A31" s="80"/>
      <c r="B31" s="15"/>
      <c r="C31" s="15" t="s">
        <v>706</v>
      </c>
      <c r="D31" s="106">
        <v>38383.97405092593</v>
      </c>
      <c r="E31" s="84">
        <v>3386.0695553054643</v>
      </c>
      <c r="F31" s="97">
        <v>2.192954220499832</v>
      </c>
    </row>
    <row r="32" spans="1:13" ht="11.25">
      <c r="A32" s="80"/>
      <c r="B32" s="15"/>
      <c r="C32" s="15" t="s">
        <v>569</v>
      </c>
      <c r="D32" s="106">
        <v>38383.9809837963</v>
      </c>
      <c r="E32" s="84">
        <v>12030.244573774322</v>
      </c>
      <c r="F32" s="97">
        <v>2.089550034431414</v>
      </c>
      <c r="L32" s="84"/>
      <c r="M32" s="84"/>
    </row>
    <row r="33" spans="1:12" ht="11.25">
      <c r="A33" s="80"/>
      <c r="B33" s="15"/>
      <c r="C33" s="15" t="s">
        <v>723</v>
      </c>
      <c r="D33" s="106">
        <v>38383.98793981481</v>
      </c>
      <c r="E33" s="84">
        <v>235205.58281516537</v>
      </c>
      <c r="F33" s="97">
        <v>0.9132571127142575</v>
      </c>
      <c r="L33" s="84"/>
    </row>
    <row r="34" spans="1:13" ht="11.25">
      <c r="A34" s="80"/>
      <c r="B34" s="15"/>
      <c r="C34" s="15" t="s">
        <v>688</v>
      </c>
      <c r="D34" s="106">
        <v>38383.99488425926</v>
      </c>
      <c r="E34" s="84">
        <v>471682.41390393383</v>
      </c>
      <c r="F34" s="97">
        <v>0.6270768795347017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513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514</v>
      </c>
      <c r="D41" s="106" t="s">
        <v>515</v>
      </c>
      <c r="E41" s="84" t="s">
        <v>516</v>
      </c>
      <c r="F41" s="97" t="s">
        <v>604</v>
      </c>
      <c r="J41" s="83"/>
      <c r="K41" s="81"/>
      <c r="L41" s="84"/>
      <c r="M41" s="84"/>
    </row>
    <row r="42" spans="1:13" ht="12.75">
      <c r="A42" s="80" t="s">
        <v>697</v>
      </c>
      <c r="B42" s="15"/>
      <c r="C42" t="s">
        <v>679</v>
      </c>
      <c r="D42" s="130">
        <v>38383.77462962963</v>
      </c>
      <c r="E42" s="131">
        <v>6260.978512103186</v>
      </c>
      <c r="F42" s="131">
        <v>2.5686606784427837</v>
      </c>
      <c r="J42" s="83"/>
      <c r="K42" s="81"/>
      <c r="L42" s="84"/>
      <c r="M42" s="84"/>
    </row>
    <row r="43" spans="1:13" ht="12.75">
      <c r="A43" s="80"/>
      <c r="B43" s="15"/>
      <c r="C43" t="s">
        <v>680</v>
      </c>
      <c r="D43" s="130">
        <v>38383.78158564815</v>
      </c>
      <c r="E43" s="131">
        <v>5231.387048859884</v>
      </c>
      <c r="F43" s="131">
        <v>7.670091756620886</v>
      </c>
      <c r="J43" s="83"/>
      <c r="K43" s="81"/>
      <c r="L43" s="84"/>
      <c r="M43" s="84"/>
    </row>
    <row r="44" spans="1:13" ht="12.75">
      <c r="A44" s="80"/>
      <c r="B44" s="15"/>
      <c r="C44" t="s">
        <v>564</v>
      </c>
      <c r="D44" s="130">
        <v>38383.78853009259</v>
      </c>
      <c r="E44" s="131">
        <v>5548.415176211199</v>
      </c>
      <c r="F44" s="131">
        <v>2.910214547533709</v>
      </c>
      <c r="J44" s="83"/>
      <c r="K44" s="81"/>
      <c r="L44" s="84"/>
      <c r="M44" s="84"/>
    </row>
    <row r="45" spans="1:13" ht="12.75">
      <c r="A45" s="80"/>
      <c r="B45" s="15"/>
      <c r="C45" t="s">
        <v>681</v>
      </c>
      <c r="D45" s="130">
        <v>38383.795486111114</v>
      </c>
      <c r="E45" s="131">
        <v>6257.050663186129</v>
      </c>
      <c r="F45" s="131">
        <v>5.8676544249506595</v>
      </c>
      <c r="J45" s="83"/>
      <c r="K45" s="81"/>
      <c r="L45" s="84"/>
      <c r="M45" s="84"/>
    </row>
    <row r="46" spans="1:13" ht="12.75">
      <c r="A46" s="80"/>
      <c r="B46" s="15"/>
      <c r="C46" t="s">
        <v>570</v>
      </c>
      <c r="D46" s="130">
        <v>38383.80244212963</v>
      </c>
      <c r="E46" s="131">
        <v>9324.016357044009</v>
      </c>
      <c r="F46" s="131">
        <v>16.96746806348512</v>
      </c>
      <c r="J46" s="83"/>
      <c r="K46" s="81"/>
      <c r="L46" s="84"/>
      <c r="M46" s="84"/>
    </row>
    <row r="47" spans="1:13" ht="12.75">
      <c r="A47" s="80"/>
      <c r="B47" s="15"/>
      <c r="C47" t="s">
        <v>710</v>
      </c>
      <c r="D47" s="130">
        <v>38383.8094212963</v>
      </c>
      <c r="E47" s="131">
        <v>2887.4787316262855</v>
      </c>
      <c r="F47" s="131">
        <v>8.784668762188577</v>
      </c>
      <c r="J47" s="83"/>
      <c r="K47" s="81"/>
      <c r="L47" s="84"/>
      <c r="M47" s="84"/>
    </row>
    <row r="48" spans="1:13" ht="12.75">
      <c r="A48" s="80"/>
      <c r="B48" s="15"/>
      <c r="C48" t="s">
        <v>682</v>
      </c>
      <c r="D48" s="130">
        <v>38383.81638888889</v>
      </c>
      <c r="E48" s="131">
        <v>4535.602133221988</v>
      </c>
      <c r="F48" s="131">
        <v>5.3790533513869265</v>
      </c>
      <c r="J48" s="83"/>
      <c r="K48" s="81"/>
      <c r="L48" s="84"/>
      <c r="M48" s="84"/>
    </row>
    <row r="49" spans="1:13" ht="12.75">
      <c r="A49" s="80"/>
      <c r="B49" s="15"/>
      <c r="C49" t="s">
        <v>711</v>
      </c>
      <c r="D49" s="130">
        <v>38383.82335648148</v>
      </c>
      <c r="E49" s="131">
        <v>5905.404062483376</v>
      </c>
      <c r="F49" s="131">
        <v>3.730305622193339</v>
      </c>
      <c r="J49" s="83"/>
      <c r="K49" s="81"/>
      <c r="L49" s="84"/>
      <c r="M49" s="84"/>
    </row>
    <row r="50" spans="1:13" ht="12.75">
      <c r="A50" s="80"/>
      <c r="B50" s="15"/>
      <c r="C50" t="s">
        <v>712</v>
      </c>
      <c r="D50" s="130">
        <v>38383.8303125</v>
      </c>
      <c r="E50" s="131">
        <v>4948.357063385422</v>
      </c>
      <c r="F50" s="131">
        <v>5.452914975780858</v>
      </c>
      <c r="J50" s="83"/>
      <c r="K50" s="81"/>
      <c r="L50" s="84"/>
      <c r="M50" s="84"/>
    </row>
    <row r="51" spans="1:13" ht="12.75">
      <c r="A51" s="80"/>
      <c r="B51" s="15"/>
      <c r="C51" t="s">
        <v>713</v>
      </c>
      <c r="D51" s="130">
        <v>38383.83726851852</v>
      </c>
      <c r="E51" s="131">
        <v>5247.61981866333</v>
      </c>
      <c r="F51" s="131">
        <v>6.941867030915159</v>
      </c>
      <c r="J51" s="83"/>
      <c r="K51" s="81"/>
      <c r="L51" s="84"/>
      <c r="M51" s="84"/>
    </row>
    <row r="52" spans="1:13" ht="12.75">
      <c r="A52" s="80"/>
      <c r="B52" s="15"/>
      <c r="C52" t="s">
        <v>566</v>
      </c>
      <c r="D52" s="130">
        <v>38383.84421296296</v>
      </c>
      <c r="E52" s="131">
        <v>1383.773395199372</v>
      </c>
      <c r="F52" s="131">
        <v>40.301500033000046</v>
      </c>
      <c r="J52" s="83"/>
      <c r="K52" s="81"/>
      <c r="L52" s="84"/>
      <c r="M52" s="84"/>
    </row>
    <row r="53" spans="1:13" ht="12.75">
      <c r="A53" s="80"/>
      <c r="B53" s="15"/>
      <c r="C53" t="s">
        <v>683</v>
      </c>
      <c r="D53" s="130">
        <v>38383.85118055555</v>
      </c>
      <c r="E53" s="131">
        <v>5726.377430530592</v>
      </c>
      <c r="F53" s="131">
        <v>1.58292700684646</v>
      </c>
      <c r="J53" s="83"/>
      <c r="K53" s="81"/>
      <c r="L53" s="84"/>
      <c r="M53" s="84"/>
    </row>
    <row r="54" spans="1:13" ht="12.75">
      <c r="A54" s="80"/>
      <c r="B54" s="15"/>
      <c r="C54" t="s">
        <v>565</v>
      </c>
      <c r="D54" s="130">
        <v>38383.858148148145</v>
      </c>
      <c r="E54" s="131">
        <v>11940.080208971347</v>
      </c>
      <c r="F54" s="131">
        <v>6.387988284969876</v>
      </c>
      <c r="J54" s="83"/>
      <c r="K54" s="81"/>
      <c r="L54" s="84"/>
      <c r="M54" s="84"/>
    </row>
    <row r="55" spans="1:13" ht="12.75">
      <c r="A55" s="80"/>
      <c r="B55" s="15"/>
      <c r="C55" t="s">
        <v>714</v>
      </c>
      <c r="D55" s="130">
        <v>38383.86509259259</v>
      </c>
      <c r="E55" s="131">
        <v>3714.084342096909</v>
      </c>
      <c r="F55" s="131">
        <v>41.28588520906863</v>
      </c>
      <c r="J55" s="83"/>
      <c r="K55" s="81"/>
      <c r="L55" s="84"/>
      <c r="M55" s="84"/>
    </row>
    <row r="56" spans="1:13" ht="12.75">
      <c r="A56" s="80"/>
      <c r="B56" s="15"/>
      <c r="C56" t="s">
        <v>715</v>
      </c>
      <c r="D56" s="130">
        <v>38383.87204861111</v>
      </c>
      <c r="E56" s="131">
        <v>5347.2673896680435</v>
      </c>
      <c r="F56" s="131">
        <v>8.398835516864375</v>
      </c>
      <c r="J56" s="83"/>
      <c r="K56" s="81"/>
      <c r="L56" s="84"/>
      <c r="M56" s="84"/>
    </row>
    <row r="57" spans="1:13" ht="12.75">
      <c r="A57" s="80"/>
      <c r="B57" s="15"/>
      <c r="C57" t="s">
        <v>716</v>
      </c>
      <c r="D57" s="130">
        <v>38383.87900462963</v>
      </c>
      <c r="E57" s="131">
        <v>4839.33841681591</v>
      </c>
      <c r="F57" s="131">
        <v>7.730793110812215</v>
      </c>
      <c r="J57" s="83"/>
      <c r="K57" s="81"/>
      <c r="L57" s="84"/>
      <c r="M57" s="84"/>
    </row>
    <row r="58" spans="1:13" ht="12.75">
      <c r="A58" s="80"/>
      <c r="B58" s="15"/>
      <c r="C58" t="s">
        <v>684</v>
      </c>
      <c r="D58" s="130">
        <v>38383.88597222222</v>
      </c>
      <c r="E58" s="131">
        <v>4936.464380284105</v>
      </c>
      <c r="F58" s="131">
        <v>4.8376537745314145</v>
      </c>
      <c r="J58" s="83"/>
      <c r="K58" s="81"/>
      <c r="L58" s="84"/>
      <c r="M58" s="84"/>
    </row>
    <row r="59" spans="1:13" ht="12.75">
      <c r="A59" s="80"/>
      <c r="B59" s="15"/>
      <c r="C59" t="s">
        <v>717</v>
      </c>
      <c r="D59" s="130">
        <v>38383.892916666664</v>
      </c>
      <c r="E59" s="131">
        <v>5700.189440507279</v>
      </c>
      <c r="F59" s="131">
        <v>4.922720101010397</v>
      </c>
      <c r="J59" s="83"/>
      <c r="K59" s="81"/>
      <c r="L59" s="84"/>
      <c r="M59" s="84"/>
    </row>
    <row r="60" spans="1:13" ht="12.75">
      <c r="A60" s="80"/>
      <c r="B60" s="15"/>
      <c r="C60" t="s">
        <v>718</v>
      </c>
      <c r="D60" s="130">
        <v>38383.89986111111</v>
      </c>
      <c r="E60" s="131">
        <v>5570.169937483442</v>
      </c>
      <c r="F60" s="131">
        <v>3.6147197703656695</v>
      </c>
      <c r="J60" s="83"/>
      <c r="K60" s="81"/>
      <c r="L60" s="84"/>
      <c r="M60" s="84"/>
    </row>
    <row r="61" spans="1:13" ht="12.75">
      <c r="A61" s="80"/>
      <c r="B61" s="15"/>
      <c r="C61" t="s">
        <v>719</v>
      </c>
      <c r="D61" s="130">
        <v>38383.90681712963</v>
      </c>
      <c r="E61" s="131">
        <v>5761.997185114273</v>
      </c>
      <c r="F61" s="131">
        <v>4.696488110256163</v>
      </c>
      <c r="J61" s="83"/>
      <c r="K61" s="81"/>
      <c r="L61" s="84"/>
      <c r="M61" s="84"/>
    </row>
    <row r="62" spans="1:13" ht="12.75">
      <c r="A62" s="80"/>
      <c r="B62" s="15"/>
      <c r="C62" t="s">
        <v>685</v>
      </c>
      <c r="D62" s="130">
        <v>38383.91378472222</v>
      </c>
      <c r="E62" s="131">
        <v>6199.849052101719</v>
      </c>
      <c r="F62" s="131">
        <v>4.721484600440041</v>
      </c>
      <c r="J62" s="83"/>
      <c r="K62" s="81"/>
      <c r="L62" s="84"/>
      <c r="M62" s="84"/>
    </row>
    <row r="63" spans="1:6" ht="12.75">
      <c r="A63" s="80"/>
      <c r="B63" s="15"/>
      <c r="C63" t="s">
        <v>686</v>
      </c>
      <c r="D63" s="130">
        <v>38383.92074074074</v>
      </c>
      <c r="E63" s="131">
        <v>6054.490270159523</v>
      </c>
      <c r="F63" s="131">
        <v>4.64290250890117</v>
      </c>
    </row>
    <row r="64" spans="1:13" ht="12.75">
      <c r="A64" s="80"/>
      <c r="B64" s="15"/>
      <c r="C64" t="s">
        <v>720</v>
      </c>
      <c r="D64" s="130">
        <v>38383.92768518518</v>
      </c>
      <c r="E64" s="131">
        <v>5485.895262251229</v>
      </c>
      <c r="F64" s="131">
        <v>1.997168052798747</v>
      </c>
      <c r="L64" s="84"/>
      <c r="M64" s="84"/>
    </row>
    <row r="65" spans="1:12" ht="12.75">
      <c r="A65" s="80"/>
      <c r="B65" s="15"/>
      <c r="C65" t="s">
        <v>568</v>
      </c>
      <c r="D65" s="130">
        <v>38383.934641203705</v>
      </c>
      <c r="E65" s="131">
        <v>11217.73981952349</v>
      </c>
      <c r="F65" s="131">
        <v>1.220029150079939</v>
      </c>
      <c r="L65" s="84"/>
    </row>
    <row r="66" spans="1:13" ht="12.75">
      <c r="A66" s="80"/>
      <c r="B66" s="15"/>
      <c r="C66" t="s">
        <v>721</v>
      </c>
      <c r="D66" s="130">
        <v>38383.94159722222</v>
      </c>
      <c r="E66" s="131">
        <v>6355.172436243006</v>
      </c>
      <c r="F66" s="131">
        <v>1.2734655138736095</v>
      </c>
      <c r="L66" s="84"/>
      <c r="M66" s="76"/>
    </row>
    <row r="67" spans="1:6" ht="12.75">
      <c r="A67" s="80"/>
      <c r="B67" s="15"/>
      <c r="C67" t="s">
        <v>722</v>
      </c>
      <c r="D67" s="130">
        <v>38383.94855324074</v>
      </c>
      <c r="E67" s="131">
        <v>8070.808103026343</v>
      </c>
      <c r="F67" s="131">
        <v>3.050584468847963</v>
      </c>
    </row>
    <row r="68" spans="1:13" ht="12.75">
      <c r="A68" s="80"/>
      <c r="B68" s="15"/>
      <c r="C68" t="s">
        <v>687</v>
      </c>
      <c r="D68" s="130">
        <v>38383.95547453704</v>
      </c>
      <c r="E68" s="131">
        <v>6675.77438716232</v>
      </c>
      <c r="F68" s="131">
        <v>0.7394076903787635</v>
      </c>
      <c r="J68" s="78"/>
      <c r="K68" s="78"/>
      <c r="L68" s="79"/>
      <c r="M68" s="79"/>
    </row>
    <row r="69" spans="1:13" ht="12.75">
      <c r="A69" s="80"/>
      <c r="B69" s="15"/>
      <c r="C69" t="s">
        <v>567</v>
      </c>
      <c r="D69" s="130">
        <v>38383.96238425926</v>
      </c>
      <c r="E69" s="131">
        <v>4176.88192094451</v>
      </c>
      <c r="F69" s="131">
        <v>21.501713971138084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706</v>
      </c>
      <c r="D70" s="130">
        <v>38383.9693287037</v>
      </c>
      <c r="E70" s="131">
        <v>-1495.6113689150907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569</v>
      </c>
      <c r="D71" s="130">
        <v>38383.976273148146</v>
      </c>
      <c r="E71" s="131">
        <v>11643.88053543786</v>
      </c>
      <c r="F71" s="131">
        <v>1.118807752888255</v>
      </c>
      <c r="J71" s="83"/>
      <c r="K71" s="81"/>
      <c r="L71" s="84"/>
      <c r="M71" s="84"/>
    </row>
    <row r="72" spans="1:13" ht="12.75">
      <c r="A72" s="80"/>
      <c r="B72" s="15"/>
      <c r="C72" t="s">
        <v>723</v>
      </c>
      <c r="D72" s="130">
        <v>38383.98320601852</v>
      </c>
      <c r="E72" s="131">
        <v>6327.805173925923</v>
      </c>
      <c r="F72" s="131">
        <v>10.499384315622457</v>
      </c>
      <c r="J72" s="83"/>
      <c r="K72" s="81"/>
      <c r="L72" s="84"/>
      <c r="M72" s="84"/>
    </row>
    <row r="73" spans="1:13" ht="12.75">
      <c r="A73" s="80"/>
      <c r="B73" s="15"/>
      <c r="C73" t="s">
        <v>688</v>
      </c>
      <c r="D73" s="130">
        <v>38383.99016203704</v>
      </c>
      <c r="E73" s="131">
        <v>7052.397332034711</v>
      </c>
      <c r="F73" s="131">
        <v>3.5604902361625728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513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514</v>
      </c>
      <c r="D80" s="106" t="s">
        <v>515</v>
      </c>
      <c r="E80" s="84" t="s">
        <v>516</v>
      </c>
      <c r="F80" s="97" t="s">
        <v>604</v>
      </c>
      <c r="J80" s="83"/>
      <c r="K80" s="81"/>
      <c r="L80" s="84"/>
      <c r="M80" s="84"/>
    </row>
    <row r="81" spans="1:13" ht="11.25">
      <c r="A81" s="80" t="s">
        <v>698</v>
      </c>
      <c r="B81" s="15"/>
      <c r="C81" s="15" t="s">
        <v>679</v>
      </c>
      <c r="D81" s="106">
        <v>38383.77574074074</v>
      </c>
      <c r="E81" s="84">
        <v>45500.88186058459</v>
      </c>
      <c r="F81" s="97">
        <v>1.6487057393109368</v>
      </c>
      <c r="J81" s="83"/>
      <c r="K81" s="81"/>
      <c r="L81" s="84"/>
      <c r="M81" s="84"/>
    </row>
    <row r="82" spans="1:13" ht="11.25">
      <c r="A82" s="80"/>
      <c r="B82" s="15"/>
      <c r="C82" s="15" t="s">
        <v>680</v>
      </c>
      <c r="D82" s="106">
        <v>38383.78269675926</v>
      </c>
      <c r="E82" s="84">
        <v>716.3502248752313</v>
      </c>
      <c r="F82" s="97">
        <v>37.41013297732788</v>
      </c>
      <c r="J82" s="83"/>
      <c r="K82" s="81"/>
      <c r="L82" s="84"/>
      <c r="M82" s="84"/>
    </row>
    <row r="83" spans="1:13" ht="11.25">
      <c r="A83" s="80"/>
      <c r="B83" s="15"/>
      <c r="C83" s="15" t="s">
        <v>564</v>
      </c>
      <c r="D83" s="106">
        <v>38383.7896412037</v>
      </c>
      <c r="E83" s="84">
        <v>9406.524587026892</v>
      </c>
      <c r="F83" s="97">
        <v>1.6136783588305557</v>
      </c>
      <c r="J83" s="83"/>
      <c r="K83" s="81"/>
      <c r="L83" s="84"/>
      <c r="M83" s="84"/>
    </row>
    <row r="84" spans="1:13" ht="11.25">
      <c r="A84" s="80"/>
      <c r="B84" s="15"/>
      <c r="C84" s="15" t="s">
        <v>681</v>
      </c>
      <c r="D84" s="106">
        <v>38383.7966087963</v>
      </c>
      <c r="E84" s="84">
        <v>46184.244547562485</v>
      </c>
      <c r="F84" s="97">
        <v>0.4507292780199307</v>
      </c>
      <c r="J84" s="83"/>
      <c r="K84" s="81"/>
      <c r="L84" s="84"/>
      <c r="M84" s="84"/>
    </row>
    <row r="85" spans="1:13" ht="11.25">
      <c r="A85" s="80"/>
      <c r="B85" s="15"/>
      <c r="C85" s="15" t="s">
        <v>570</v>
      </c>
      <c r="D85" s="106">
        <v>38383.803564814814</v>
      </c>
      <c r="E85" s="84">
        <v>64110.5882031853</v>
      </c>
      <c r="F85" s="97">
        <v>0.7741094039644192</v>
      </c>
      <c r="J85" s="83"/>
      <c r="K85" s="81"/>
      <c r="L85" s="84"/>
      <c r="M85" s="84"/>
    </row>
    <row r="86" spans="1:13" ht="11.25">
      <c r="A86" s="80"/>
      <c r="B86" s="15"/>
      <c r="C86" s="15" t="s">
        <v>710</v>
      </c>
      <c r="D86" s="106">
        <v>38383.810532407406</v>
      </c>
      <c r="E86" s="84">
        <v>20650.032266723985</v>
      </c>
      <c r="F86" s="97">
        <v>1.7285608183054435</v>
      </c>
      <c r="J86" s="83"/>
      <c r="K86" s="81"/>
      <c r="L86" s="84"/>
      <c r="M86" s="84"/>
    </row>
    <row r="87" spans="1:13" ht="11.25">
      <c r="A87" s="80"/>
      <c r="B87" s="15"/>
      <c r="C87" s="15" t="s">
        <v>682</v>
      </c>
      <c r="D87" s="106">
        <v>38383.8175</v>
      </c>
      <c r="E87" s="84">
        <v>45770.11749621966</v>
      </c>
      <c r="F87" s="97">
        <v>0.5005908634946483</v>
      </c>
      <c r="J87" s="83"/>
      <c r="K87" s="81"/>
      <c r="L87" s="84"/>
      <c r="M87" s="84"/>
    </row>
    <row r="88" spans="1:13" ht="11.25">
      <c r="A88" s="80"/>
      <c r="B88" s="15"/>
      <c r="C88" s="15" t="s">
        <v>711</v>
      </c>
      <c r="D88" s="106">
        <v>38383.824479166666</v>
      </c>
      <c r="E88" s="84">
        <v>679.6855620151249</v>
      </c>
      <c r="F88" s="97">
        <v>11.985196092167753</v>
      </c>
      <c r="J88" s="83"/>
      <c r="K88" s="81"/>
      <c r="L88" s="84"/>
      <c r="M88" s="84"/>
    </row>
    <row r="89" spans="1:13" ht="11.25">
      <c r="A89" s="80"/>
      <c r="B89" s="15"/>
      <c r="C89" s="15" t="s">
        <v>712</v>
      </c>
      <c r="D89" s="106">
        <v>38383.83143518519</v>
      </c>
      <c r="E89" s="84">
        <v>31243.608421073368</v>
      </c>
      <c r="F89" s="97">
        <v>1.741302738072895</v>
      </c>
      <c r="J89" s="83"/>
      <c r="K89" s="81"/>
      <c r="L89" s="84"/>
      <c r="M89" s="84"/>
    </row>
    <row r="90" spans="1:13" ht="11.25">
      <c r="A90" s="80"/>
      <c r="B90" s="15"/>
      <c r="C90" s="15" t="s">
        <v>713</v>
      </c>
      <c r="D90" s="106">
        <v>38383.83837962963</v>
      </c>
      <c r="E90" s="84">
        <v>20024.07287239771</v>
      </c>
      <c r="F90" s="97">
        <v>1.348706173881123</v>
      </c>
      <c r="J90" s="83"/>
      <c r="K90" s="81"/>
      <c r="L90" s="84"/>
      <c r="M90" s="84"/>
    </row>
    <row r="91" spans="1:13" ht="11.25">
      <c r="A91" s="80"/>
      <c r="B91" s="15"/>
      <c r="C91" s="15" t="s">
        <v>566</v>
      </c>
      <c r="D91" s="106">
        <v>38383.84533564815</v>
      </c>
      <c r="E91" s="84">
        <v>2246.6564275408327</v>
      </c>
      <c r="F91" s="97">
        <v>0.9130863323807301</v>
      </c>
      <c r="J91" s="83"/>
      <c r="K91" s="81"/>
      <c r="L91" s="84"/>
      <c r="M91" s="84"/>
    </row>
    <row r="92" spans="1:13" ht="11.25">
      <c r="A92" s="80"/>
      <c r="B92" s="15"/>
      <c r="C92" s="15" t="s">
        <v>683</v>
      </c>
      <c r="D92" s="106">
        <v>38383.85229166667</v>
      </c>
      <c r="E92" s="84">
        <v>46197.46713474609</v>
      </c>
      <c r="F92" s="97">
        <v>1.0824835204138687</v>
      </c>
      <c r="J92" s="83"/>
      <c r="K92" s="81"/>
      <c r="L92" s="84"/>
      <c r="M92" s="84"/>
    </row>
    <row r="93" spans="1:13" ht="11.25">
      <c r="A93" s="80"/>
      <c r="B93" s="15"/>
      <c r="C93" s="15" t="s">
        <v>565</v>
      </c>
      <c r="D93" s="106">
        <v>38383.85925925926</v>
      </c>
      <c r="E93" s="84">
        <v>84846.60829296814</v>
      </c>
      <c r="F93" s="97">
        <v>1.012548786595866</v>
      </c>
      <c r="J93" s="83"/>
      <c r="K93" s="81"/>
      <c r="L93" s="84"/>
      <c r="M93" s="84"/>
    </row>
    <row r="94" spans="1:13" ht="11.25">
      <c r="A94" s="80"/>
      <c r="B94" s="15"/>
      <c r="C94" s="15" t="s">
        <v>714</v>
      </c>
      <c r="D94" s="106">
        <v>38383.86620370371</v>
      </c>
      <c r="E94" s="84">
        <v>28813.989579519828</v>
      </c>
      <c r="F94" s="97">
        <v>1.1581804789115369</v>
      </c>
      <c r="J94" s="83"/>
      <c r="K94" s="81"/>
      <c r="L94" s="84"/>
      <c r="M94" s="84"/>
    </row>
    <row r="95" spans="1:13" ht="11.25">
      <c r="A95" s="80"/>
      <c r="B95" s="15"/>
      <c r="C95" s="15" t="s">
        <v>715</v>
      </c>
      <c r="D95" s="106">
        <v>38383.8731712963</v>
      </c>
      <c r="E95" s="84">
        <v>22643.53521757896</v>
      </c>
      <c r="F95" s="97">
        <v>0.4081509322135344</v>
      </c>
      <c r="J95" s="83"/>
      <c r="K95" s="81"/>
      <c r="L95" s="84"/>
      <c r="M95" s="84"/>
    </row>
    <row r="96" spans="1:13" ht="11.25">
      <c r="A96" s="80"/>
      <c r="B96" s="15"/>
      <c r="C96" s="15" t="s">
        <v>716</v>
      </c>
      <c r="D96" s="106">
        <v>38383.88012731481</v>
      </c>
      <c r="E96" s="84">
        <v>1948.2393638073781</v>
      </c>
      <c r="F96" s="97">
        <v>0.4658252204397879</v>
      </c>
      <c r="J96" s="83"/>
      <c r="K96" s="81"/>
      <c r="L96" s="84"/>
      <c r="M96" s="84"/>
    </row>
    <row r="97" spans="1:6" ht="11.25">
      <c r="A97" s="80"/>
      <c r="B97" s="15"/>
      <c r="C97" s="15" t="s">
        <v>684</v>
      </c>
      <c r="D97" s="106">
        <v>38383.887083333335</v>
      </c>
      <c r="E97" s="84">
        <v>47596.52938973757</v>
      </c>
      <c r="F97" s="97">
        <v>1.5175224636498803</v>
      </c>
    </row>
    <row r="98" spans="1:13" ht="11.25">
      <c r="A98" s="80"/>
      <c r="B98" s="15"/>
      <c r="C98" s="15" t="s">
        <v>717</v>
      </c>
      <c r="D98" s="106">
        <v>38383.89403935185</v>
      </c>
      <c r="E98" s="84">
        <v>10018.051513885921</v>
      </c>
      <c r="F98" s="97">
        <v>1.8367395991673947</v>
      </c>
      <c r="L98" s="84"/>
      <c r="M98" s="84"/>
    </row>
    <row r="99" spans="1:12" ht="11.25">
      <c r="A99" s="80"/>
      <c r="B99" s="15"/>
      <c r="C99" s="15" t="s">
        <v>718</v>
      </c>
      <c r="D99" s="106">
        <v>38383.900983796295</v>
      </c>
      <c r="E99" s="84">
        <v>1789.6323927482406</v>
      </c>
      <c r="F99" s="97">
        <v>2.2485721528670375</v>
      </c>
      <c r="L99" s="84"/>
    </row>
    <row r="100" spans="1:13" ht="11.25">
      <c r="A100" s="80"/>
      <c r="B100" s="15"/>
      <c r="C100" s="15" t="s">
        <v>719</v>
      </c>
      <c r="D100" s="106">
        <v>38383.90793981482</v>
      </c>
      <c r="E100" s="84">
        <v>9453.163084165764</v>
      </c>
      <c r="F100" s="97">
        <v>0.9592855766463176</v>
      </c>
      <c r="L100" s="84"/>
      <c r="M100" s="76"/>
    </row>
    <row r="101" spans="1:6" ht="11.25">
      <c r="A101" s="80"/>
      <c r="B101" s="15"/>
      <c r="C101" s="15" t="s">
        <v>685</v>
      </c>
      <c r="D101" s="106">
        <v>38383.91489583333</v>
      </c>
      <c r="E101" s="84">
        <v>2039.452720158701</v>
      </c>
      <c r="F101" s="97">
        <v>2.1574704829070988</v>
      </c>
    </row>
    <row r="102" spans="1:13" ht="11.25">
      <c r="A102" s="80"/>
      <c r="B102" s="15"/>
      <c r="C102" s="15" t="s">
        <v>686</v>
      </c>
      <c r="D102" s="106">
        <v>38383.921851851854</v>
      </c>
      <c r="E102" s="84">
        <v>48781.31920473234</v>
      </c>
      <c r="F102" s="97">
        <v>0.9325823868182801</v>
      </c>
      <c r="J102" s="78"/>
      <c r="K102" s="78"/>
      <c r="L102" s="79"/>
      <c r="M102" s="79"/>
    </row>
    <row r="103" spans="1:13" ht="11.25">
      <c r="A103" s="80"/>
      <c r="B103" s="15"/>
      <c r="C103" s="15" t="s">
        <v>720</v>
      </c>
      <c r="D103" s="106">
        <v>38383.92880787037</v>
      </c>
      <c r="E103" s="15">
        <v>1167.5204264993217</v>
      </c>
      <c r="F103" s="98">
        <v>23.996107516842834</v>
      </c>
      <c r="J103" s="83"/>
      <c r="K103" s="81"/>
      <c r="L103" s="84"/>
      <c r="M103" s="84"/>
    </row>
    <row r="104" spans="1:13" ht="11.25">
      <c r="A104" s="80"/>
      <c r="B104" s="15"/>
      <c r="C104" s="15" t="s">
        <v>568</v>
      </c>
      <c r="D104" s="106">
        <v>38383.93576388889</v>
      </c>
      <c r="E104" s="15">
        <v>69883.2456204266</v>
      </c>
      <c r="F104" s="98">
        <v>0.6456872029608737</v>
      </c>
      <c r="J104" s="83"/>
      <c r="K104" s="81"/>
      <c r="L104" s="84"/>
      <c r="M104" s="84"/>
    </row>
    <row r="105" spans="1:13" ht="11.25">
      <c r="A105" s="80"/>
      <c r="B105" s="15"/>
      <c r="C105" s="15" t="s">
        <v>721</v>
      </c>
      <c r="D105" s="106">
        <v>38383.942708333336</v>
      </c>
      <c r="E105" s="15">
        <v>1049.6232738992462</v>
      </c>
      <c r="F105" s="98">
        <v>20.87376163024046</v>
      </c>
      <c r="J105" s="83"/>
      <c r="K105" s="81"/>
      <c r="L105" s="84"/>
      <c r="M105" s="84"/>
    </row>
    <row r="106" spans="1:13" ht="11.25">
      <c r="A106" s="80"/>
      <c r="B106" s="15"/>
      <c r="C106" s="15" t="s">
        <v>722</v>
      </c>
      <c r="D106" s="106">
        <v>38383.94966435185</v>
      </c>
      <c r="E106" s="15">
        <v>497.90867248024114</v>
      </c>
      <c r="F106" s="98">
        <v>21.783585034157955</v>
      </c>
      <c r="J106" s="83"/>
      <c r="K106" s="81"/>
      <c r="L106" s="84"/>
      <c r="M106" s="84"/>
    </row>
    <row r="107" spans="1:13" ht="11.25">
      <c r="A107" s="80"/>
      <c r="B107" s="15"/>
      <c r="C107" s="15" t="s">
        <v>687</v>
      </c>
      <c r="D107" s="106">
        <v>38383.95658564815</v>
      </c>
      <c r="E107" s="15">
        <v>49673.71619576987</v>
      </c>
      <c r="F107" s="98">
        <v>1.471065412820862</v>
      </c>
      <c r="J107" s="83"/>
      <c r="K107" s="81"/>
      <c r="L107" s="84"/>
      <c r="M107" s="84"/>
    </row>
    <row r="108" spans="1:13" ht="11.25">
      <c r="A108" s="80"/>
      <c r="B108" s="15"/>
      <c r="C108" s="15" t="s">
        <v>567</v>
      </c>
      <c r="D108" s="106">
        <v>38383.96349537037</v>
      </c>
      <c r="E108" s="15">
        <v>2395.653747377298</v>
      </c>
      <c r="F108" s="98">
        <v>2.262075971544277</v>
      </c>
      <c r="J108" s="83"/>
      <c r="K108" s="81"/>
      <c r="L108" s="84"/>
      <c r="M108" s="84"/>
    </row>
    <row r="109" spans="1:13" ht="11.25">
      <c r="A109" s="80"/>
      <c r="B109" s="15"/>
      <c r="C109" s="15" t="s">
        <v>706</v>
      </c>
      <c r="D109" s="106">
        <v>38383.97045138889</v>
      </c>
      <c r="E109" s="15">
        <v>1049.1065361356568</v>
      </c>
      <c r="F109" s="98">
        <v>2.554074199757402</v>
      </c>
      <c r="J109" s="83"/>
      <c r="K109" s="81"/>
      <c r="L109" s="84"/>
      <c r="M109" s="84"/>
    </row>
    <row r="110" spans="1:13" ht="11.25">
      <c r="A110" s="80"/>
      <c r="B110" s="15"/>
      <c r="C110" s="15" t="s">
        <v>569</v>
      </c>
      <c r="D110" s="106">
        <v>38383.97738425926</v>
      </c>
      <c r="E110" s="15">
        <v>91758.47131764611</v>
      </c>
      <c r="F110" s="98">
        <v>1.6139760694562357</v>
      </c>
      <c r="J110" s="83"/>
      <c r="K110" s="81"/>
      <c r="L110" s="84"/>
      <c r="M110" s="84"/>
    </row>
    <row r="111" spans="1:13" ht="11.25">
      <c r="A111" s="80"/>
      <c r="B111" s="15"/>
      <c r="C111" s="15" t="s">
        <v>723</v>
      </c>
      <c r="D111" s="106">
        <v>38383.9843287037</v>
      </c>
      <c r="E111" s="15">
        <v>2222.8930509836673</v>
      </c>
      <c r="F111" s="98">
        <v>1.736389188155941</v>
      </c>
      <c r="J111" s="83"/>
      <c r="K111" s="81"/>
      <c r="L111" s="84"/>
      <c r="M111" s="84"/>
    </row>
    <row r="112" spans="1:13" ht="11.25">
      <c r="A112" s="80"/>
      <c r="B112" s="15"/>
      <c r="C112" s="15" t="s">
        <v>688</v>
      </c>
      <c r="D112" s="106">
        <v>38383.991273148145</v>
      </c>
      <c r="E112" s="15">
        <v>52220.643391388796</v>
      </c>
      <c r="F112" s="98">
        <v>0.8725437394079091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513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514</v>
      </c>
      <c r="D119" s="106" t="s">
        <v>515</v>
      </c>
      <c r="E119" s="15" t="s">
        <v>516</v>
      </c>
      <c r="F119" s="98" t="s">
        <v>604</v>
      </c>
      <c r="J119" s="83"/>
      <c r="K119" s="81"/>
      <c r="L119" s="84"/>
      <c r="M119" s="84"/>
    </row>
    <row r="120" spans="1:13" ht="11.25">
      <c r="A120" s="80" t="s">
        <v>699</v>
      </c>
      <c r="B120" s="15"/>
      <c r="C120" s="15" t="s">
        <v>679</v>
      </c>
      <c r="D120" s="106">
        <v>38383.776921296296</v>
      </c>
      <c r="E120" s="15">
        <v>29871.78207970925</v>
      </c>
      <c r="F120" s="98">
        <v>1.4833668503562165</v>
      </c>
      <c r="J120" s="83"/>
      <c r="K120" s="81"/>
      <c r="L120" s="84"/>
      <c r="M120" s="84"/>
    </row>
    <row r="121" spans="1:13" ht="11.25">
      <c r="A121" s="80"/>
      <c r="B121" s="15"/>
      <c r="C121" s="15" t="s">
        <v>680</v>
      </c>
      <c r="D121" s="106">
        <v>38383.78387731482</v>
      </c>
      <c r="E121" s="15">
        <v>8446.743646482595</v>
      </c>
      <c r="F121" s="98">
        <v>0.7759442346167029</v>
      </c>
      <c r="J121" s="83"/>
      <c r="K121" s="81"/>
      <c r="L121" s="84"/>
      <c r="M121" s="84"/>
    </row>
    <row r="122" spans="1:13" ht="11.25">
      <c r="A122" s="80"/>
      <c r="B122" s="15"/>
      <c r="C122" s="15" t="s">
        <v>564</v>
      </c>
      <c r="D122" s="106">
        <v>38383.79083333333</v>
      </c>
      <c r="E122" s="15">
        <v>28731.647177658997</v>
      </c>
      <c r="F122" s="98">
        <v>1.6375212970608268</v>
      </c>
      <c r="J122" s="83"/>
      <c r="K122" s="81"/>
      <c r="L122" s="84"/>
      <c r="M122" s="84"/>
    </row>
    <row r="123" spans="1:13" ht="11.25">
      <c r="A123" s="80"/>
      <c r="B123" s="15"/>
      <c r="C123" s="15" t="s">
        <v>681</v>
      </c>
      <c r="D123" s="106">
        <v>38383.797789351855</v>
      </c>
      <c r="E123" s="15">
        <v>29228.636014174317</v>
      </c>
      <c r="F123" s="98">
        <v>2.8570192150707516</v>
      </c>
      <c r="J123" s="83"/>
      <c r="K123" s="81"/>
      <c r="L123" s="84"/>
      <c r="M123" s="84"/>
    </row>
    <row r="124" spans="1:13" ht="11.25">
      <c r="A124" s="80"/>
      <c r="B124" s="15"/>
      <c r="C124" s="15" t="s">
        <v>570</v>
      </c>
      <c r="D124" s="106">
        <v>38383.80474537037</v>
      </c>
      <c r="E124" s="84">
        <v>8495.519373117313</v>
      </c>
      <c r="F124" s="97">
        <v>2.3784296970550276</v>
      </c>
      <c r="J124" s="83"/>
      <c r="K124" s="81"/>
      <c r="L124" s="84"/>
      <c r="M124" s="84"/>
    </row>
    <row r="125" spans="1:13" ht="11.25">
      <c r="A125" s="80"/>
      <c r="B125" s="15"/>
      <c r="C125" s="15" t="s">
        <v>710</v>
      </c>
      <c r="D125" s="106">
        <v>38383.81172453704</v>
      </c>
      <c r="E125" s="84">
        <v>17953.213734627843</v>
      </c>
      <c r="F125" s="97">
        <v>2.3913774848044245</v>
      </c>
      <c r="J125" s="83"/>
      <c r="K125" s="81"/>
      <c r="L125" s="84"/>
      <c r="M125" s="84"/>
    </row>
    <row r="126" spans="1:13" ht="11.25">
      <c r="A126" s="80"/>
      <c r="B126" s="15"/>
      <c r="C126" s="15" t="s">
        <v>682</v>
      </c>
      <c r="D126" s="106">
        <v>38383.81869212963</v>
      </c>
      <c r="E126" s="84">
        <v>29200.014146340094</v>
      </c>
      <c r="F126" s="97">
        <v>0.9177770930907516</v>
      </c>
      <c r="J126" s="83"/>
      <c r="K126" s="81"/>
      <c r="L126" s="84"/>
      <c r="M126" s="84"/>
    </row>
    <row r="127" spans="1:13" ht="11.25">
      <c r="A127" s="80"/>
      <c r="B127" s="15"/>
      <c r="C127" s="15" t="s">
        <v>711</v>
      </c>
      <c r="D127" s="106">
        <v>38383.82565972222</v>
      </c>
      <c r="E127" s="84">
        <v>7919.542469957018</v>
      </c>
      <c r="F127" s="97">
        <v>1.4413152637876923</v>
      </c>
      <c r="J127" s="83"/>
      <c r="K127" s="81"/>
      <c r="L127" s="84"/>
      <c r="M127" s="84"/>
    </row>
    <row r="128" spans="1:13" ht="11.25">
      <c r="A128" s="80"/>
      <c r="B128" s="15"/>
      <c r="C128" s="15" t="s">
        <v>712</v>
      </c>
      <c r="D128" s="106">
        <v>38383.83261574074</v>
      </c>
      <c r="E128" s="84">
        <v>20927.67372119564</v>
      </c>
      <c r="F128" s="97">
        <v>1.000319649957757</v>
      </c>
      <c r="L128" s="84"/>
      <c r="M128" s="76"/>
    </row>
    <row r="129" spans="1:6" ht="11.25">
      <c r="A129" s="80"/>
      <c r="B129" s="15"/>
      <c r="C129" s="15" t="s">
        <v>713</v>
      </c>
      <c r="D129" s="106">
        <v>38383.83956018519</v>
      </c>
      <c r="E129" s="84">
        <v>17644.490995524702</v>
      </c>
      <c r="F129" s="97">
        <v>1.5289050285560903</v>
      </c>
    </row>
    <row r="130" spans="1:13" ht="11.25">
      <c r="A130" s="80"/>
      <c r="B130" s="15"/>
      <c r="C130" s="15" t="s">
        <v>566</v>
      </c>
      <c r="D130" s="106">
        <v>38383.846504629626</v>
      </c>
      <c r="E130" s="84">
        <v>15076.322618262528</v>
      </c>
      <c r="F130" s="97">
        <v>1.7423184996845849</v>
      </c>
      <c r="J130" s="78"/>
      <c r="K130" s="78"/>
      <c r="L130" s="79"/>
      <c r="M130" s="79"/>
    </row>
    <row r="131" spans="1:13" ht="11.25">
      <c r="A131" s="80"/>
      <c r="B131" s="15"/>
      <c r="C131" s="15" t="s">
        <v>683</v>
      </c>
      <c r="D131" s="106">
        <v>38383.853483796294</v>
      </c>
      <c r="E131" s="84">
        <v>29939.755188840874</v>
      </c>
      <c r="F131" s="97">
        <v>1.6263535337184134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565</v>
      </c>
      <c r="D132" s="106">
        <v>38383.860439814816</v>
      </c>
      <c r="E132" s="84">
        <v>8655.071627153164</v>
      </c>
      <c r="F132" s="97">
        <v>3.543463094216612</v>
      </c>
      <c r="J132" s="83"/>
      <c r="K132" s="81"/>
      <c r="L132" s="84"/>
      <c r="M132" s="84"/>
    </row>
    <row r="133" spans="1:13" ht="11.25">
      <c r="A133" s="80"/>
      <c r="B133" s="15"/>
      <c r="C133" s="15" t="s">
        <v>714</v>
      </c>
      <c r="D133" s="106">
        <v>38383.86738425926</v>
      </c>
      <c r="E133" s="84">
        <v>20972.65199725473</v>
      </c>
      <c r="F133" s="97">
        <v>1.4401498154682748</v>
      </c>
      <c r="J133" s="83"/>
      <c r="K133" s="81"/>
      <c r="L133" s="84"/>
      <c r="M133" s="84"/>
    </row>
    <row r="134" spans="1:13" ht="11.25">
      <c r="A134" s="80"/>
      <c r="B134" s="15"/>
      <c r="C134" s="15" t="s">
        <v>715</v>
      </c>
      <c r="D134" s="106">
        <v>38383.87435185185</v>
      </c>
      <c r="E134" s="84">
        <v>17672.429998874515</v>
      </c>
      <c r="F134" s="97">
        <v>2.606051153471681</v>
      </c>
      <c r="J134" s="83"/>
      <c r="K134" s="81"/>
      <c r="L134" s="84"/>
      <c r="M134" s="84"/>
    </row>
    <row r="135" spans="1:13" ht="11.25">
      <c r="A135" s="80"/>
      <c r="B135" s="15"/>
      <c r="C135" s="15" t="s">
        <v>716</v>
      </c>
      <c r="D135" s="106">
        <v>38383.88130787037</v>
      </c>
      <c r="E135" s="84">
        <v>9196.975734271706</v>
      </c>
      <c r="F135" s="97">
        <v>1.5785398275242781</v>
      </c>
      <c r="J135" s="83"/>
      <c r="K135" s="81"/>
      <c r="L135" s="84"/>
      <c r="M135" s="84"/>
    </row>
    <row r="136" spans="1:13" ht="11.25">
      <c r="A136" s="80"/>
      <c r="B136" s="15"/>
      <c r="C136" s="15" t="s">
        <v>684</v>
      </c>
      <c r="D136" s="106">
        <v>38383.88826388889</v>
      </c>
      <c r="E136" s="84">
        <v>29543.03566869306</v>
      </c>
      <c r="F136" s="97">
        <v>0.7207369171731597</v>
      </c>
      <c r="J136" s="83"/>
      <c r="K136" s="81"/>
      <c r="L136" s="84"/>
      <c r="M136" s="84"/>
    </row>
    <row r="137" spans="1:13" ht="11.25">
      <c r="A137" s="80"/>
      <c r="B137" s="15"/>
      <c r="C137" s="15" t="s">
        <v>717</v>
      </c>
      <c r="D137" s="106">
        <v>38383.895219907405</v>
      </c>
      <c r="E137" s="84">
        <v>29932.93677904919</v>
      </c>
      <c r="F137" s="97">
        <v>1.1112286293440816</v>
      </c>
      <c r="J137" s="83"/>
      <c r="K137" s="81"/>
      <c r="L137" s="84"/>
      <c r="M137" s="84"/>
    </row>
    <row r="138" spans="1:13" ht="11.25">
      <c r="A138" s="80"/>
      <c r="B138" s="15"/>
      <c r="C138" s="15" t="s">
        <v>718</v>
      </c>
      <c r="D138" s="106">
        <v>38383.90216435185</v>
      </c>
      <c r="E138" s="84">
        <v>9129.886408017044</v>
      </c>
      <c r="F138" s="97">
        <v>1.4260807994419016</v>
      </c>
      <c r="J138" s="83"/>
      <c r="K138" s="81"/>
      <c r="L138" s="84"/>
      <c r="M138" s="84"/>
    </row>
    <row r="139" spans="1:13" ht="11.25">
      <c r="A139" s="80"/>
      <c r="B139" s="15"/>
      <c r="C139" s="15" t="s">
        <v>719</v>
      </c>
      <c r="D139" s="106">
        <v>38383.90912037037</v>
      </c>
      <c r="E139" s="84">
        <v>12577.779735937273</v>
      </c>
      <c r="F139" s="97">
        <v>1.0927882257203658</v>
      </c>
      <c r="J139" s="83"/>
      <c r="K139" s="81"/>
      <c r="L139" s="84"/>
      <c r="M139" s="84"/>
    </row>
    <row r="140" spans="1:13" ht="11.25">
      <c r="A140" s="80"/>
      <c r="B140" s="15"/>
      <c r="C140" s="15" t="s">
        <v>685</v>
      </c>
      <c r="D140" s="106">
        <v>38383.91607638889</v>
      </c>
      <c r="E140" s="84">
        <v>21924.12370538683</v>
      </c>
      <c r="F140" s="97">
        <v>1.1247598741921985</v>
      </c>
      <c r="J140" s="83"/>
      <c r="K140" s="81"/>
      <c r="L140" s="84"/>
      <c r="M140" s="84"/>
    </row>
    <row r="141" spans="1:13" ht="11.25">
      <c r="A141" s="80"/>
      <c r="B141" s="15"/>
      <c r="C141" s="15" t="s">
        <v>686</v>
      </c>
      <c r="D141" s="106">
        <v>38383.92303240741</v>
      </c>
      <c r="E141" s="84">
        <v>29659.038617044425</v>
      </c>
      <c r="F141" s="97">
        <v>0.7353318054189113</v>
      </c>
      <c r="J141" s="83"/>
      <c r="K141" s="81"/>
      <c r="L141" s="84"/>
      <c r="M141" s="84"/>
    </row>
    <row r="142" spans="1:13" ht="11.25">
      <c r="A142" s="80"/>
      <c r="B142" s="15"/>
      <c r="C142" s="15" t="s">
        <v>720</v>
      </c>
      <c r="D142" s="106">
        <v>38383.92998842592</v>
      </c>
      <c r="E142" s="84">
        <v>8196.587886443001</v>
      </c>
      <c r="F142" s="97">
        <v>4.006722295769256</v>
      </c>
      <c r="J142" s="83"/>
      <c r="K142" s="81"/>
      <c r="L142" s="84"/>
      <c r="M142" s="84"/>
    </row>
    <row r="143" spans="1:13" ht="11.25">
      <c r="A143" s="80"/>
      <c r="B143" s="15"/>
      <c r="C143" s="15" t="s">
        <v>568</v>
      </c>
      <c r="D143" s="106">
        <v>38383.936944444446</v>
      </c>
      <c r="E143" s="84">
        <v>8576.198802384744</v>
      </c>
      <c r="F143" s="97">
        <v>2.9829900075163973</v>
      </c>
      <c r="J143" s="83"/>
      <c r="K143" s="81"/>
      <c r="L143" s="84"/>
      <c r="M143" s="84"/>
    </row>
    <row r="144" spans="1:13" ht="11.25">
      <c r="A144" s="80"/>
      <c r="B144" s="15"/>
      <c r="C144" s="15" t="s">
        <v>721</v>
      </c>
      <c r="D144" s="106">
        <v>38383.94388888889</v>
      </c>
      <c r="E144" s="84">
        <v>7872.55187696668</v>
      </c>
      <c r="F144" s="97">
        <v>3.8098527750550932</v>
      </c>
      <c r="J144" s="83"/>
      <c r="K144" s="81"/>
      <c r="L144" s="84"/>
      <c r="M144" s="84"/>
    </row>
    <row r="145" spans="1:13" ht="11.25">
      <c r="A145" s="80"/>
      <c r="B145" s="15"/>
      <c r="C145" s="15" t="s">
        <v>722</v>
      </c>
      <c r="D145" s="106">
        <v>38383.950844907406</v>
      </c>
      <c r="E145" s="84">
        <v>8197.94314585552</v>
      </c>
      <c r="F145" s="97">
        <v>2.374902314597953</v>
      </c>
      <c r="J145" s="83"/>
      <c r="K145" s="81"/>
      <c r="L145" s="84"/>
      <c r="M145" s="84"/>
    </row>
    <row r="146" spans="1:13" ht="11.25">
      <c r="A146" s="80"/>
      <c r="B146" s="15"/>
      <c r="C146" s="15" t="s">
        <v>687</v>
      </c>
      <c r="D146" s="106">
        <v>38383.95775462963</v>
      </c>
      <c r="E146" s="84">
        <v>30171.235880458993</v>
      </c>
      <c r="F146" s="97">
        <v>1.9719908341504315</v>
      </c>
      <c r="J146" s="83"/>
      <c r="K146" s="81"/>
      <c r="L146" s="84"/>
      <c r="M146" s="84"/>
    </row>
    <row r="147" spans="1:13" ht="11.25">
      <c r="A147" s="80"/>
      <c r="B147" s="15"/>
      <c r="C147" s="15" t="s">
        <v>567</v>
      </c>
      <c r="D147" s="106">
        <v>38383.96467592593</v>
      </c>
      <c r="E147" s="84">
        <v>15134.834175609236</v>
      </c>
      <c r="F147" s="97">
        <v>0.8371137096906692</v>
      </c>
      <c r="J147" s="83"/>
      <c r="K147" s="81"/>
      <c r="L147" s="84"/>
      <c r="M147" s="84"/>
    </row>
    <row r="148" spans="1:13" ht="11.25">
      <c r="A148" s="80"/>
      <c r="B148" s="15"/>
      <c r="C148" s="15" t="s">
        <v>706</v>
      </c>
      <c r="D148" s="106">
        <v>38383.97163194444</v>
      </c>
      <c r="E148" s="84">
        <v>8442.335757481986</v>
      </c>
      <c r="F148" s="97">
        <v>1.1520124542132217</v>
      </c>
      <c r="J148" s="83"/>
      <c r="K148" s="81"/>
      <c r="L148" s="84"/>
      <c r="M148" s="84"/>
    </row>
    <row r="149" spans="1:13" ht="11.25">
      <c r="A149" s="80"/>
      <c r="B149" s="15"/>
      <c r="C149" s="15" t="s">
        <v>569</v>
      </c>
      <c r="D149" s="106">
        <v>38383.97857638889</v>
      </c>
      <c r="E149" s="84">
        <v>9414.36796248097</v>
      </c>
      <c r="F149" s="97">
        <v>1.4073616762066652</v>
      </c>
      <c r="J149" s="83"/>
      <c r="K149" s="81"/>
      <c r="L149" s="84"/>
      <c r="M149" s="84"/>
    </row>
    <row r="150" spans="1:13" ht="11.25">
      <c r="A150" s="80"/>
      <c r="B150" s="15"/>
      <c r="C150" s="15" t="s">
        <v>723</v>
      </c>
      <c r="D150" s="106">
        <v>38383.98550925926</v>
      </c>
      <c r="E150" s="84">
        <v>22772.041994654555</v>
      </c>
      <c r="F150" s="97">
        <v>1.2452677714187255</v>
      </c>
      <c r="J150" s="83"/>
      <c r="K150" s="81"/>
      <c r="L150" s="84"/>
      <c r="M150" s="84"/>
    </row>
    <row r="151" spans="1:13" ht="11.25">
      <c r="A151" s="80"/>
      <c r="B151" s="15"/>
      <c r="C151" s="15" t="s">
        <v>688</v>
      </c>
      <c r="D151" s="106">
        <v>38383.9924537037</v>
      </c>
      <c r="E151" s="84">
        <v>29598.521904381574</v>
      </c>
      <c r="F151" s="97">
        <v>1.1896897368316177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513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514</v>
      </c>
      <c r="D158" s="107" t="s">
        <v>515</v>
      </c>
      <c r="E158" s="84" t="s">
        <v>516</v>
      </c>
      <c r="F158" s="97" t="s">
        <v>604</v>
      </c>
      <c r="J158" s="83"/>
      <c r="K158" s="81"/>
      <c r="L158" s="84"/>
      <c r="M158" s="84"/>
    </row>
    <row r="159" spans="1:6" ht="11.25">
      <c r="A159" s="80" t="s">
        <v>700</v>
      </c>
      <c r="B159" s="15"/>
      <c r="C159" s="15" t="s">
        <v>679</v>
      </c>
      <c r="D159" s="107">
        <v>38383.775092592594</v>
      </c>
      <c r="E159" s="84">
        <v>30243.16474835919</v>
      </c>
      <c r="F159" s="97">
        <v>4.804291932330707</v>
      </c>
    </row>
    <row r="160" spans="1:13" ht="11.25">
      <c r="A160" s="80"/>
      <c r="B160" s="15"/>
      <c r="C160" s="15" t="s">
        <v>680</v>
      </c>
      <c r="D160" s="107">
        <v>38383.782060185185</v>
      </c>
      <c r="E160" s="84">
        <v>4340.812345236903</v>
      </c>
      <c r="F160" s="97">
        <v>5.401632388452136</v>
      </c>
      <c r="L160" s="84"/>
      <c r="M160" s="84"/>
    </row>
    <row r="161" spans="1:12" ht="11.25">
      <c r="A161" s="80"/>
      <c r="B161" s="15"/>
      <c r="C161" s="15" t="s">
        <v>564</v>
      </c>
      <c r="D161" s="107">
        <v>38383.78900462963</v>
      </c>
      <c r="E161" s="84">
        <v>8678.327409358228</v>
      </c>
      <c r="F161" s="97">
        <v>6.037687693805774</v>
      </c>
      <c r="L161" s="84"/>
    </row>
    <row r="162" spans="1:13" ht="11.25">
      <c r="A162" s="80"/>
      <c r="B162" s="15"/>
      <c r="C162" s="15" t="s">
        <v>681</v>
      </c>
      <c r="D162" s="107">
        <v>38383.795960648145</v>
      </c>
      <c r="E162" s="84">
        <v>31507.12738711106</v>
      </c>
      <c r="F162" s="97">
        <v>3.5959999383857446</v>
      </c>
      <c r="L162" s="84"/>
      <c r="M162" s="76"/>
    </row>
    <row r="163" spans="1:6" ht="11.25">
      <c r="A163" s="80"/>
      <c r="B163" s="15"/>
      <c r="C163" s="15" t="s">
        <v>570</v>
      </c>
      <c r="D163" s="107">
        <v>38383.80291666667</v>
      </c>
      <c r="E163" s="84">
        <v>116770.99853964733</v>
      </c>
      <c r="F163" s="97">
        <v>0.7604661614689762</v>
      </c>
    </row>
    <row r="164" spans="1:13" ht="11.25">
      <c r="A164" s="80"/>
      <c r="B164" s="15"/>
      <c r="C164" s="15" t="s">
        <v>710</v>
      </c>
      <c r="D164" s="107">
        <v>38383.80988425926</v>
      </c>
      <c r="E164" s="84">
        <v>11272.497940007897</v>
      </c>
      <c r="F164" s="97">
        <v>2.1351763515013302</v>
      </c>
      <c r="J164" s="78"/>
      <c r="K164" s="78"/>
      <c r="L164" s="79"/>
      <c r="M164" s="79"/>
    </row>
    <row r="165" spans="1:13" ht="11.25">
      <c r="A165" s="80"/>
      <c r="B165" s="15"/>
      <c r="C165" s="15" t="s">
        <v>682</v>
      </c>
      <c r="D165" s="107">
        <v>38383.81685185185</v>
      </c>
      <c r="E165" s="84">
        <v>32952.14527660873</v>
      </c>
      <c r="F165" s="97">
        <v>2.0576549990982977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711</v>
      </c>
      <c r="D166" s="107">
        <v>38383.82383101852</v>
      </c>
      <c r="E166" s="84">
        <v>4961.2579702580315</v>
      </c>
      <c r="F166" s="97">
        <v>3.5852595336558983</v>
      </c>
      <c r="J166" s="83"/>
      <c r="K166" s="81"/>
      <c r="L166" s="84"/>
      <c r="M166" s="84"/>
    </row>
    <row r="167" spans="1:13" ht="11.25">
      <c r="A167" s="80"/>
      <c r="B167" s="15"/>
      <c r="C167" s="15" t="s">
        <v>712</v>
      </c>
      <c r="D167" s="107">
        <v>38383.83078703703</v>
      </c>
      <c r="E167" s="84">
        <v>21732.697650194455</v>
      </c>
      <c r="F167" s="97">
        <v>0.685845145797358</v>
      </c>
      <c r="J167" s="83"/>
      <c r="K167" s="81"/>
      <c r="L167" s="84"/>
      <c r="M167" s="84"/>
    </row>
    <row r="168" spans="1:13" ht="11.25">
      <c r="A168" s="80"/>
      <c r="B168" s="15"/>
      <c r="C168" s="15" t="s">
        <v>713</v>
      </c>
      <c r="D168" s="107">
        <v>38383.83773148148</v>
      </c>
      <c r="E168" s="84">
        <v>8693.771044845727</v>
      </c>
      <c r="F168" s="97">
        <v>6.484223670590226</v>
      </c>
      <c r="J168" s="83"/>
      <c r="K168" s="81"/>
      <c r="L168" s="84"/>
      <c r="M168" s="84"/>
    </row>
    <row r="169" spans="1:13" ht="11.25">
      <c r="A169" s="80"/>
      <c r="B169" s="15"/>
      <c r="C169" s="15" t="s">
        <v>566</v>
      </c>
      <c r="D169" s="107">
        <v>38383.844675925924</v>
      </c>
      <c r="E169" s="84">
        <v>5084.593793256692</v>
      </c>
      <c r="F169" s="97">
        <v>3.3076995493777006</v>
      </c>
      <c r="J169" s="83"/>
      <c r="K169" s="81"/>
      <c r="L169" s="84"/>
      <c r="M169" s="84"/>
    </row>
    <row r="170" spans="1:13" ht="11.25">
      <c r="A170" s="80"/>
      <c r="B170" s="15"/>
      <c r="C170" s="15" t="s">
        <v>683</v>
      </c>
      <c r="D170" s="107">
        <v>38383.85165509259</v>
      </c>
      <c r="E170" s="84">
        <v>32684.244505479368</v>
      </c>
      <c r="F170" s="97">
        <v>0.9837598336736961</v>
      </c>
      <c r="J170" s="83"/>
      <c r="K170" s="81"/>
      <c r="L170" s="84"/>
      <c r="M170" s="84"/>
    </row>
    <row r="171" spans="1:13" ht="11.25">
      <c r="A171" s="80"/>
      <c r="B171" s="15"/>
      <c r="C171" s="15" t="s">
        <v>565</v>
      </c>
      <c r="D171" s="107">
        <v>38383.858622685184</v>
      </c>
      <c r="E171" s="84">
        <v>113213.27788781076</v>
      </c>
      <c r="F171" s="97">
        <v>0.49819386724276093</v>
      </c>
      <c r="J171" s="83"/>
      <c r="K171" s="81"/>
      <c r="L171" s="84"/>
      <c r="M171" s="84"/>
    </row>
    <row r="172" spans="1:13" ht="11.25">
      <c r="A172" s="80"/>
      <c r="B172" s="15"/>
      <c r="C172" s="15" t="s">
        <v>714</v>
      </c>
      <c r="D172" s="107">
        <v>38383.86555555555</v>
      </c>
      <c r="E172" s="84">
        <v>11143.553554870497</v>
      </c>
      <c r="F172" s="97">
        <v>5.711773286856287</v>
      </c>
      <c r="J172" s="83"/>
      <c r="K172" s="81"/>
      <c r="L172" s="84"/>
      <c r="M172" s="84"/>
    </row>
    <row r="173" spans="1:13" ht="11.25">
      <c r="A173" s="80"/>
      <c r="B173" s="15"/>
      <c r="C173" s="15" t="s">
        <v>715</v>
      </c>
      <c r="D173" s="107">
        <v>38383.87252314815</v>
      </c>
      <c r="E173" s="84">
        <v>10070.375092878685</v>
      </c>
      <c r="F173" s="97">
        <v>6.005677731469957</v>
      </c>
      <c r="J173" s="83"/>
      <c r="K173" s="81"/>
      <c r="L173" s="84"/>
      <c r="M173" s="84"/>
    </row>
    <row r="174" spans="1:13" ht="11.25">
      <c r="A174" s="80"/>
      <c r="B174" s="15"/>
      <c r="C174" s="15" t="s">
        <v>716</v>
      </c>
      <c r="D174" s="107">
        <v>38383.87946759259</v>
      </c>
      <c r="E174" s="84">
        <v>5214.609352121461</v>
      </c>
      <c r="F174" s="97">
        <v>9.180899292308903</v>
      </c>
      <c r="J174" s="83"/>
      <c r="K174" s="81"/>
      <c r="L174" s="84"/>
      <c r="M174" s="84"/>
    </row>
    <row r="175" spans="1:13" ht="11.25">
      <c r="A175" s="80"/>
      <c r="B175" s="15"/>
      <c r="C175" s="15" t="s">
        <v>684</v>
      </c>
      <c r="D175" s="107">
        <v>38383.88643518519</v>
      </c>
      <c r="E175" s="84">
        <v>30677.371718249764</v>
      </c>
      <c r="F175" s="97">
        <v>5.712929162356726</v>
      </c>
      <c r="J175" s="83"/>
      <c r="K175" s="81"/>
      <c r="L175" s="84"/>
      <c r="M175" s="84"/>
    </row>
    <row r="176" spans="1:13" ht="11.25">
      <c r="A176" s="80"/>
      <c r="B176" s="15"/>
      <c r="C176" s="15" t="s">
        <v>717</v>
      </c>
      <c r="D176" s="107">
        <v>38383.8933912037</v>
      </c>
      <c r="E176" s="84">
        <v>9404.318542139375</v>
      </c>
      <c r="F176" s="97">
        <v>1.3633103364194483</v>
      </c>
      <c r="J176" s="83"/>
      <c r="K176" s="81"/>
      <c r="L176" s="84"/>
      <c r="M176" s="84"/>
    </row>
    <row r="177" spans="1:13" ht="11.25">
      <c r="A177" s="80"/>
      <c r="B177" s="15"/>
      <c r="C177" s="15" t="s">
        <v>718</v>
      </c>
      <c r="D177" s="107">
        <v>38383.90033564815</v>
      </c>
      <c r="E177" s="84">
        <v>5169.682431964308</v>
      </c>
      <c r="F177" s="97">
        <v>9.784181838433778</v>
      </c>
      <c r="J177" s="83"/>
      <c r="K177" s="81"/>
      <c r="L177" s="84"/>
      <c r="M177" s="84"/>
    </row>
    <row r="178" spans="1:13" ht="11.25">
      <c r="A178" s="80"/>
      <c r="B178" s="15"/>
      <c r="C178" s="15" t="s">
        <v>719</v>
      </c>
      <c r="D178" s="107">
        <v>38383.90729166667</v>
      </c>
      <c r="E178" s="84">
        <v>7589.158171336581</v>
      </c>
      <c r="F178" s="97">
        <v>7.986839991541675</v>
      </c>
      <c r="J178" s="83"/>
      <c r="K178" s="81"/>
      <c r="L178" s="84"/>
      <c r="M178" s="84"/>
    </row>
    <row r="179" spans="1:13" ht="11.25">
      <c r="A179" s="80"/>
      <c r="B179" s="15"/>
      <c r="C179" s="15" t="s">
        <v>685</v>
      </c>
      <c r="D179" s="107">
        <v>38383.914247685185</v>
      </c>
      <c r="E179" s="84">
        <v>5028.97942181363</v>
      </c>
      <c r="F179" s="97">
        <v>6.468580764976321</v>
      </c>
      <c r="J179" s="83"/>
      <c r="K179" s="81"/>
      <c r="L179" s="84"/>
      <c r="M179" s="84"/>
    </row>
    <row r="180" spans="1:13" ht="11.25">
      <c r="A180" s="80"/>
      <c r="B180" s="15"/>
      <c r="C180" s="15" t="s">
        <v>686</v>
      </c>
      <c r="D180" s="107">
        <v>38383.92120370371</v>
      </c>
      <c r="E180" s="84">
        <v>34209.20205504818</v>
      </c>
      <c r="F180" s="97">
        <v>0.7729001094634127</v>
      </c>
      <c r="J180" s="83"/>
      <c r="K180" s="81"/>
      <c r="L180" s="84"/>
      <c r="M180" s="84"/>
    </row>
    <row r="181" spans="1:13" ht="11.25">
      <c r="A181" s="80"/>
      <c r="B181" s="15"/>
      <c r="C181" s="15" t="s">
        <v>720</v>
      </c>
      <c r="D181" s="107">
        <v>38383.92815972222</v>
      </c>
      <c r="E181" s="84">
        <v>4148.288140925559</v>
      </c>
      <c r="F181" s="97">
        <v>7.819024291038874</v>
      </c>
      <c r="J181" s="83"/>
      <c r="K181" s="81"/>
      <c r="L181" s="84"/>
      <c r="M181" s="84"/>
    </row>
    <row r="182" spans="1:13" ht="11.25">
      <c r="A182" s="80"/>
      <c r="B182" s="15"/>
      <c r="C182" s="15" t="s">
        <v>568</v>
      </c>
      <c r="D182" s="107">
        <v>38383.935115740744</v>
      </c>
      <c r="E182" s="84">
        <v>122778.01885468073</v>
      </c>
      <c r="F182" s="97">
        <v>1.1816981635584378</v>
      </c>
      <c r="J182" s="83"/>
      <c r="K182" s="81"/>
      <c r="L182" s="84"/>
      <c r="M182" s="84"/>
    </row>
    <row r="183" spans="1:13" ht="11.25">
      <c r="A183" s="80"/>
      <c r="B183" s="15"/>
      <c r="C183" s="15" t="s">
        <v>721</v>
      </c>
      <c r="D183" s="107">
        <v>38383.94206018518</v>
      </c>
      <c r="E183" s="84">
        <v>3367.7590272507455</v>
      </c>
      <c r="F183" s="97">
        <v>63.198688231479444</v>
      </c>
      <c r="J183" s="83"/>
      <c r="K183" s="81"/>
      <c r="L183" s="84"/>
      <c r="M183" s="84"/>
    </row>
    <row r="184" spans="1:13" ht="11.25">
      <c r="A184" s="80"/>
      <c r="B184" s="15"/>
      <c r="C184" s="15" t="s">
        <v>722</v>
      </c>
      <c r="D184" s="107">
        <v>38383.949016203704</v>
      </c>
      <c r="E184" s="84">
        <v>4087.06832118539</v>
      </c>
      <c r="F184" s="97">
        <v>2.152232349869146</v>
      </c>
      <c r="J184" s="83"/>
      <c r="K184" s="81"/>
      <c r="L184" s="84"/>
      <c r="M184" s="84"/>
    </row>
    <row r="185" spans="1:13" ht="11.25">
      <c r="A185" s="80"/>
      <c r="B185" s="15"/>
      <c r="C185" s="15" t="s">
        <v>687</v>
      </c>
      <c r="D185" s="107">
        <v>38383.9559375</v>
      </c>
      <c r="E185" s="84">
        <v>34167.14229259004</v>
      </c>
      <c r="F185" s="97">
        <v>1.2942505989275648</v>
      </c>
      <c r="J185" s="83"/>
      <c r="K185" s="81"/>
      <c r="L185" s="84"/>
      <c r="M185" s="84"/>
    </row>
    <row r="186" spans="1:13" ht="11.25">
      <c r="A186" s="80"/>
      <c r="B186" s="15"/>
      <c r="C186" s="74" t="s">
        <v>567</v>
      </c>
      <c r="D186" s="107">
        <v>38383.962847222225</v>
      </c>
      <c r="E186" s="84">
        <v>4978.243889291049</v>
      </c>
      <c r="F186" s="97">
        <v>6.834920353701415</v>
      </c>
      <c r="J186" s="83"/>
      <c r="K186" s="81"/>
      <c r="L186" s="84"/>
      <c r="M186" s="84"/>
    </row>
    <row r="187" spans="1:13" ht="11.25">
      <c r="A187" s="80"/>
      <c r="C187" s="74" t="s">
        <v>706</v>
      </c>
      <c r="D187" s="107">
        <v>38383.96980324074</v>
      </c>
      <c r="E187" s="74">
        <v>2048.864462999314</v>
      </c>
      <c r="F187" s="99">
        <v>220.5568036940918</v>
      </c>
      <c r="J187" s="83"/>
      <c r="K187" s="81"/>
      <c r="L187" s="84"/>
      <c r="M187" s="84"/>
    </row>
    <row r="188" spans="1:13" ht="11.25">
      <c r="A188" s="80"/>
      <c r="C188" s="74" t="s">
        <v>569</v>
      </c>
      <c r="D188" s="107">
        <v>38383.976747685185</v>
      </c>
      <c r="E188" s="74">
        <v>121566.62761665724</v>
      </c>
      <c r="F188" s="99">
        <v>1.9524799415532785</v>
      </c>
      <c r="J188" s="83"/>
      <c r="K188" s="81"/>
      <c r="L188" s="84"/>
      <c r="M188" s="84"/>
    </row>
    <row r="189" spans="1:13" ht="11.25">
      <c r="A189" s="80"/>
      <c r="C189" s="74" t="s">
        <v>723</v>
      </c>
      <c r="D189" s="107">
        <v>38383.98368055555</v>
      </c>
      <c r="E189" s="74">
        <v>4449.452264028599</v>
      </c>
      <c r="F189" s="99">
        <v>4.1981448563589225</v>
      </c>
      <c r="J189" s="83"/>
      <c r="K189" s="81"/>
      <c r="L189" s="84"/>
      <c r="M189" s="84"/>
    </row>
    <row r="190" spans="1:13" ht="11.25">
      <c r="A190" s="80"/>
      <c r="C190" s="74" t="s">
        <v>688</v>
      </c>
      <c r="D190" s="107">
        <v>38383.990625</v>
      </c>
      <c r="E190" s="74">
        <v>35340.22343996856</v>
      </c>
      <c r="F190" s="99">
        <v>0.665728476784988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513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514</v>
      </c>
      <c r="D197" s="107" t="s">
        <v>515</v>
      </c>
      <c r="E197" s="74" t="s">
        <v>516</v>
      </c>
      <c r="F197" s="99" t="s">
        <v>604</v>
      </c>
    </row>
    <row r="198" spans="1:13" ht="11.25">
      <c r="A198" s="80" t="s">
        <v>512</v>
      </c>
      <c r="C198" s="74" t="s">
        <v>679</v>
      </c>
      <c r="D198" s="107">
        <v>38383.77778935185</v>
      </c>
      <c r="E198" s="74">
        <v>31583.4642913485</v>
      </c>
      <c r="F198" s="99">
        <v>0.5347512896358506</v>
      </c>
      <c r="J198" s="78"/>
      <c r="K198" s="78"/>
      <c r="L198" s="79"/>
      <c r="M198" s="79"/>
    </row>
    <row r="199" spans="1:13" ht="11.25">
      <c r="A199" s="80"/>
      <c r="C199" s="74" t="s">
        <v>680</v>
      </c>
      <c r="D199" s="107">
        <v>38383.78474537037</v>
      </c>
      <c r="E199" s="74">
        <v>294.7171509982759</v>
      </c>
      <c r="F199" s="99">
        <v>28.55283738291273</v>
      </c>
      <c r="H199" s="82"/>
      <c r="J199" s="83"/>
      <c r="K199" s="81"/>
      <c r="L199" s="84"/>
      <c r="M199" s="84"/>
    </row>
    <row r="200" spans="1:13" ht="11.25">
      <c r="A200" s="80"/>
      <c r="C200" s="74" t="s">
        <v>564</v>
      </c>
      <c r="D200" s="107">
        <v>38383.79170138889</v>
      </c>
      <c r="E200" s="74">
        <v>42769.0011359188</v>
      </c>
      <c r="F200" s="99">
        <v>2.940766663890867</v>
      </c>
      <c r="J200" s="83"/>
      <c r="K200" s="81"/>
      <c r="L200" s="84"/>
      <c r="M200" s="84"/>
    </row>
    <row r="201" spans="1:13" ht="11.25">
      <c r="A201" s="80"/>
      <c r="C201" s="74" t="s">
        <v>681</v>
      </c>
      <c r="D201" s="107">
        <v>38383.79865740741</v>
      </c>
      <c r="E201" s="74">
        <v>31590.70315623145</v>
      </c>
      <c r="F201" s="99">
        <v>0.8956110289381701</v>
      </c>
      <c r="J201" s="83"/>
      <c r="K201" s="81"/>
      <c r="L201" s="84"/>
      <c r="M201" s="84"/>
    </row>
    <row r="202" spans="1:13" ht="11.25">
      <c r="A202" s="80"/>
      <c r="C202" s="74" t="s">
        <v>570</v>
      </c>
      <c r="D202" s="107">
        <v>38383.805613425924</v>
      </c>
      <c r="E202" s="74">
        <v>7284.532183234971</v>
      </c>
      <c r="F202" s="99">
        <v>2.3440241567817752</v>
      </c>
      <c r="J202" s="83"/>
      <c r="K202" s="81"/>
      <c r="L202" s="84"/>
      <c r="M202" s="84"/>
    </row>
    <row r="203" spans="1:13" ht="11.25">
      <c r="A203" s="80"/>
      <c r="C203" s="74" t="s">
        <v>710</v>
      </c>
      <c r="D203" s="107">
        <v>38383.81259259259</v>
      </c>
      <c r="E203" s="74">
        <v>21073.701931074414</v>
      </c>
      <c r="F203" s="99">
        <v>1.7399407194602678</v>
      </c>
      <c r="J203" s="83"/>
      <c r="K203" s="81"/>
      <c r="L203" s="84"/>
      <c r="M203" s="84"/>
    </row>
    <row r="204" spans="1:13" ht="11.25">
      <c r="A204" s="80"/>
      <c r="C204" s="74" t="s">
        <v>682</v>
      </c>
      <c r="D204" s="107">
        <v>38383.819560185184</v>
      </c>
      <c r="E204" s="74">
        <v>31444.714162219727</v>
      </c>
      <c r="F204" s="99">
        <v>0.6812778609248561</v>
      </c>
      <c r="J204" s="83"/>
      <c r="K204" s="81"/>
      <c r="L204" s="84"/>
      <c r="M204" s="84"/>
    </row>
    <row r="205" spans="1:13" ht="11.25">
      <c r="A205" s="80"/>
      <c r="C205" s="74" t="s">
        <v>711</v>
      </c>
      <c r="D205" s="107">
        <v>38383.826527777775</v>
      </c>
      <c r="E205" s="74">
        <v>45527.088084508934</v>
      </c>
      <c r="F205" s="99">
        <v>1.450935326544826</v>
      </c>
      <c r="J205" s="83"/>
      <c r="K205" s="81"/>
      <c r="L205" s="84"/>
      <c r="M205" s="84"/>
    </row>
    <row r="206" spans="1:13" ht="11.25">
      <c r="A206" s="80"/>
      <c r="C206" s="74" t="s">
        <v>712</v>
      </c>
      <c r="D206" s="107">
        <v>38383.8334837963</v>
      </c>
      <c r="E206" s="74">
        <v>27392.99872162255</v>
      </c>
      <c r="F206" s="99">
        <v>0.2357900720851576</v>
      </c>
      <c r="J206" s="83"/>
      <c r="K206" s="81"/>
      <c r="L206" s="84"/>
      <c r="M206" s="84"/>
    </row>
    <row r="207" spans="1:13" ht="11.25">
      <c r="A207" s="80"/>
      <c r="C207" s="74" t="s">
        <v>713</v>
      </c>
      <c r="D207" s="107">
        <v>38383.84042824074</v>
      </c>
      <c r="E207" s="74">
        <v>38277.18053098964</v>
      </c>
      <c r="F207" s="99">
        <v>2.0215766017942323</v>
      </c>
      <c r="J207" s="83"/>
      <c r="K207" s="81"/>
      <c r="L207" s="84"/>
      <c r="M207" s="84"/>
    </row>
    <row r="208" spans="1:13" ht="11.25">
      <c r="A208" s="80"/>
      <c r="C208" s="74" t="s">
        <v>566</v>
      </c>
      <c r="D208" s="107">
        <v>38383.84738425926</v>
      </c>
      <c r="E208" s="74">
        <v>20513.60512054095</v>
      </c>
      <c r="F208" s="99">
        <v>1.5375516773189302</v>
      </c>
      <c r="J208" s="83"/>
      <c r="K208" s="81"/>
      <c r="L208" s="84"/>
      <c r="M208" s="84"/>
    </row>
    <row r="209" spans="1:13" ht="11.25">
      <c r="A209" s="80"/>
      <c r="C209" s="74" t="s">
        <v>683</v>
      </c>
      <c r="D209" s="107">
        <v>38383.85435185185</v>
      </c>
      <c r="E209" s="74">
        <v>30615.955041767607</v>
      </c>
      <c r="F209" s="99">
        <v>3.0253817644467453</v>
      </c>
      <c r="J209" s="83"/>
      <c r="K209" s="81"/>
      <c r="L209" s="84"/>
      <c r="M209" s="84"/>
    </row>
    <row r="210" spans="1:13" ht="11.25">
      <c r="A210" s="80"/>
      <c r="C210" s="74" t="s">
        <v>565</v>
      </c>
      <c r="D210" s="107">
        <v>38383.86130787037</v>
      </c>
      <c r="E210" s="74">
        <v>3421.5492729301723</v>
      </c>
      <c r="F210" s="99">
        <v>4.72401939662553</v>
      </c>
      <c r="J210" s="83"/>
      <c r="K210" s="81"/>
      <c r="L210" s="84"/>
      <c r="M210" s="84"/>
    </row>
    <row r="211" spans="1:13" ht="11.25">
      <c r="A211" s="80"/>
      <c r="C211" s="74" t="s">
        <v>714</v>
      </c>
      <c r="D211" s="107">
        <v>38383.868252314816</v>
      </c>
      <c r="E211" s="74">
        <v>32297.668030645396</v>
      </c>
      <c r="F211" s="99">
        <v>0.845784246771514</v>
      </c>
      <c r="J211" s="83"/>
      <c r="K211" s="81"/>
      <c r="L211" s="84"/>
      <c r="M211" s="84"/>
    </row>
    <row r="212" spans="1:13" ht="11.25">
      <c r="A212" s="80"/>
      <c r="C212" s="74" t="s">
        <v>715</v>
      </c>
      <c r="D212" s="107">
        <v>38383.87521990741</v>
      </c>
      <c r="E212" s="74">
        <v>33610.78935914699</v>
      </c>
      <c r="F212" s="99">
        <v>1.1177391964505496</v>
      </c>
      <c r="J212" s="83"/>
      <c r="K212" s="81"/>
      <c r="L212" s="84"/>
      <c r="M212" s="84"/>
    </row>
    <row r="213" spans="1:13" ht="11.25">
      <c r="A213" s="80"/>
      <c r="C213" s="74" t="s">
        <v>716</v>
      </c>
      <c r="D213" s="107">
        <v>38383.88217592592</v>
      </c>
      <c r="E213" s="74">
        <v>40963.74928051561</v>
      </c>
      <c r="F213" s="99">
        <v>0.8930524382979392</v>
      </c>
      <c r="J213" s="83"/>
      <c r="K213" s="81"/>
      <c r="L213" s="84"/>
      <c r="M213" s="84"/>
    </row>
    <row r="214" spans="1:13" ht="11.25">
      <c r="A214" s="80"/>
      <c r="C214" s="74" t="s">
        <v>684</v>
      </c>
      <c r="D214" s="107">
        <v>38383.889131944445</v>
      </c>
      <c r="E214" s="74">
        <v>31618.043744157254</v>
      </c>
      <c r="F214" s="99">
        <v>1.9530523399713366</v>
      </c>
      <c r="J214" s="83"/>
      <c r="K214" s="81"/>
      <c r="L214" s="84"/>
      <c r="M214" s="84"/>
    </row>
    <row r="215" spans="1:13" ht="11.25">
      <c r="A215" s="80"/>
      <c r="C215" s="74" t="s">
        <v>717</v>
      </c>
      <c r="D215" s="107">
        <v>38383.89608796296</v>
      </c>
      <c r="E215" s="74">
        <v>45208.004629224735</v>
      </c>
      <c r="F215" s="99">
        <v>1.0910723137804</v>
      </c>
      <c r="J215" s="83"/>
      <c r="K215" s="81"/>
      <c r="L215" s="84"/>
      <c r="M215" s="84"/>
    </row>
    <row r="216" spans="1:13" ht="11.25">
      <c r="A216" s="80"/>
      <c r="C216" s="74" t="s">
        <v>718</v>
      </c>
      <c r="D216" s="107">
        <v>38383.903032407405</v>
      </c>
      <c r="E216" s="74">
        <v>46063.33124248323</v>
      </c>
      <c r="F216" s="99">
        <v>1.9236381351076406</v>
      </c>
      <c r="J216" s="83"/>
      <c r="K216" s="81"/>
      <c r="L216" s="84"/>
      <c r="M216" s="84"/>
    </row>
    <row r="217" spans="1:13" ht="11.25">
      <c r="A217" s="80"/>
      <c r="C217" s="74" t="s">
        <v>719</v>
      </c>
      <c r="D217" s="107">
        <v>38383.90998842593</v>
      </c>
      <c r="E217" s="74">
        <v>39098.57002303746</v>
      </c>
      <c r="F217" s="99">
        <v>1.3836528620211406</v>
      </c>
      <c r="J217" s="83"/>
      <c r="K217" s="81"/>
      <c r="L217" s="84"/>
      <c r="M217" s="84"/>
    </row>
    <row r="218" spans="1:13" ht="11.25">
      <c r="A218" s="80"/>
      <c r="C218" s="74" t="s">
        <v>685</v>
      </c>
      <c r="D218" s="107">
        <v>38383.91695601852</v>
      </c>
      <c r="E218" s="74">
        <v>35984.58312566521</v>
      </c>
      <c r="F218" s="99">
        <v>1.0537542389540615</v>
      </c>
      <c r="J218" s="83"/>
      <c r="K218" s="81"/>
      <c r="L218" s="84"/>
      <c r="M218" s="84"/>
    </row>
    <row r="219" spans="1:13" ht="11.25">
      <c r="A219" s="80"/>
      <c r="C219" s="74" t="s">
        <v>686</v>
      </c>
      <c r="D219" s="107">
        <v>38383.92391203704</v>
      </c>
      <c r="E219" s="74">
        <v>31135.317108675874</v>
      </c>
      <c r="F219" s="99">
        <v>2.0727167383721743</v>
      </c>
      <c r="J219" s="83"/>
      <c r="K219" s="81"/>
      <c r="L219" s="84"/>
      <c r="M219" s="84"/>
    </row>
    <row r="220" spans="1:13" ht="11.25">
      <c r="A220" s="80"/>
      <c r="C220" s="74" t="s">
        <v>720</v>
      </c>
      <c r="D220" s="107">
        <v>38383.93085648148</v>
      </c>
      <c r="E220" s="74">
        <v>57625.221926955135</v>
      </c>
      <c r="F220" s="99">
        <v>0.5012821015519409</v>
      </c>
      <c r="J220" s="83"/>
      <c r="K220" s="81"/>
      <c r="L220" s="84"/>
      <c r="M220" s="84"/>
    </row>
    <row r="221" spans="1:13" ht="11.25">
      <c r="A221" s="80"/>
      <c r="C221" s="74" t="s">
        <v>568</v>
      </c>
      <c r="D221" s="107">
        <v>38383.9378125</v>
      </c>
      <c r="E221" s="74">
        <v>7670.712459829732</v>
      </c>
      <c r="F221" s="99">
        <v>0.4192479372783102</v>
      </c>
      <c r="J221" s="83"/>
      <c r="K221" s="81"/>
      <c r="L221" s="84"/>
      <c r="M221" s="84"/>
    </row>
    <row r="222" spans="1:13" ht="11.25">
      <c r="A222" s="80"/>
      <c r="C222" s="74" t="s">
        <v>721</v>
      </c>
      <c r="D222" s="107">
        <v>38383.944768518515</v>
      </c>
      <c r="E222" s="74">
        <v>29599.191876208355</v>
      </c>
      <c r="F222" s="99">
        <v>2.9885316527660524</v>
      </c>
      <c r="J222" s="83"/>
      <c r="K222" s="81"/>
      <c r="L222" s="84"/>
      <c r="M222" s="84"/>
    </row>
    <row r="223" spans="1:13" ht="11.25">
      <c r="A223" s="80"/>
      <c r="C223" s="74" t="s">
        <v>722</v>
      </c>
      <c r="D223" s="107">
        <v>38383.95170138889</v>
      </c>
      <c r="E223" s="74">
        <v>30616.26782093288</v>
      </c>
      <c r="F223" s="99">
        <v>0.7319774577773563</v>
      </c>
      <c r="J223" s="83"/>
      <c r="K223" s="81"/>
      <c r="L223" s="84"/>
      <c r="M223" s="84"/>
    </row>
    <row r="224" spans="1:13" ht="11.25">
      <c r="A224" s="80"/>
      <c r="C224" s="74" t="s">
        <v>687</v>
      </c>
      <c r="D224" s="107">
        <v>38383.95862268518</v>
      </c>
      <c r="E224" s="74">
        <v>32775.738566522974</v>
      </c>
      <c r="F224" s="99">
        <v>1.0612754580799133</v>
      </c>
      <c r="J224" s="83"/>
      <c r="K224" s="81"/>
      <c r="L224" s="84"/>
      <c r="M224" s="84"/>
    </row>
    <row r="225" spans="1:13" ht="11.25">
      <c r="A225" s="80"/>
      <c r="C225" s="74" t="s">
        <v>567</v>
      </c>
      <c r="D225" s="107">
        <v>38383.96554398148</v>
      </c>
      <c r="E225" s="74">
        <v>21320.76433204425</v>
      </c>
      <c r="F225" s="99">
        <v>1.1200460686661893</v>
      </c>
      <c r="J225" s="83"/>
      <c r="K225" s="81"/>
      <c r="L225" s="84"/>
      <c r="M225" s="84"/>
    </row>
    <row r="226" spans="1:13" ht="11.25">
      <c r="A226" s="80"/>
      <c r="C226" s="74" t="s">
        <v>706</v>
      </c>
      <c r="D226" s="107">
        <v>38383.9725</v>
      </c>
      <c r="E226" s="74">
        <v>74.53456399385591</v>
      </c>
      <c r="F226" s="99">
        <v>177.0278953570735</v>
      </c>
      <c r="J226" s="83"/>
      <c r="K226" s="81"/>
      <c r="L226" s="84"/>
      <c r="M226" s="84"/>
    </row>
    <row r="227" spans="1:6" ht="11.25">
      <c r="A227" s="80"/>
      <c r="C227" s="74" t="s">
        <v>569</v>
      </c>
      <c r="D227" s="107">
        <v>38383.97943287037</v>
      </c>
      <c r="E227" s="74">
        <v>3632.5403262656328</v>
      </c>
      <c r="F227" s="99">
        <v>3.33072372549018</v>
      </c>
    </row>
    <row r="228" spans="1:13" ht="11.25">
      <c r="A228" s="80"/>
      <c r="C228" s="74" t="s">
        <v>723</v>
      </c>
      <c r="D228" s="107">
        <v>38383.98637731482</v>
      </c>
      <c r="E228" s="74">
        <v>37635.28746204136</v>
      </c>
      <c r="F228" s="99">
        <v>0.8414590466763799</v>
      </c>
      <c r="H228" s="83"/>
      <c r="M228" s="77"/>
    </row>
    <row r="229" spans="1:6" ht="11.25">
      <c r="A229" s="80"/>
      <c r="C229" s="74" t="s">
        <v>688</v>
      </c>
      <c r="D229" s="107">
        <v>38383.99332175926</v>
      </c>
      <c r="E229" s="74">
        <v>33286.662550453046</v>
      </c>
      <c r="F229" s="99">
        <v>0.37511521755157307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513</v>
      </c>
    </row>
    <row r="234" ht="11.25">
      <c r="A234" s="80"/>
    </row>
    <row r="235" ht="11.25">
      <c r="A235" s="80"/>
    </row>
    <row r="236" spans="1:6" ht="11.25">
      <c r="A236" s="80"/>
      <c r="C236" s="74" t="s">
        <v>514</v>
      </c>
      <c r="D236" s="107" t="s">
        <v>515</v>
      </c>
      <c r="E236" s="74" t="s">
        <v>516</v>
      </c>
      <c r="F236" s="99" t="s">
        <v>604</v>
      </c>
    </row>
    <row r="237" spans="1:6" ht="11.25">
      <c r="A237" s="80" t="s">
        <v>701</v>
      </c>
      <c r="C237" s="74" t="s">
        <v>679</v>
      </c>
      <c r="D237" s="107">
        <v>38383.778703703705</v>
      </c>
      <c r="E237" s="74">
        <v>5148118.547699599</v>
      </c>
      <c r="F237" s="99">
        <v>1.290655084728969</v>
      </c>
    </row>
    <row r="238" spans="1:6" ht="11.25">
      <c r="A238" s="80"/>
      <c r="C238" s="74" t="s">
        <v>680</v>
      </c>
      <c r="D238" s="107">
        <v>38383.78565972222</v>
      </c>
      <c r="E238" s="74">
        <v>10280.984625827465</v>
      </c>
      <c r="F238" s="99">
        <v>3.363988859688618</v>
      </c>
    </row>
    <row r="239" spans="1:6" ht="11.25">
      <c r="A239" s="80"/>
      <c r="C239" s="74" t="s">
        <v>564</v>
      </c>
      <c r="D239" s="107">
        <v>38383.792604166665</v>
      </c>
      <c r="E239" s="74">
        <v>1420315.943950481</v>
      </c>
      <c r="F239" s="99">
        <v>1.0734016627609693</v>
      </c>
    </row>
    <row r="240" spans="1:6" ht="11.25">
      <c r="A240" s="80"/>
      <c r="C240" s="74" t="s">
        <v>681</v>
      </c>
      <c r="D240" s="107">
        <v>38383.79956018519</v>
      </c>
      <c r="E240" s="74">
        <v>5211829.760588241</v>
      </c>
      <c r="F240" s="99">
        <v>0.6810464872680123</v>
      </c>
    </row>
    <row r="241" spans="1:6" ht="11.25">
      <c r="A241" s="80"/>
      <c r="C241" s="74" t="s">
        <v>570</v>
      </c>
      <c r="D241" s="107">
        <v>38383.80652777778</v>
      </c>
      <c r="E241" s="74">
        <v>16557.831014535084</v>
      </c>
      <c r="F241" s="99">
        <v>3.9557496709085824</v>
      </c>
    </row>
    <row r="242" spans="1:6" ht="11.25">
      <c r="A242" s="80"/>
      <c r="C242" s="74" t="s">
        <v>710</v>
      </c>
      <c r="D242" s="107">
        <v>38383.81350694445</v>
      </c>
      <c r="E242" s="74">
        <v>1192780.2490681983</v>
      </c>
      <c r="F242" s="99">
        <v>0.38972725607120806</v>
      </c>
    </row>
    <row r="243" spans="1:6" ht="11.25">
      <c r="A243" s="80"/>
      <c r="C243" s="74" t="s">
        <v>682</v>
      </c>
      <c r="D243" s="107">
        <v>38383.82047453704</v>
      </c>
      <c r="E243" s="74">
        <v>5064945.644359997</v>
      </c>
      <c r="F243" s="99">
        <v>2.931983912531138</v>
      </c>
    </row>
    <row r="244" spans="1:6" ht="11.25">
      <c r="A244" s="80"/>
      <c r="C244" s="74" t="s">
        <v>711</v>
      </c>
      <c r="D244" s="107">
        <v>38383.82744212963</v>
      </c>
      <c r="E244" s="74">
        <v>2480696.1469341572</v>
      </c>
      <c r="F244" s="99">
        <v>3.0345685047507374</v>
      </c>
    </row>
    <row r="245" spans="1:6" ht="11.25">
      <c r="A245" s="80"/>
      <c r="C245" s="74" t="s">
        <v>712</v>
      </c>
      <c r="D245" s="107">
        <v>38383.834386574075</v>
      </c>
      <c r="E245" s="74">
        <v>730633.2653839265</v>
      </c>
      <c r="F245" s="99">
        <v>0.843230877513968</v>
      </c>
    </row>
    <row r="246" spans="1:6" ht="11.25">
      <c r="A246" s="80"/>
      <c r="C246" s="74" t="s">
        <v>713</v>
      </c>
      <c r="D246" s="107">
        <v>38383.84134259259</v>
      </c>
      <c r="E246" s="74">
        <v>1104745.577670747</v>
      </c>
      <c r="F246" s="99">
        <v>0.6315721672223882</v>
      </c>
    </row>
    <row r="247" spans="1:6" ht="11.25">
      <c r="A247" s="80"/>
      <c r="C247" s="74" t="s">
        <v>566</v>
      </c>
      <c r="D247" s="107">
        <v>38383.84829861111</v>
      </c>
      <c r="E247" s="74">
        <v>3769695.720122563</v>
      </c>
      <c r="F247" s="99">
        <v>2.412176964329306</v>
      </c>
    </row>
    <row r="248" spans="1:6" ht="11.25">
      <c r="A248" s="80"/>
      <c r="C248" s="74" t="s">
        <v>683</v>
      </c>
      <c r="D248" s="107">
        <v>38383.855266203704</v>
      </c>
      <c r="E248" s="74">
        <v>5160458.942408356</v>
      </c>
      <c r="F248" s="99">
        <v>1.1753181081732973</v>
      </c>
    </row>
    <row r="249" spans="1:6" ht="11.25">
      <c r="A249" s="80"/>
      <c r="C249" s="74" t="s">
        <v>565</v>
      </c>
      <c r="D249" s="107">
        <v>38383.862222222226</v>
      </c>
      <c r="E249" s="74">
        <v>15231.92697877679</v>
      </c>
      <c r="F249" s="99">
        <v>1.3515409432020575</v>
      </c>
    </row>
    <row r="250" spans="1:6" ht="11.25">
      <c r="A250" s="80"/>
      <c r="C250" s="74" t="s">
        <v>714</v>
      </c>
      <c r="D250" s="107">
        <v>38383.869166666664</v>
      </c>
      <c r="E250" s="74">
        <v>1124376.7167447286</v>
      </c>
      <c r="F250" s="99">
        <v>2.418461205544722</v>
      </c>
    </row>
    <row r="251" spans="1:6" ht="11.25">
      <c r="A251" s="80"/>
      <c r="C251" s="74" t="s">
        <v>715</v>
      </c>
      <c r="D251" s="107">
        <v>38383.87613425926</v>
      </c>
      <c r="E251" s="74">
        <v>1092595.7768585198</v>
      </c>
      <c r="F251" s="99">
        <v>0.9126511973718516</v>
      </c>
    </row>
    <row r="252" spans="1:6" ht="11.25">
      <c r="A252" s="80"/>
      <c r="C252" s="74" t="s">
        <v>716</v>
      </c>
      <c r="D252" s="107">
        <v>38383.88309027778</v>
      </c>
      <c r="E252" s="74">
        <v>1324223.8695731373</v>
      </c>
      <c r="F252" s="99">
        <v>0.6641598489890671</v>
      </c>
    </row>
    <row r="253" spans="1:6" ht="11.25">
      <c r="A253" s="80"/>
      <c r="C253" s="74" t="s">
        <v>684</v>
      </c>
      <c r="D253" s="107">
        <v>38383.8900462963</v>
      </c>
      <c r="E253" s="74">
        <v>5243177.451207463</v>
      </c>
      <c r="F253" s="99">
        <v>0.5114541166272797</v>
      </c>
    </row>
    <row r="254" spans="1:6" ht="11.25">
      <c r="A254" s="80"/>
      <c r="C254" s="74" t="s">
        <v>717</v>
      </c>
      <c r="D254" s="107">
        <v>38383.89699074074</v>
      </c>
      <c r="E254" s="74">
        <v>1468943.9508539797</v>
      </c>
      <c r="F254" s="99">
        <v>2.7666407450300086</v>
      </c>
    </row>
    <row r="255" spans="1:6" ht="11.25">
      <c r="A255" s="80"/>
      <c r="C255" s="74" t="s">
        <v>718</v>
      </c>
      <c r="D255" s="107">
        <v>38383.90394675926</v>
      </c>
      <c r="E255" s="74">
        <v>1431708.393576224</v>
      </c>
      <c r="F255" s="99">
        <v>1.2465093599515291</v>
      </c>
    </row>
    <row r="256" spans="1:6" ht="11.25">
      <c r="A256" s="80"/>
      <c r="C256" s="74" t="s">
        <v>719</v>
      </c>
      <c r="D256" s="107">
        <v>38383.91090277778</v>
      </c>
      <c r="E256" s="74">
        <v>1352548.9898861458</v>
      </c>
      <c r="F256" s="99">
        <v>1.4551495385877222</v>
      </c>
    </row>
    <row r="257" spans="1:6" ht="11.25">
      <c r="A257" s="80"/>
      <c r="C257" s="74" t="s">
        <v>685</v>
      </c>
      <c r="D257" s="107">
        <v>38383.917858796296</v>
      </c>
      <c r="E257" s="74">
        <v>4411649.3667611815</v>
      </c>
      <c r="F257" s="99">
        <v>2.2414811870577678</v>
      </c>
    </row>
    <row r="258" spans="1:6" ht="11.25">
      <c r="A258" s="80"/>
      <c r="C258" s="74" t="s">
        <v>686</v>
      </c>
      <c r="D258" s="107">
        <v>38383.92482638889</v>
      </c>
      <c r="E258" s="74">
        <v>5267419.568611449</v>
      </c>
      <c r="F258" s="99">
        <v>0.2393312059583357</v>
      </c>
    </row>
    <row r="259" spans="1:6" ht="11.25">
      <c r="A259" s="80"/>
      <c r="C259" s="74" t="s">
        <v>720</v>
      </c>
      <c r="D259" s="107">
        <v>38383.93177083333</v>
      </c>
      <c r="E259" s="74">
        <v>1374018.7454347191</v>
      </c>
      <c r="F259" s="99">
        <v>2.161786857138676</v>
      </c>
    </row>
    <row r="260" spans="1:6" ht="11.25">
      <c r="A260" s="80"/>
      <c r="C260" s="74" t="s">
        <v>568</v>
      </c>
      <c r="D260" s="107">
        <v>38383.93871527778</v>
      </c>
      <c r="E260" s="74">
        <v>18277.87615013985</v>
      </c>
      <c r="F260" s="99">
        <v>2.9476544635647133</v>
      </c>
    </row>
    <row r="261" spans="1:6" ht="11.25">
      <c r="A261" s="80"/>
      <c r="C261" s="74" t="s">
        <v>721</v>
      </c>
      <c r="D261" s="107">
        <v>38383.94567129629</v>
      </c>
      <c r="E261" s="74">
        <v>3051001.6685062945</v>
      </c>
      <c r="F261" s="99">
        <v>1.9129972507592197</v>
      </c>
    </row>
    <row r="262" spans="1:6" ht="11.25">
      <c r="A262" s="80"/>
      <c r="C262" s="74" t="s">
        <v>722</v>
      </c>
      <c r="D262" s="107">
        <v>38383.95260416667</v>
      </c>
      <c r="E262" s="74">
        <v>1790855.63718827</v>
      </c>
      <c r="F262" s="99">
        <v>0.6673871949587878</v>
      </c>
    </row>
    <row r="263" spans="1:6" ht="11.25">
      <c r="A263" s="80"/>
      <c r="C263" s="74" t="s">
        <v>687</v>
      </c>
      <c r="D263" s="107">
        <v>38383.95951388889</v>
      </c>
      <c r="E263" s="74">
        <v>5332027.612047271</v>
      </c>
      <c r="F263" s="99">
        <v>1.2126618028344636</v>
      </c>
    </row>
    <row r="264" spans="1:6" ht="11.25">
      <c r="A264" s="80"/>
      <c r="C264" s="74" t="s">
        <v>567</v>
      </c>
      <c r="D264" s="107">
        <v>38383.966458333336</v>
      </c>
      <c r="E264" s="74">
        <v>3866728.27092307</v>
      </c>
      <c r="F264" s="99">
        <v>0.31700608129582525</v>
      </c>
    </row>
    <row r="265" spans="1:6" ht="11.25">
      <c r="A265" s="80"/>
      <c r="C265" s="74" t="s">
        <v>706</v>
      </c>
      <c r="D265" s="107">
        <v>38383.97340277778</v>
      </c>
      <c r="E265" s="74">
        <v>10622.70233729088</v>
      </c>
      <c r="F265" s="99">
        <v>0.8333216589360605</v>
      </c>
    </row>
    <row r="266" spans="1:6" ht="11.25">
      <c r="A266" s="80"/>
      <c r="C266" s="74" t="s">
        <v>569</v>
      </c>
      <c r="D266" s="107">
        <v>38383.98034722222</v>
      </c>
      <c r="E266" s="74">
        <v>44296.342415899344</v>
      </c>
      <c r="F266" s="99">
        <v>1.7454116450252357</v>
      </c>
    </row>
    <row r="267" spans="1:6" ht="11.25">
      <c r="A267" s="80"/>
      <c r="C267" s="74" t="s">
        <v>723</v>
      </c>
      <c r="D267" s="107">
        <v>38383.987291666665</v>
      </c>
      <c r="E267" s="74">
        <v>4630122.324513081</v>
      </c>
      <c r="F267" s="99">
        <v>0.3040596258176493</v>
      </c>
    </row>
    <row r="268" spans="1:6" ht="11.25">
      <c r="A268" s="80"/>
      <c r="C268" s="74" t="s">
        <v>688</v>
      </c>
      <c r="D268" s="107">
        <v>38383.99423611111</v>
      </c>
      <c r="E268" s="74">
        <v>5460344.171903854</v>
      </c>
      <c r="F268" s="99">
        <v>1.4916148016302313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513</v>
      </c>
    </row>
    <row r="273" ht="11.25">
      <c r="A273" s="80"/>
    </row>
    <row r="274" ht="11.25">
      <c r="A274" s="80"/>
    </row>
    <row r="275" spans="1:6" ht="11.25">
      <c r="A275" s="80"/>
      <c r="C275" s="74" t="s">
        <v>514</v>
      </c>
      <c r="D275" s="107" t="s">
        <v>515</v>
      </c>
      <c r="E275" s="74" t="s">
        <v>516</v>
      </c>
      <c r="F275" s="99" t="s">
        <v>604</v>
      </c>
    </row>
    <row r="276" spans="1:6" ht="11.25">
      <c r="A276" s="80" t="s">
        <v>702</v>
      </c>
      <c r="C276" s="74" t="s">
        <v>679</v>
      </c>
      <c r="D276" s="107">
        <v>38383.77642361111</v>
      </c>
      <c r="E276" s="74">
        <v>34846.24496522581</v>
      </c>
      <c r="F276" s="99">
        <v>0.712486298801753</v>
      </c>
    </row>
    <row r="277" spans="1:6" ht="11.25">
      <c r="A277" s="80"/>
      <c r="C277" s="74" t="s">
        <v>680</v>
      </c>
      <c r="D277" s="107">
        <v>38383.78337962963</v>
      </c>
      <c r="E277" s="74">
        <v>211.9467531694376</v>
      </c>
      <c r="F277" s="99">
        <v>94.1752582507802</v>
      </c>
    </row>
    <row r="278" spans="1:6" ht="11.25">
      <c r="A278" s="80"/>
      <c r="C278" s="74" t="s">
        <v>564</v>
      </c>
      <c r="D278" s="107">
        <v>38383.79032407407</v>
      </c>
      <c r="E278" s="74">
        <v>35248.24007800857</v>
      </c>
      <c r="F278" s="99">
        <v>2.3215068703594053</v>
      </c>
    </row>
    <row r="279" spans="1:6" ht="11.25">
      <c r="A279" s="80"/>
      <c r="C279" s="74" t="s">
        <v>681</v>
      </c>
      <c r="D279" s="107">
        <v>38383.79728009259</v>
      </c>
      <c r="E279" s="74">
        <v>35634.447809497455</v>
      </c>
      <c r="F279" s="99">
        <v>1.4378115614792832</v>
      </c>
    </row>
    <row r="280" spans="1:6" ht="11.25">
      <c r="A280" s="80"/>
      <c r="C280" s="74" t="s">
        <v>570</v>
      </c>
      <c r="D280" s="107">
        <v>38383.804247685184</v>
      </c>
      <c r="E280" s="74">
        <v>2849.7393789169046</v>
      </c>
      <c r="F280" s="99">
        <v>5.28137585619625</v>
      </c>
    </row>
    <row r="281" spans="1:6" ht="11.25">
      <c r="A281" s="80"/>
      <c r="C281" s="74" t="s">
        <v>710</v>
      </c>
      <c r="D281" s="107">
        <v>38383.811215277776</v>
      </c>
      <c r="E281" s="74">
        <v>10040.460354077863</v>
      </c>
      <c r="F281" s="99">
        <v>1.2804150053134713</v>
      </c>
    </row>
    <row r="282" spans="1:6" ht="11.25">
      <c r="A282" s="80"/>
      <c r="C282" s="74" t="s">
        <v>682</v>
      </c>
      <c r="D282" s="107">
        <v>38383.81818287037</v>
      </c>
      <c r="E282" s="74">
        <v>34031.62416689962</v>
      </c>
      <c r="F282" s="99">
        <v>2.0663403217200282</v>
      </c>
    </row>
    <row r="283" spans="1:6" ht="11.25">
      <c r="A283" s="80"/>
      <c r="C283" s="74" t="s">
        <v>711</v>
      </c>
      <c r="D283" s="107">
        <v>38383.825150462966</v>
      </c>
      <c r="E283" s="74">
        <v>7355.7308787620395</v>
      </c>
      <c r="F283" s="99">
        <v>7.098898674036334</v>
      </c>
    </row>
    <row r="284" spans="1:6" ht="11.25">
      <c r="A284" s="80"/>
      <c r="C284" s="74" t="s">
        <v>712</v>
      </c>
      <c r="D284" s="107">
        <v>38383.83210648148</v>
      </c>
      <c r="E284" s="74">
        <v>10812.897599831666</v>
      </c>
      <c r="F284" s="99">
        <v>3.3427674480380016</v>
      </c>
    </row>
    <row r="285" spans="1:6" ht="11.25">
      <c r="A285" s="80"/>
      <c r="C285" s="74" t="s">
        <v>713</v>
      </c>
      <c r="D285" s="107">
        <v>38383.839050925926</v>
      </c>
      <c r="E285" s="74">
        <v>16228.880016528035</v>
      </c>
      <c r="F285" s="99">
        <v>3.1062395750961787</v>
      </c>
    </row>
    <row r="286" spans="1:6" ht="11.25">
      <c r="A286" s="80"/>
      <c r="C286" s="74" t="s">
        <v>566</v>
      </c>
      <c r="D286" s="107">
        <v>38383.84600694444</v>
      </c>
      <c r="E286" s="74">
        <v>18124.604543957306</v>
      </c>
      <c r="F286" s="99">
        <v>1.5024826176481603</v>
      </c>
    </row>
    <row r="287" spans="1:6" ht="11.25">
      <c r="A287" s="80"/>
      <c r="C287" s="74" t="s">
        <v>683</v>
      </c>
      <c r="D287" s="107">
        <v>38383.85297453704</v>
      </c>
      <c r="E287" s="74">
        <v>35333.68933354098</v>
      </c>
      <c r="F287" s="99">
        <v>0.9716154390129019</v>
      </c>
    </row>
    <row r="288" spans="1:6" ht="11.25">
      <c r="A288" s="80"/>
      <c r="C288" s="74" t="s">
        <v>565</v>
      </c>
      <c r="D288" s="107">
        <v>38383.85994212963</v>
      </c>
      <c r="E288" s="74">
        <v>1236.4570128628388</v>
      </c>
      <c r="F288" s="99">
        <v>7.946937694561597</v>
      </c>
    </row>
    <row r="289" spans="1:6" ht="11.25">
      <c r="A289" s="80"/>
      <c r="C289" s="74" t="s">
        <v>714</v>
      </c>
      <c r="D289" s="107">
        <v>38383.86688657408</v>
      </c>
      <c r="E289" s="74">
        <v>15594.64964771092</v>
      </c>
      <c r="F289" s="99">
        <v>2.54072900420063</v>
      </c>
    </row>
    <row r="290" spans="1:6" ht="11.25">
      <c r="A290" s="80"/>
      <c r="C290" s="74" t="s">
        <v>715</v>
      </c>
      <c r="D290" s="107">
        <v>38383.87384259259</v>
      </c>
      <c r="E290" s="74">
        <v>15580.120154201846</v>
      </c>
      <c r="F290" s="99">
        <v>1.811032814188936</v>
      </c>
    </row>
    <row r="291" spans="1:6" ht="11.25">
      <c r="A291" s="80"/>
      <c r="C291" s="74" t="s">
        <v>716</v>
      </c>
      <c r="D291" s="107">
        <v>38383.88079861111</v>
      </c>
      <c r="E291" s="74">
        <v>21239.331474530358</v>
      </c>
      <c r="F291" s="99">
        <v>2.955730637787039</v>
      </c>
    </row>
    <row r="292" spans="1:6" ht="11.25">
      <c r="A292" s="80"/>
      <c r="C292" s="74" t="s">
        <v>684</v>
      </c>
      <c r="D292" s="107">
        <v>38383.887766203705</v>
      </c>
      <c r="E292" s="74">
        <v>35057.685121069386</v>
      </c>
      <c r="F292" s="99">
        <v>1.5802799154119682</v>
      </c>
    </row>
    <row r="293" spans="1:6" ht="11.25">
      <c r="A293" s="80"/>
      <c r="C293" s="74" t="s">
        <v>717</v>
      </c>
      <c r="D293" s="107">
        <v>38383.89471064815</v>
      </c>
      <c r="E293" s="74">
        <v>36861.55915972559</v>
      </c>
      <c r="F293" s="99">
        <v>1.9918447773168315</v>
      </c>
    </row>
    <row r="294" spans="1:6" ht="11.25">
      <c r="A294" s="80"/>
      <c r="C294" s="74" t="s">
        <v>718</v>
      </c>
      <c r="D294" s="107">
        <v>38383.901666666665</v>
      </c>
      <c r="E294" s="74">
        <v>24895.78504885361</v>
      </c>
      <c r="F294" s="99">
        <v>0.6175099713380934</v>
      </c>
    </row>
    <row r="295" spans="1:6" ht="11.25">
      <c r="A295" s="80"/>
      <c r="C295" s="74" t="s">
        <v>719</v>
      </c>
      <c r="D295" s="107">
        <v>38383.90861111111</v>
      </c>
      <c r="E295" s="74">
        <v>29321.323348132333</v>
      </c>
      <c r="F295" s="99">
        <v>1.579248001202235</v>
      </c>
    </row>
    <row r="296" spans="1:6" ht="11.25">
      <c r="A296" s="80"/>
      <c r="C296" s="74" t="s">
        <v>685</v>
      </c>
      <c r="D296" s="107">
        <v>38383.91556712963</v>
      </c>
      <c r="E296" s="74">
        <v>75214.21847146831</v>
      </c>
      <c r="F296" s="99">
        <v>1.2277245990859151</v>
      </c>
    </row>
    <row r="297" spans="1:6" ht="11.25">
      <c r="A297" s="80"/>
      <c r="C297" s="74" t="s">
        <v>686</v>
      </c>
      <c r="D297" s="107">
        <v>38383.922534722224</v>
      </c>
      <c r="E297" s="74">
        <v>36211.4400224123</v>
      </c>
      <c r="F297" s="99">
        <v>1.3892692133460103</v>
      </c>
    </row>
    <row r="298" spans="1:6" ht="11.25">
      <c r="A298" s="80"/>
      <c r="C298" s="74" t="s">
        <v>720</v>
      </c>
      <c r="D298" s="107">
        <v>38383.92947916667</v>
      </c>
      <c r="E298" s="74">
        <v>19125.931592314897</v>
      </c>
      <c r="F298" s="99">
        <v>2.21589804485851</v>
      </c>
    </row>
    <row r="299" spans="1:6" ht="11.25">
      <c r="A299" s="80"/>
      <c r="C299" s="74" t="s">
        <v>568</v>
      </c>
      <c r="D299" s="107">
        <v>38383.936435185184</v>
      </c>
      <c r="E299" s="74">
        <v>3021.065093285265</v>
      </c>
      <c r="F299" s="99">
        <v>3.469059740875814</v>
      </c>
    </row>
    <row r="300" spans="1:6" ht="11.25">
      <c r="A300" s="80"/>
      <c r="C300" s="74" t="s">
        <v>721</v>
      </c>
      <c r="D300" s="107">
        <v>38383.943391203706</v>
      </c>
      <c r="E300" s="74">
        <v>14359.523866929148</v>
      </c>
      <c r="F300" s="99">
        <v>2.20707619413688</v>
      </c>
    </row>
    <row r="301" spans="1:6" ht="11.25">
      <c r="A301" s="80"/>
      <c r="C301" s="74" t="s">
        <v>722</v>
      </c>
      <c r="D301" s="107">
        <v>38383.95033564815</v>
      </c>
      <c r="E301" s="74">
        <v>10275.742585182317</v>
      </c>
      <c r="F301" s="99">
        <v>3.0424533062538885</v>
      </c>
    </row>
    <row r="302" spans="1:6" ht="11.25">
      <c r="A302" s="80"/>
      <c r="C302" s="74" t="s">
        <v>687</v>
      </c>
      <c r="D302" s="107">
        <v>38383.95725694444</v>
      </c>
      <c r="E302" s="74">
        <v>37884.663901332904</v>
      </c>
      <c r="F302" s="99">
        <v>1.7802532789006766</v>
      </c>
    </row>
    <row r="303" spans="1:6" ht="11.25">
      <c r="A303" s="80"/>
      <c r="C303" s="74" t="s">
        <v>567</v>
      </c>
      <c r="D303" s="107">
        <v>38383.964166666665</v>
      </c>
      <c r="E303" s="74">
        <v>19977.93312136893</v>
      </c>
      <c r="F303" s="99">
        <v>2.1377999362846554</v>
      </c>
    </row>
    <row r="304" spans="1:6" ht="11.25">
      <c r="A304" s="80"/>
      <c r="C304" s="74" t="s">
        <v>706</v>
      </c>
      <c r="D304" s="107">
        <v>38383.97112268519</v>
      </c>
      <c r="E304" s="74">
        <v>512.613565177582</v>
      </c>
      <c r="F304" s="99">
        <v>9.405252560680587</v>
      </c>
    </row>
    <row r="305" spans="1:6" ht="11.25">
      <c r="A305" s="80"/>
      <c r="C305" s="74" t="s">
        <v>569</v>
      </c>
      <c r="D305" s="107">
        <v>38383.97806712963</v>
      </c>
      <c r="E305" s="74">
        <v>834.6482602068332</v>
      </c>
      <c r="F305" s="99">
        <v>30.992153783390222</v>
      </c>
    </row>
    <row r="306" spans="1:6" ht="11.25">
      <c r="A306" s="80"/>
      <c r="C306" s="74" t="s">
        <v>723</v>
      </c>
      <c r="D306" s="107">
        <v>38383.985</v>
      </c>
      <c r="E306" s="74">
        <v>79373.79780886273</v>
      </c>
      <c r="F306" s="99">
        <v>0.5300103677466365</v>
      </c>
    </row>
    <row r="307" spans="1:6" ht="11.25">
      <c r="A307" s="80"/>
      <c r="C307" s="74" t="s">
        <v>688</v>
      </c>
      <c r="D307" s="107">
        <v>38383.991956018515</v>
      </c>
      <c r="E307" s="74">
        <v>37863.223340489356</v>
      </c>
      <c r="F307" s="99">
        <v>1.4334945458076385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513</v>
      </c>
    </row>
    <row r="312" ht="11.25">
      <c r="A312" s="80"/>
    </row>
    <row r="313" ht="11.25">
      <c r="A313" s="80"/>
    </row>
    <row r="314" spans="1:6" ht="11.25">
      <c r="A314" s="80"/>
      <c r="C314" s="74" t="s">
        <v>514</v>
      </c>
      <c r="D314" s="107" t="s">
        <v>515</v>
      </c>
      <c r="E314" s="74" t="s">
        <v>516</v>
      </c>
      <c r="F314" s="99" t="s">
        <v>604</v>
      </c>
    </row>
    <row r="315" spans="1:6" ht="11.25">
      <c r="A315" s="80" t="s">
        <v>703</v>
      </c>
      <c r="C315" s="74" t="s">
        <v>679</v>
      </c>
      <c r="D315" s="107">
        <v>38383.77824074074</v>
      </c>
      <c r="E315" s="74">
        <v>21238.560161115754</v>
      </c>
      <c r="F315" s="99">
        <v>1.3845278416850504</v>
      </c>
    </row>
    <row r="316" spans="1:6" ht="11.25">
      <c r="A316" s="80"/>
      <c r="C316" s="74" t="s">
        <v>680</v>
      </c>
      <c r="D316" s="107">
        <v>38383.78519675926</v>
      </c>
      <c r="E316" s="74">
        <v>6.905524641611459</v>
      </c>
      <c r="F316" s="99">
        <v>5210.480683064352</v>
      </c>
    </row>
    <row r="317" spans="1:6" ht="11.25">
      <c r="A317" s="80"/>
      <c r="C317" s="74" t="s">
        <v>564</v>
      </c>
      <c r="D317" s="107">
        <v>38383.7921412037</v>
      </c>
      <c r="E317" s="74">
        <v>12285.297005826484</v>
      </c>
      <c r="F317" s="99">
        <v>1.083428152286141</v>
      </c>
    </row>
    <row r="318" spans="1:6" ht="11.25">
      <c r="A318" s="80"/>
      <c r="C318" s="74" t="s">
        <v>681</v>
      </c>
      <c r="D318" s="107">
        <v>38383.799097222225</v>
      </c>
      <c r="E318" s="74">
        <v>22115.357670678943</v>
      </c>
      <c r="F318" s="99">
        <v>1.6504664302117689</v>
      </c>
    </row>
    <row r="319" spans="1:6" ht="11.25">
      <c r="A319" s="80"/>
      <c r="C319" s="74" t="s">
        <v>570</v>
      </c>
      <c r="D319" s="107">
        <v>38383.80606481482</v>
      </c>
      <c r="E319" s="74">
        <v>142.96344394890502</v>
      </c>
      <c r="F319" s="99">
        <v>99.01106617892142</v>
      </c>
    </row>
    <row r="320" spans="1:6" ht="11.25">
      <c r="A320" s="80"/>
      <c r="C320" s="74" t="s">
        <v>710</v>
      </c>
      <c r="D320" s="107">
        <v>38383.813043981485</v>
      </c>
      <c r="E320" s="74">
        <v>4752.433003669856</v>
      </c>
      <c r="F320" s="99">
        <v>3.8619682221788363</v>
      </c>
    </row>
    <row r="321" spans="1:6" ht="11.25">
      <c r="A321" s="80"/>
      <c r="C321" s="74" t="s">
        <v>682</v>
      </c>
      <c r="D321" s="107">
        <v>38383.82</v>
      </c>
      <c r="E321" s="74">
        <v>21432.77986050391</v>
      </c>
      <c r="F321" s="99">
        <v>2.944868572256638</v>
      </c>
    </row>
    <row r="322" spans="1:6" ht="11.25">
      <c r="A322" s="80"/>
      <c r="C322" s="74" t="s">
        <v>711</v>
      </c>
      <c r="D322" s="107">
        <v>38383.82697916667</v>
      </c>
      <c r="E322" s="74">
        <v>244629.9438283303</v>
      </c>
      <c r="F322" s="99">
        <v>1.0772299981592086</v>
      </c>
    </row>
    <row r="323" spans="1:6" ht="11.25">
      <c r="A323" s="80"/>
      <c r="C323" s="74" t="s">
        <v>712</v>
      </c>
      <c r="D323" s="107">
        <v>38383.83392361111</v>
      </c>
      <c r="E323" s="74">
        <v>3405.975180677014</v>
      </c>
      <c r="F323" s="99">
        <v>2.854690604486535</v>
      </c>
    </row>
    <row r="324" spans="1:6" ht="11.25">
      <c r="A324" s="80"/>
      <c r="C324" s="74" t="s">
        <v>713</v>
      </c>
      <c r="D324" s="107">
        <v>38383.84086805556</v>
      </c>
      <c r="E324" s="74">
        <v>5900.673078859625</v>
      </c>
      <c r="F324" s="99">
        <v>4.362487412896734</v>
      </c>
    </row>
    <row r="325" spans="1:6" ht="11.25">
      <c r="A325" s="80"/>
      <c r="C325" s="74" t="s">
        <v>566</v>
      </c>
      <c r="D325" s="107">
        <v>38383.84783564815</v>
      </c>
      <c r="E325" s="74">
        <v>16644.30891734639</v>
      </c>
      <c r="F325" s="99">
        <v>1.812176049284123</v>
      </c>
    </row>
    <row r="326" spans="1:6" ht="11.25">
      <c r="A326" s="80"/>
      <c r="C326" s="74" t="s">
        <v>683</v>
      </c>
      <c r="D326" s="107">
        <v>38383.85480324074</v>
      </c>
      <c r="E326" s="74">
        <v>20665.572428778538</v>
      </c>
      <c r="F326" s="99">
        <v>1.349165205904069</v>
      </c>
    </row>
    <row r="327" spans="1:5" ht="11.25">
      <c r="A327" s="80"/>
      <c r="C327" s="74" t="s">
        <v>565</v>
      </c>
      <c r="D327" s="107">
        <v>38383.861759259256</v>
      </c>
      <c r="E327" s="74">
        <v>-389.5486257928119</v>
      </c>
    </row>
    <row r="328" spans="1:6" ht="11.25">
      <c r="A328" s="80"/>
      <c r="C328" s="74" t="s">
        <v>714</v>
      </c>
      <c r="D328" s="107">
        <v>38383.8687037037</v>
      </c>
      <c r="E328" s="74">
        <v>7681.182735072508</v>
      </c>
      <c r="F328" s="99">
        <v>2.941521847420694</v>
      </c>
    </row>
    <row r="329" spans="1:6" ht="11.25">
      <c r="A329" s="80"/>
      <c r="C329" s="74" t="s">
        <v>715</v>
      </c>
      <c r="D329" s="107">
        <v>38383.875659722224</v>
      </c>
      <c r="E329" s="74">
        <v>6828.524756136938</v>
      </c>
      <c r="F329" s="99">
        <v>2.9867603566282694</v>
      </c>
    </row>
    <row r="330" spans="1:6" ht="11.25">
      <c r="A330" s="80"/>
      <c r="C330" s="74" t="s">
        <v>716</v>
      </c>
      <c r="D330" s="107">
        <v>38383.88261574074</v>
      </c>
      <c r="E330" s="74">
        <v>9813.761735519654</v>
      </c>
      <c r="F330" s="99">
        <v>1.2001518901908037</v>
      </c>
    </row>
    <row r="331" spans="1:6" ht="11.25">
      <c r="A331" s="80"/>
      <c r="C331" s="74" t="s">
        <v>684</v>
      </c>
      <c r="D331" s="107">
        <v>38383.88958333333</v>
      </c>
      <c r="E331" s="74">
        <v>19993.78246721144</v>
      </c>
      <c r="F331" s="99">
        <v>4.915955714245865</v>
      </c>
    </row>
    <row r="332" spans="1:6" ht="11.25">
      <c r="A332" s="80"/>
      <c r="C332" s="74" t="s">
        <v>717</v>
      </c>
      <c r="D332" s="107">
        <v>38383.896527777775</v>
      </c>
      <c r="E332" s="74">
        <v>13451.539510002474</v>
      </c>
      <c r="F332" s="99">
        <v>3.891220272615195</v>
      </c>
    </row>
    <row r="333" spans="1:6" ht="11.25">
      <c r="A333" s="80"/>
      <c r="C333" s="74" t="s">
        <v>718</v>
      </c>
      <c r="D333" s="107">
        <v>38383.9034837963</v>
      </c>
      <c r="E333" s="74">
        <v>11189.000404221712</v>
      </c>
      <c r="F333" s="99">
        <v>2.158182598794482</v>
      </c>
    </row>
    <row r="334" spans="1:6" ht="11.25">
      <c r="A334" s="80"/>
      <c r="C334" s="74" t="s">
        <v>719</v>
      </c>
      <c r="D334" s="107">
        <v>38383.91043981481</v>
      </c>
      <c r="E334" s="74">
        <v>23897.72314664963</v>
      </c>
      <c r="F334" s="99">
        <v>3.522024140426747</v>
      </c>
    </row>
    <row r="335" spans="1:6" ht="11.25">
      <c r="A335" s="80"/>
      <c r="C335" s="74" t="s">
        <v>685</v>
      </c>
      <c r="D335" s="107">
        <v>38383.917395833334</v>
      </c>
      <c r="E335" s="74">
        <v>8309.517611020085</v>
      </c>
      <c r="F335" s="99">
        <v>3.3412751713335043</v>
      </c>
    </row>
    <row r="336" spans="1:6" ht="11.25">
      <c r="A336" s="80"/>
      <c r="C336" s="74" t="s">
        <v>686</v>
      </c>
      <c r="D336" s="107">
        <v>38383.924363425926</v>
      </c>
      <c r="E336" s="74">
        <v>21944.682994038478</v>
      </c>
      <c r="F336" s="99">
        <v>1.7019782746190972</v>
      </c>
    </row>
    <row r="337" spans="1:6" ht="11.25">
      <c r="A337" s="80"/>
      <c r="C337" s="74" t="s">
        <v>720</v>
      </c>
      <c r="D337" s="107">
        <v>38383.93130787037</v>
      </c>
      <c r="E337" s="74">
        <v>112377.88864038125</v>
      </c>
      <c r="F337" s="99">
        <v>2.045837212739598</v>
      </c>
    </row>
    <row r="338" spans="1:6" ht="11.25">
      <c r="A338" s="80"/>
      <c r="C338" s="74" t="s">
        <v>568</v>
      </c>
      <c r="D338" s="107">
        <v>38383.938252314816</v>
      </c>
      <c r="E338" s="74">
        <v>57.81432827366247</v>
      </c>
      <c r="F338" s="99">
        <v>356.9879808103048</v>
      </c>
    </row>
    <row r="339" spans="1:6" ht="11.25">
      <c r="A339" s="80"/>
      <c r="C339" s="74" t="s">
        <v>721</v>
      </c>
      <c r="D339" s="107">
        <v>38383.94520833333</v>
      </c>
      <c r="E339" s="74">
        <v>260613.85277371525</v>
      </c>
      <c r="F339" s="99">
        <v>2.4583999747652476</v>
      </c>
    </row>
    <row r="340" spans="1:6" ht="11.25">
      <c r="A340" s="80"/>
      <c r="C340" s="74" t="s">
        <v>722</v>
      </c>
      <c r="D340" s="107">
        <v>38383.95214120371</v>
      </c>
      <c r="E340" s="74">
        <v>202999.896117345</v>
      </c>
      <c r="F340" s="99">
        <v>0.7280758341601715</v>
      </c>
    </row>
    <row r="341" spans="1:6" ht="11.25">
      <c r="A341" s="80"/>
      <c r="C341" s="74" t="s">
        <v>687</v>
      </c>
      <c r="D341" s="107">
        <v>38383.9590625</v>
      </c>
      <c r="E341" s="74">
        <v>22812.560512884265</v>
      </c>
      <c r="F341" s="99">
        <v>1.54893723440148</v>
      </c>
    </row>
    <row r="342" spans="1:6" ht="11.25">
      <c r="A342" s="80"/>
      <c r="C342" s="74" t="s">
        <v>567</v>
      </c>
      <c r="D342" s="107">
        <v>38383.965995370374</v>
      </c>
      <c r="E342" s="74">
        <v>17083.500957435706</v>
      </c>
      <c r="F342" s="99">
        <v>1.38175269138248</v>
      </c>
    </row>
    <row r="343" spans="1:5" ht="11.25">
      <c r="A343" s="80"/>
      <c r="C343" s="74" t="s">
        <v>706</v>
      </c>
      <c r="D343" s="107">
        <v>38383.97295138889</v>
      </c>
      <c r="E343" s="74">
        <v>-39.77714721330292</v>
      </c>
    </row>
    <row r="344" spans="1:6" ht="11.25">
      <c r="A344" s="80"/>
      <c r="C344" s="74" t="s">
        <v>569</v>
      </c>
      <c r="D344" s="107">
        <v>38383.97987268519</v>
      </c>
      <c r="E344" s="74">
        <v>574.5796805162763</v>
      </c>
      <c r="F344" s="99">
        <v>45.0339894774824</v>
      </c>
    </row>
    <row r="345" spans="1:6" ht="11.25">
      <c r="A345" s="80"/>
      <c r="C345" s="74" t="s">
        <v>723</v>
      </c>
      <c r="D345" s="107">
        <v>38383.98681712963</v>
      </c>
      <c r="E345" s="74">
        <v>8774.211085902396</v>
      </c>
      <c r="F345" s="99">
        <v>2.6084884161264323</v>
      </c>
    </row>
    <row r="346" spans="1:6" ht="11.25">
      <c r="A346" s="80"/>
      <c r="C346" s="74" t="s">
        <v>688</v>
      </c>
      <c r="D346" s="107">
        <v>38383.99377314815</v>
      </c>
      <c r="E346" s="74">
        <v>22987.685806502202</v>
      </c>
      <c r="F346" s="99">
        <v>1.6899747460319043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513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514</v>
      </c>
      <c r="D353" s="107" t="s">
        <v>515</v>
      </c>
      <c r="E353" s="75" t="s">
        <v>516</v>
      </c>
      <c r="F353" s="99" t="s">
        <v>604</v>
      </c>
    </row>
    <row r="354" spans="1:6" ht="11.25">
      <c r="A354" s="80" t="s">
        <v>704</v>
      </c>
      <c r="C354" s="74" t="s">
        <v>679</v>
      </c>
      <c r="D354" s="107">
        <v>38383.77736111111</v>
      </c>
      <c r="E354" s="75">
        <v>29716.220531953</v>
      </c>
      <c r="F354" s="99">
        <v>3.2140398010219244</v>
      </c>
    </row>
    <row r="355" spans="1:6" ht="11.25">
      <c r="A355" s="80"/>
      <c r="C355" s="74" t="s">
        <v>680</v>
      </c>
      <c r="D355" s="107">
        <v>38383.784317129626</v>
      </c>
      <c r="E355" s="75">
        <v>1482.8195101567792</v>
      </c>
      <c r="F355" s="99">
        <v>1.748033019232854</v>
      </c>
    </row>
    <row r="356" spans="1:6" ht="11.25">
      <c r="A356" s="80"/>
      <c r="C356" s="74" t="s">
        <v>564</v>
      </c>
      <c r="D356" s="107">
        <v>38383.79126157407</v>
      </c>
      <c r="E356" s="75">
        <v>3701.5085693356114</v>
      </c>
      <c r="F356" s="99">
        <v>0.755924624476996</v>
      </c>
    </row>
    <row r="357" spans="3:6" ht="11.25">
      <c r="C357" s="74" t="s">
        <v>681</v>
      </c>
      <c r="D357" s="107">
        <v>38383.79821759259</v>
      </c>
      <c r="E357" s="75">
        <v>29008.79412526961</v>
      </c>
      <c r="F357" s="99">
        <v>10.045548820895371</v>
      </c>
    </row>
    <row r="358" spans="3:6" ht="11.25">
      <c r="C358" s="74" t="s">
        <v>570</v>
      </c>
      <c r="D358" s="107">
        <v>38383.805185185185</v>
      </c>
      <c r="E358" s="75">
        <v>2344.1262181487564</v>
      </c>
      <c r="F358" s="99">
        <v>2.2496009996141577</v>
      </c>
    </row>
    <row r="359" spans="3:6" ht="11.25">
      <c r="C359" s="74" t="s">
        <v>710</v>
      </c>
      <c r="D359" s="107">
        <v>38383.81215277778</v>
      </c>
      <c r="E359" s="75">
        <v>2382.95913337018</v>
      </c>
      <c r="F359" s="99">
        <v>4.036573574185087</v>
      </c>
    </row>
    <row r="360" spans="3:6" ht="11.25">
      <c r="C360" s="74" t="s">
        <v>682</v>
      </c>
      <c r="D360" s="107">
        <v>38383.81912037037</v>
      </c>
      <c r="E360" s="75">
        <v>30296.63828679655</v>
      </c>
      <c r="F360" s="99">
        <v>0.9814560726078726</v>
      </c>
    </row>
    <row r="361" spans="3:6" ht="11.25">
      <c r="C361" s="74" t="s">
        <v>711</v>
      </c>
      <c r="D361" s="107">
        <v>38383.82609953704</v>
      </c>
      <c r="E361" s="75">
        <v>38471.781312608065</v>
      </c>
      <c r="F361" s="99">
        <v>0.7070356952618222</v>
      </c>
    </row>
    <row r="362" spans="3:6" ht="11.25">
      <c r="C362" s="74" t="s">
        <v>712</v>
      </c>
      <c r="D362" s="107">
        <v>38383.83305555556</v>
      </c>
      <c r="E362" s="75">
        <v>1783.9670547882388</v>
      </c>
      <c r="F362" s="99">
        <v>3.3766243153988778</v>
      </c>
    </row>
    <row r="363" spans="3:6" ht="11.25">
      <c r="C363" s="74" t="s">
        <v>713</v>
      </c>
      <c r="D363" s="107">
        <v>38383.84</v>
      </c>
      <c r="E363" s="75">
        <v>1797.7546555074189</v>
      </c>
      <c r="F363" s="99">
        <v>5.98378697917024</v>
      </c>
    </row>
    <row r="364" spans="3:6" ht="11.25">
      <c r="C364" s="74" t="s">
        <v>566</v>
      </c>
      <c r="D364" s="107">
        <v>38383.84694444444</v>
      </c>
      <c r="E364" s="75">
        <v>21404.303245041152</v>
      </c>
      <c r="F364" s="99">
        <v>0.6831296005915665</v>
      </c>
    </row>
    <row r="365" spans="3:6" ht="11.25">
      <c r="C365" s="74" t="s">
        <v>683</v>
      </c>
      <c r="D365" s="107">
        <v>38383.85391203704</v>
      </c>
      <c r="E365" s="75">
        <v>31036.71318367162</v>
      </c>
      <c r="F365" s="99">
        <v>1.2573434756921376</v>
      </c>
    </row>
    <row r="366" spans="3:6" ht="11.25">
      <c r="C366" s="74" t="s">
        <v>565</v>
      </c>
      <c r="D366" s="107">
        <v>38383.86087962963</v>
      </c>
      <c r="E366" s="75">
        <v>1534.165305329656</v>
      </c>
      <c r="F366" s="99">
        <v>8.256542886312564</v>
      </c>
    </row>
    <row r="367" spans="3:6" ht="11.25">
      <c r="C367" s="74" t="s">
        <v>714</v>
      </c>
      <c r="D367" s="107">
        <v>38383.86782407408</v>
      </c>
      <c r="E367" s="75">
        <v>2860.9680955153513</v>
      </c>
      <c r="F367" s="99">
        <v>2.6514208596507904</v>
      </c>
    </row>
    <row r="368" spans="3:6" ht="11.25">
      <c r="C368" s="74" t="s">
        <v>715</v>
      </c>
      <c r="D368" s="107">
        <v>38383.87479166667</v>
      </c>
      <c r="E368" s="75">
        <v>2871.531909953848</v>
      </c>
      <c r="F368" s="99">
        <v>3.9680284687800493</v>
      </c>
    </row>
    <row r="369" spans="3:6" ht="11.25">
      <c r="C369" s="74" t="s">
        <v>716</v>
      </c>
      <c r="D369" s="107">
        <v>38383.881736111114</v>
      </c>
      <c r="E369" s="75">
        <v>2575.8724878805583</v>
      </c>
      <c r="F369" s="99">
        <v>1.8395434649953148</v>
      </c>
    </row>
    <row r="370" spans="3:6" ht="11.25">
      <c r="C370" s="74" t="s">
        <v>684</v>
      </c>
      <c r="D370" s="107">
        <v>38383.888703703706</v>
      </c>
      <c r="E370" s="75">
        <v>31514.685446807645</v>
      </c>
      <c r="F370" s="99">
        <v>0.9478486271226497</v>
      </c>
    </row>
    <row r="371" spans="3:6" ht="11.25">
      <c r="C371" s="74" t="s">
        <v>717</v>
      </c>
      <c r="D371" s="107">
        <v>38383.89564814815</v>
      </c>
      <c r="E371" s="75">
        <v>4351.964191999918</v>
      </c>
      <c r="F371" s="99">
        <v>0.9499274725953761</v>
      </c>
    </row>
    <row r="372" spans="3:6" ht="11.25">
      <c r="C372" s="74" t="s">
        <v>718</v>
      </c>
      <c r="D372" s="107">
        <v>38383.902604166666</v>
      </c>
      <c r="E372" s="75">
        <v>2892.935226827494</v>
      </c>
      <c r="F372" s="99">
        <v>3.4864967553949864</v>
      </c>
    </row>
    <row r="373" spans="3:6" ht="11.25">
      <c r="C373" s="74" t="s">
        <v>719</v>
      </c>
      <c r="D373" s="107">
        <v>38383.90956018519</v>
      </c>
      <c r="E373" s="75">
        <v>14212.704481787263</v>
      </c>
      <c r="F373" s="99">
        <v>0.1998196958381696</v>
      </c>
    </row>
    <row r="374" spans="3:6" ht="11.25">
      <c r="C374" s="74" t="s">
        <v>685</v>
      </c>
      <c r="D374" s="107">
        <v>38383.9165162037</v>
      </c>
      <c r="E374" s="75">
        <v>6527.611551259401</v>
      </c>
      <c r="F374" s="99">
        <v>1.1101932657761668</v>
      </c>
    </row>
    <row r="375" spans="3:6" ht="11.25">
      <c r="C375" s="74" t="s">
        <v>686</v>
      </c>
      <c r="D375" s="107">
        <v>38383.923472222225</v>
      </c>
      <c r="E375" s="75">
        <v>31551.141891057356</v>
      </c>
      <c r="F375" s="99">
        <v>1.2979386573846157</v>
      </c>
    </row>
    <row r="376" spans="3:6" ht="11.25">
      <c r="C376" s="74" t="s">
        <v>720</v>
      </c>
      <c r="D376" s="107">
        <v>38383.93042824074</v>
      </c>
      <c r="E376" s="75">
        <v>45768.2743631282</v>
      </c>
      <c r="F376" s="99">
        <v>3.0851466285253775</v>
      </c>
    </row>
    <row r="377" spans="3:6" ht="11.25">
      <c r="C377" s="74" t="s">
        <v>568</v>
      </c>
      <c r="D377" s="107">
        <v>38383.93738425926</v>
      </c>
      <c r="E377" s="75">
        <v>2643.343185455014</v>
      </c>
      <c r="F377" s="99">
        <v>9.795893335110136</v>
      </c>
    </row>
    <row r="378" spans="3:6" ht="11.25">
      <c r="C378" s="74" t="s">
        <v>721</v>
      </c>
      <c r="D378" s="107">
        <v>38383.94432870371</v>
      </c>
      <c r="E378" s="75">
        <v>35663.38940198372</v>
      </c>
      <c r="F378" s="99">
        <v>2.07161601149772</v>
      </c>
    </row>
    <row r="379" spans="3:6" ht="11.25">
      <c r="C379" s="74" t="s">
        <v>722</v>
      </c>
      <c r="D379" s="107">
        <v>38383.951273148145</v>
      </c>
      <c r="E379" s="75">
        <v>27517.910040799412</v>
      </c>
      <c r="F379" s="99">
        <v>0.9110457308345551</v>
      </c>
    </row>
    <row r="380" spans="3:6" ht="11.25">
      <c r="C380" s="74" t="s">
        <v>687</v>
      </c>
      <c r="D380" s="107">
        <v>38383.95819444444</v>
      </c>
      <c r="E380" s="75">
        <v>32815.41303803332</v>
      </c>
      <c r="F380" s="99">
        <v>1.082547450566145</v>
      </c>
    </row>
    <row r="381" spans="3:6" ht="11.25">
      <c r="C381" s="74" t="s">
        <v>567</v>
      </c>
      <c r="D381" s="107">
        <v>38383.96511574074</v>
      </c>
      <c r="E381" s="75">
        <v>23126.242567294383</v>
      </c>
      <c r="F381" s="99">
        <v>1.0827552616162024</v>
      </c>
    </row>
    <row r="382" spans="3:6" ht="11.25">
      <c r="C382" s="74" t="s">
        <v>706</v>
      </c>
      <c r="D382" s="107">
        <v>38383.97207175926</v>
      </c>
      <c r="E382" s="75">
        <v>1568.8709651115244</v>
      </c>
      <c r="F382" s="99">
        <v>1.2897809133760296</v>
      </c>
    </row>
    <row r="383" spans="3:6" ht="11.25">
      <c r="C383" s="74" t="s">
        <v>569</v>
      </c>
      <c r="D383" s="107">
        <v>38383.97900462963</v>
      </c>
      <c r="E383" s="74">
        <v>1169.8974452401608</v>
      </c>
      <c r="F383" s="99">
        <v>1.9510563588032477</v>
      </c>
    </row>
    <row r="384" spans="3:6" ht="11.25">
      <c r="C384" s="74" t="s">
        <v>723</v>
      </c>
      <c r="D384" s="107">
        <v>38383.9859375</v>
      </c>
      <c r="E384" s="74">
        <v>6773.980811047807</v>
      </c>
      <c r="F384" s="99">
        <v>0.7928650350419798</v>
      </c>
    </row>
    <row r="385" spans="3:6" ht="11.25">
      <c r="C385" s="74" t="s">
        <v>688</v>
      </c>
      <c r="D385" s="107">
        <v>38383.992893518516</v>
      </c>
      <c r="E385" s="74">
        <v>32882.82164600791</v>
      </c>
      <c r="F385" s="99">
        <v>1.4254454882565242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513</v>
      </c>
    </row>
    <row r="393" spans="1:7" ht="11.25">
      <c r="A393" s="74" t="s">
        <v>490</v>
      </c>
      <c r="G393" s="74" t="s">
        <v>600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tabSelected="1" zoomScale="125" zoomScaleNormal="125" workbookViewId="0" topLeftCell="A152">
      <selection activeCell="F175" sqref="F175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601</v>
      </c>
      <c r="D1" s="76" t="s">
        <v>602</v>
      </c>
      <c r="E1" s="15" t="s">
        <v>603</v>
      </c>
      <c r="F1" s="31" t="s">
        <v>604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38383.77935185185</v>
      </c>
      <c r="E3" s="15">
        <f>'raw data'!E3</f>
        <v>447898.2934379072</v>
      </c>
      <c r="F3" s="31">
        <f>'raw data'!F3</f>
        <v>0.8854334137020946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38383.7862962963</v>
      </c>
      <c r="E4" s="15">
        <f>'raw data'!E4</f>
        <v>3059.4260365569376</v>
      </c>
      <c r="F4" s="31">
        <f>'raw data'!F4</f>
        <v>10.923170385934243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38383.79325231481</v>
      </c>
      <c r="E5" s="15">
        <f>'raw data'!E5</f>
        <v>24739.206497474235</v>
      </c>
      <c r="F5" s="31">
        <f>'raw data'!F5</f>
        <v>3.247584956241302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38383.800208333334</v>
      </c>
      <c r="E6" s="15">
        <f>'raw data'!E6</f>
        <v>448666.17250275554</v>
      </c>
      <c r="F6" s="31">
        <f>'raw data'!F6</f>
        <v>3.2789201135739523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38383.807175925926</v>
      </c>
      <c r="E7" s="15">
        <f>'raw data'!E7</f>
        <v>36451.41409327647</v>
      </c>
      <c r="F7" s="31">
        <f>'raw data'!F7</f>
        <v>0.9852828941484216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1309D114R3(29-37)</v>
      </c>
      <c r="D8" s="81">
        <f>'raw data'!D8</f>
        <v>38383.814155092594</v>
      </c>
      <c r="E8" s="15">
        <f>'raw data'!E8</f>
        <v>7507.184883887685</v>
      </c>
      <c r="F8" s="31">
        <f>'raw data'!F8</f>
        <v>1.8672661323668434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38383.821122685185</v>
      </c>
      <c r="E9" s="15">
        <f>'raw data'!E9</f>
        <v>450921.14201767504</v>
      </c>
      <c r="F9" s="31">
        <f>'raw data'!F9</f>
        <v>3.2372879046751972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1309D116R3(64-77)</v>
      </c>
      <c r="D10" s="81">
        <f>'raw data'!D10</f>
        <v>38383.82809027778</v>
      </c>
      <c r="E10" s="15">
        <f>'raw data'!E10</f>
        <v>37818.24004403704</v>
      </c>
      <c r="F10" s="31">
        <f>'raw data'!F10</f>
        <v>1.4038260301606829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1309D117R1(41-51)</v>
      </c>
      <c r="D11" s="81">
        <f>'raw data'!D11</f>
        <v>38383.83503472222</v>
      </c>
      <c r="E11" s="15">
        <f>'raw data'!E11</f>
        <v>5851.804792617643</v>
      </c>
      <c r="F11" s="31">
        <f>'raw data'!F11</f>
        <v>2.830117261944034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1309D117R4(24-28)</v>
      </c>
      <c r="D12" s="81">
        <f>'raw data'!D12</f>
        <v>38383.84197916667</v>
      </c>
      <c r="E12" s="15">
        <f>'raw data'!E12</f>
        <v>7809.052524394911</v>
      </c>
      <c r="F12" s="31">
        <f>'raw data'!F12</f>
        <v>2.9043137149042435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38383.84894675926</v>
      </c>
      <c r="E13" s="15">
        <f>'raw data'!E13</f>
        <v>1099511.2929719635</v>
      </c>
      <c r="F13" s="31">
        <f>'raw data'!F13</f>
        <v>1.6550559668261926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38383.85591435185</v>
      </c>
      <c r="E14" s="15">
        <f>'raw data'!E14</f>
        <v>442097.8434712794</v>
      </c>
      <c r="F14" s="31">
        <f>'raw data'!F14</f>
        <v>1.2388580748920992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38383.862858796296</v>
      </c>
      <c r="E15" s="15">
        <f>'raw data'!E15</f>
        <v>4600.934204545594</v>
      </c>
      <c r="F15" s="31">
        <f>'raw data'!F15</f>
        <v>5.429515921151835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1309D120R2(35-45)</v>
      </c>
      <c r="D16" s="81">
        <f>'raw data'!D16</f>
        <v>38383.86981481482</v>
      </c>
      <c r="E16" s="15">
        <f>'raw data'!E16</f>
        <v>12587.693425270936</v>
      </c>
      <c r="F16" s="31">
        <f>'raw data'!F16</f>
        <v>2.720743346101291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1309D121R2(26-35)</v>
      </c>
      <c r="D17" s="81">
        <f>'raw data'!D17</f>
        <v>38383.87677083333</v>
      </c>
      <c r="E17" s="15">
        <f>'raw data'!E17</f>
        <v>8883.910381528758</v>
      </c>
      <c r="F17" s="31">
        <f>'raw data'!F17</f>
        <v>2.8031226958284963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1309D124R4(49-59)</v>
      </c>
      <c r="D18" s="81">
        <f>'raw data'!D18</f>
        <v>38383.883726851855</v>
      </c>
      <c r="E18" s="15">
        <f>'raw data'!E18</f>
        <v>15813.64981069999</v>
      </c>
      <c r="F18" s="31">
        <f>'raw data'!F18</f>
        <v>4.775796083687702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38383.89068287037</v>
      </c>
      <c r="E19" s="15">
        <f>'raw data'!E19</f>
        <v>449740.49128154636</v>
      </c>
      <c r="F19" s="31">
        <f>'raw data'!F19</f>
        <v>1.7343692628268306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38383.89763888889</v>
      </c>
      <c r="E20" s="15">
        <f>'raw data'!E20</f>
        <v>30445.82775654918</v>
      </c>
      <c r="F20" s="31">
        <f>'raw data'!F20</f>
        <v>1.0502273057637024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1309D126R1(94-104)</v>
      </c>
      <c r="D21" s="81">
        <f>'raw data'!D21</f>
        <v>38383.904594907406</v>
      </c>
      <c r="E21" s="15">
        <f>'raw data'!E21</f>
        <v>17082.56941181574</v>
      </c>
      <c r="F21" s="31">
        <f>'raw data'!F21</f>
        <v>2.1954919097518424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1309D127R1(132-135)</v>
      </c>
      <c r="D22" s="81">
        <f>'raw data'!D22</f>
        <v>38383.91155092593</v>
      </c>
      <c r="E22" s="15">
        <f>'raw data'!E22</f>
        <v>16765.191653758375</v>
      </c>
      <c r="F22" s="31">
        <f>'raw data'!F22</f>
        <v>1.1428943576870472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38383.91850694444</v>
      </c>
      <c r="E23" s="15">
        <f>'raw data'!E23</f>
        <v>224636.84359846753</v>
      </c>
      <c r="F23" s="31">
        <f>'raw data'!F23</f>
        <v>0.9449392376844686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38383.925474537034</v>
      </c>
      <c r="E24" s="15">
        <f>'raw data'!E24</f>
        <v>464207.50236527866</v>
      </c>
      <c r="F24" s="31">
        <f>'raw data'!F24</f>
        <v>0.1669329901661368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1309D127R2(80-92)</v>
      </c>
      <c r="D25" s="81">
        <f>'raw data'!D25</f>
        <v>38383.93241898148</v>
      </c>
      <c r="E25" s="15">
        <f>'raw data'!E25</f>
        <v>34113.154386398724</v>
      </c>
      <c r="F25" s="31">
        <f>'raw data'!F25</f>
        <v>1.6515519155604406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38383.939363425925</v>
      </c>
      <c r="E26" s="15">
        <f>'raw data'!E26</f>
        <v>37484.06862653226</v>
      </c>
      <c r="F26" s="31">
        <f>'raw data'!F26</f>
        <v>1.9872714277736725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1309D128R3(38-48)</v>
      </c>
      <c r="D27" s="81">
        <f>'raw data'!D27</f>
        <v>38383.94631944445</v>
      </c>
      <c r="E27" s="15">
        <f>'raw data'!E27</f>
        <v>34649.23885712342</v>
      </c>
      <c r="F27" s="31">
        <f>'raw data'!F27</f>
        <v>1.5519818986035046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1309D130R1(35-43)</v>
      </c>
      <c r="D28" s="81">
        <f>'raw data'!D28</f>
        <v>38383.953252314815</v>
      </c>
      <c r="E28" s="15">
        <f>'raw data'!E28</f>
        <v>37024.97378161919</v>
      </c>
      <c r="F28" s="31">
        <f>'raw data'!F28</f>
        <v>2.6778670934589943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38383.96016203704</v>
      </c>
      <c r="E29" s="15">
        <f>'raw data'!E29</f>
        <v>467373.183006097</v>
      </c>
      <c r="F29" s="31">
        <f>'raw data'!F29</f>
        <v>2.2927174619090156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38383.96710648148</v>
      </c>
      <c r="E30" s="15">
        <f>'raw data'!E30</f>
        <v>1126310.06881496</v>
      </c>
      <c r="F30" s="31">
        <f>'raw data'!F30</f>
        <v>1.6939059637961476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38383.97405092593</v>
      </c>
      <c r="E31" s="15">
        <f>'raw data'!E31</f>
        <v>3386.0695553054643</v>
      </c>
      <c r="F31" s="31">
        <f>'raw data'!F31</f>
        <v>2.192954220499832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38383.9809837963</v>
      </c>
      <c r="E32" s="15">
        <f>'raw data'!E32</f>
        <v>12030.244573774322</v>
      </c>
      <c r="F32" s="31">
        <f>'raw data'!F32</f>
        <v>2.089550034431414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38383.98793981481</v>
      </c>
      <c r="E33" s="15">
        <f>'raw data'!E33</f>
        <v>235205.58281516537</v>
      </c>
      <c r="F33" s="31">
        <f>'raw data'!F33</f>
        <v>0.9132571127142575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38383.99488425926</v>
      </c>
      <c r="E34" s="15">
        <f>'raw data'!E34</f>
        <v>471682.41390393383</v>
      </c>
      <c r="F34" s="31">
        <f>'raw data'!F34</f>
        <v>0.6270768795347017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79" t="str">
        <f>'raw data'!C42</f>
        <v>Drift (1)</v>
      </c>
      <c r="D42" s="181">
        <f>'raw data'!D42</f>
        <v>38383.77462962963</v>
      </c>
      <c r="E42" s="179">
        <f>'raw data'!E42</f>
        <v>6260.978512103186</v>
      </c>
      <c r="F42" s="180">
        <f>'raw data'!F42</f>
        <v>2.5686606784427837</v>
      </c>
    </row>
    <row r="43" spans="1:6" ht="11.25">
      <c r="A43" s="16">
        <f>'raw data'!A43</f>
        <v>0</v>
      </c>
      <c r="B43" s="15">
        <f>'raw data'!B43</f>
        <v>0</v>
      </c>
      <c r="C43" s="179" t="str">
        <f>'raw data'!C43</f>
        <v>Blank 1</v>
      </c>
      <c r="D43" s="181">
        <f>'raw data'!D43</f>
        <v>38383.78158564815</v>
      </c>
      <c r="E43" s="179">
        <f>'raw data'!E43</f>
        <v>5231.387048859884</v>
      </c>
      <c r="F43" s="180">
        <f>'raw data'!F43</f>
        <v>7.670091756620886</v>
      </c>
    </row>
    <row r="44" spans="1:6" ht="11.25">
      <c r="A44" s="16">
        <f>'raw data'!A44</f>
        <v>0</v>
      </c>
      <c r="B44" s="15">
        <f>'raw data'!B44</f>
        <v>0</v>
      </c>
      <c r="C44" s="179" t="str">
        <f>'raw data'!C44</f>
        <v>BIR-1 (1)</v>
      </c>
      <c r="D44" s="181">
        <f>'raw data'!D44</f>
        <v>38383.78853009259</v>
      </c>
      <c r="E44" s="179">
        <f>'raw data'!E44</f>
        <v>5548.415176211199</v>
      </c>
      <c r="F44" s="180">
        <f>'raw data'!F44</f>
        <v>2.910214547533709</v>
      </c>
    </row>
    <row r="45" spans="1:6" ht="11.25">
      <c r="A45" s="16">
        <f>'raw data'!A45</f>
        <v>0</v>
      </c>
      <c r="B45" s="15">
        <f>'raw data'!B45</f>
        <v>0</v>
      </c>
      <c r="C45" s="179" t="str">
        <f>'raw data'!C45</f>
        <v>Drift (2)</v>
      </c>
      <c r="D45" s="181">
        <f>'raw data'!D45</f>
        <v>38383.795486111114</v>
      </c>
      <c r="E45" s="179">
        <f>'raw data'!E45</f>
        <v>6257.050663186129</v>
      </c>
      <c r="F45" s="180">
        <f>'raw data'!F45</f>
        <v>5.8676544249506595</v>
      </c>
    </row>
    <row r="46" spans="1:6" ht="11.25">
      <c r="A46" s="16">
        <f>'raw data'!A46</f>
        <v>0</v>
      </c>
      <c r="B46" s="15">
        <f>'raw data'!B46</f>
        <v>0</v>
      </c>
      <c r="C46" s="179" t="str">
        <f>'raw data'!C46</f>
        <v>JP-1 (1)</v>
      </c>
      <c r="D46" s="181">
        <f>'raw data'!D46</f>
        <v>38383.80244212963</v>
      </c>
      <c r="E46" s="179">
        <f>'raw data'!E46</f>
        <v>9324.016357044009</v>
      </c>
      <c r="F46" s="180">
        <f>'raw data'!F46</f>
        <v>16.96746806348512</v>
      </c>
    </row>
    <row r="47" spans="1:6" ht="11.25">
      <c r="A47" s="16">
        <f>'raw data'!A47</f>
        <v>0</v>
      </c>
      <c r="B47" s="15">
        <f>'raw data'!B47</f>
        <v>0</v>
      </c>
      <c r="C47" s="179" t="str">
        <f>'raw data'!C47</f>
        <v>1309D114R3(29-37)</v>
      </c>
      <c r="D47" s="181">
        <f>'raw data'!D47</f>
        <v>38383.8094212963</v>
      </c>
      <c r="E47" s="179">
        <f>'raw data'!E47</f>
        <v>2887.4787316262855</v>
      </c>
      <c r="F47" s="180">
        <f>'raw data'!F47</f>
        <v>8.784668762188577</v>
      </c>
    </row>
    <row r="48" spans="1:6" ht="11.25">
      <c r="A48" s="16">
        <f>'raw data'!A48</f>
        <v>0</v>
      </c>
      <c r="B48" s="15">
        <f>'raw data'!B48</f>
        <v>0</v>
      </c>
      <c r="C48" s="179" t="str">
        <f>'raw data'!C48</f>
        <v>Drift (3)</v>
      </c>
      <c r="D48" s="181">
        <f>'raw data'!D48</f>
        <v>38383.81638888889</v>
      </c>
      <c r="E48" s="179">
        <f>'raw data'!E48</f>
        <v>4535.602133221988</v>
      </c>
      <c r="F48" s="180">
        <f>'raw data'!F48</f>
        <v>5.3790533513869265</v>
      </c>
    </row>
    <row r="49" spans="1:6" ht="11.25">
      <c r="A49" s="16">
        <f>'raw data'!A49</f>
        <v>0</v>
      </c>
      <c r="B49" s="15">
        <f>'raw data'!B49</f>
        <v>0</v>
      </c>
      <c r="C49" s="179" t="str">
        <f>'raw data'!C49</f>
        <v>1309D116R3(64-77)</v>
      </c>
      <c r="D49" s="181">
        <f>'raw data'!D49</f>
        <v>38383.82335648148</v>
      </c>
      <c r="E49" s="179">
        <f>'raw data'!E49</f>
        <v>5905.404062483376</v>
      </c>
      <c r="F49" s="180">
        <f>'raw data'!F49</f>
        <v>3.730305622193339</v>
      </c>
    </row>
    <row r="50" spans="1:6" ht="11.25">
      <c r="A50" s="16">
        <f>'raw data'!A50</f>
        <v>0</v>
      </c>
      <c r="B50" s="15">
        <f>'raw data'!B50</f>
        <v>0</v>
      </c>
      <c r="C50" s="179" t="str">
        <f>'raw data'!C50</f>
        <v>1309D117R1(41-51)</v>
      </c>
      <c r="D50" s="181">
        <f>'raw data'!D50</f>
        <v>38383.8303125</v>
      </c>
      <c r="E50" s="179">
        <f>'raw data'!E50</f>
        <v>4948.357063385422</v>
      </c>
      <c r="F50" s="180">
        <f>'raw data'!F50</f>
        <v>5.452914975780858</v>
      </c>
    </row>
    <row r="51" spans="1:6" ht="11.25">
      <c r="A51" s="16">
        <f>'raw data'!A51</f>
        <v>0</v>
      </c>
      <c r="B51" s="15">
        <f>'raw data'!B51</f>
        <v>0</v>
      </c>
      <c r="C51" s="179" t="str">
        <f>'raw data'!C51</f>
        <v>1309D117R4(24-28)</v>
      </c>
      <c r="D51" s="181">
        <f>'raw data'!D51</f>
        <v>38383.83726851852</v>
      </c>
      <c r="E51" s="179">
        <f>'raw data'!E51</f>
        <v>5247.61981866333</v>
      </c>
      <c r="F51" s="180">
        <f>'raw data'!F51</f>
        <v>6.941867030915159</v>
      </c>
    </row>
    <row r="52" spans="1:6" ht="11.25">
      <c r="A52" s="16">
        <f>'raw data'!A52</f>
        <v>0</v>
      </c>
      <c r="B52" s="15">
        <f>'raw data'!B52</f>
        <v>0</v>
      </c>
      <c r="C52" s="179" t="str">
        <f>'raw data'!C52</f>
        <v>JA-3 (1)</v>
      </c>
      <c r="D52" s="181">
        <f>'raw data'!D52</f>
        <v>38383.84421296296</v>
      </c>
      <c r="E52" s="179">
        <f>'raw data'!E52</f>
        <v>1383.773395199372</v>
      </c>
      <c r="F52" s="180">
        <f>'raw data'!F52</f>
        <v>40.301500033000046</v>
      </c>
    </row>
    <row r="53" spans="1:6" ht="11.25">
      <c r="A53" s="16">
        <f>'raw data'!A53</f>
        <v>0</v>
      </c>
      <c r="B53" s="15">
        <f>'raw data'!B53</f>
        <v>0</v>
      </c>
      <c r="C53" s="179" t="str">
        <f>'raw data'!C53</f>
        <v>Drift (4)</v>
      </c>
      <c r="D53" s="181">
        <f>'raw data'!D53</f>
        <v>38383.85118055555</v>
      </c>
      <c r="E53" s="179">
        <f>'raw data'!E53</f>
        <v>5726.377430530592</v>
      </c>
      <c r="F53" s="180">
        <f>'raw data'!F53</f>
        <v>1.58292700684646</v>
      </c>
    </row>
    <row r="54" spans="1:6" ht="11.25">
      <c r="A54" s="16">
        <f>'raw data'!A54</f>
        <v>0</v>
      </c>
      <c r="B54" s="15">
        <f>'raw data'!B54</f>
        <v>0</v>
      </c>
      <c r="C54" s="179" t="str">
        <f>'raw data'!C54</f>
        <v>DTS-1 (1)</v>
      </c>
      <c r="D54" s="181">
        <f>'raw data'!D54</f>
        <v>38383.858148148145</v>
      </c>
      <c r="E54" s="179">
        <f>'raw data'!E54</f>
        <v>11940.080208971347</v>
      </c>
      <c r="F54" s="180">
        <f>'raw data'!F54</f>
        <v>6.387988284969876</v>
      </c>
    </row>
    <row r="55" spans="1:6" ht="11.25">
      <c r="A55" s="16">
        <f>'raw data'!A55</f>
        <v>0</v>
      </c>
      <c r="B55" s="15">
        <f>'raw data'!B55</f>
        <v>0</v>
      </c>
      <c r="C55" s="179" t="str">
        <f>'raw data'!C55</f>
        <v>1309D120R2(35-45)</v>
      </c>
      <c r="D55" s="181">
        <f>'raw data'!D55</f>
        <v>38383.86509259259</v>
      </c>
      <c r="E55" s="179">
        <f>'raw data'!E55</f>
        <v>3714.084342096909</v>
      </c>
      <c r="F55" s="180">
        <f>'raw data'!F55</f>
        <v>41.28588520906863</v>
      </c>
    </row>
    <row r="56" spans="1:6" ht="11.25">
      <c r="A56" s="16">
        <f>'raw data'!A56</f>
        <v>0</v>
      </c>
      <c r="B56" s="15">
        <f>'raw data'!B56</f>
        <v>0</v>
      </c>
      <c r="C56" s="179" t="str">
        <f>'raw data'!C56</f>
        <v>1309D121R2(26-35)</v>
      </c>
      <c r="D56" s="181">
        <f>'raw data'!D56</f>
        <v>38383.87204861111</v>
      </c>
      <c r="E56" s="179">
        <f>'raw data'!E56</f>
        <v>5347.2673896680435</v>
      </c>
      <c r="F56" s="180">
        <f>'raw data'!F56</f>
        <v>8.398835516864375</v>
      </c>
    </row>
    <row r="57" spans="1:6" ht="11.25">
      <c r="A57" s="16">
        <f>'raw data'!A57</f>
        <v>0</v>
      </c>
      <c r="B57" s="15">
        <f>'raw data'!B57</f>
        <v>0</v>
      </c>
      <c r="C57" s="179" t="str">
        <f>'raw data'!C57</f>
        <v>1309D124R4(49-59)</v>
      </c>
      <c r="D57" s="181">
        <f>'raw data'!D57</f>
        <v>38383.87900462963</v>
      </c>
      <c r="E57" s="179">
        <f>'raw data'!E57</f>
        <v>4839.33841681591</v>
      </c>
      <c r="F57" s="180">
        <f>'raw data'!F57</f>
        <v>7.730793110812215</v>
      </c>
    </row>
    <row r="58" spans="1:6" ht="11.25">
      <c r="A58" s="16">
        <f>'raw data'!A58</f>
        <v>0</v>
      </c>
      <c r="B58" s="15">
        <f>'raw data'!B58</f>
        <v>0</v>
      </c>
      <c r="C58" s="179" t="str">
        <f>'raw data'!C58</f>
        <v>Drift (5)</v>
      </c>
      <c r="D58" s="181">
        <f>'raw data'!D58</f>
        <v>38383.88597222222</v>
      </c>
      <c r="E58" s="179">
        <f>'raw data'!E58</f>
        <v>4936.464380284105</v>
      </c>
      <c r="F58" s="180">
        <f>'raw data'!F58</f>
        <v>4.8376537745314145</v>
      </c>
    </row>
    <row r="59" spans="1:6" ht="11.25">
      <c r="A59" s="16">
        <f>'raw data'!A59</f>
        <v>0</v>
      </c>
      <c r="B59" s="15">
        <f>'raw data'!B59</f>
        <v>0</v>
      </c>
      <c r="C59" s="179" t="str">
        <f>'raw data'!C59</f>
        <v>BIR-1 (2)</v>
      </c>
      <c r="D59" s="181">
        <f>'raw data'!D59</f>
        <v>38383.892916666664</v>
      </c>
      <c r="E59" s="179">
        <f>'raw data'!E59</f>
        <v>5700.189440507279</v>
      </c>
      <c r="F59" s="180">
        <f>'raw data'!F59</f>
        <v>4.922720101010397</v>
      </c>
    </row>
    <row r="60" spans="1:6" ht="11.25">
      <c r="A60" s="16">
        <f>'raw data'!A60</f>
        <v>0</v>
      </c>
      <c r="B60" s="15">
        <f>'raw data'!B60</f>
        <v>0</v>
      </c>
      <c r="C60" s="179" t="str">
        <f>'raw data'!C60</f>
        <v>1309D126R1(94-104)</v>
      </c>
      <c r="D60" s="181">
        <f>'raw data'!D60</f>
        <v>38383.89986111111</v>
      </c>
      <c r="E60" s="179">
        <f>'raw data'!E60</f>
        <v>5570.169937483442</v>
      </c>
      <c r="F60" s="180">
        <f>'raw data'!F60</f>
        <v>3.6147197703656695</v>
      </c>
    </row>
    <row r="61" spans="1:6" ht="11.25">
      <c r="A61" s="16">
        <f>'raw data'!A61</f>
        <v>0</v>
      </c>
      <c r="B61" s="15">
        <f>'raw data'!B61</f>
        <v>0</v>
      </c>
      <c r="C61" s="179" t="str">
        <f>'raw data'!C61</f>
        <v>1309D127R1(132-135)</v>
      </c>
      <c r="D61" s="181">
        <f>'raw data'!D61</f>
        <v>38383.90681712963</v>
      </c>
      <c r="E61" s="179">
        <f>'raw data'!E61</f>
        <v>5761.997185114273</v>
      </c>
      <c r="F61" s="180">
        <f>'raw data'!F61</f>
        <v>4.696488110256163</v>
      </c>
    </row>
    <row r="62" spans="1:6" ht="11.25">
      <c r="A62" s="16">
        <f>'raw data'!A62</f>
        <v>0</v>
      </c>
      <c r="B62" s="15">
        <f>'raw data'!B62</f>
        <v>0</v>
      </c>
      <c r="C62" s="179" t="str">
        <f>'raw data'!C62</f>
        <v>JGb-1 (1)</v>
      </c>
      <c r="D62" s="181">
        <f>'raw data'!D62</f>
        <v>38383.91378472222</v>
      </c>
      <c r="E62" s="179">
        <f>'raw data'!E62</f>
        <v>6199.849052101719</v>
      </c>
      <c r="F62" s="180">
        <f>'raw data'!F62</f>
        <v>4.721484600440041</v>
      </c>
    </row>
    <row r="63" spans="1:6" ht="11.25">
      <c r="A63" s="16">
        <f>'raw data'!A63</f>
        <v>0</v>
      </c>
      <c r="B63" s="15">
        <f>'raw data'!B63</f>
        <v>0</v>
      </c>
      <c r="C63" s="179" t="str">
        <f>'raw data'!C63</f>
        <v>Drift (6)</v>
      </c>
      <c r="D63" s="181">
        <f>'raw data'!D63</f>
        <v>38383.92074074074</v>
      </c>
      <c r="E63" s="179">
        <f>'raw data'!E63</f>
        <v>6054.490270159523</v>
      </c>
      <c r="F63" s="180">
        <f>'raw data'!F63</f>
        <v>4.64290250890117</v>
      </c>
    </row>
    <row r="64" spans="1:6" ht="11.25">
      <c r="A64" s="16">
        <f>'raw data'!A64</f>
        <v>0</v>
      </c>
      <c r="B64" s="15">
        <f>'raw data'!B64</f>
        <v>0</v>
      </c>
      <c r="C64" s="179" t="str">
        <f>'raw data'!C64</f>
        <v>1309D127R2(80-92)</v>
      </c>
      <c r="D64" s="181">
        <f>'raw data'!D64</f>
        <v>38383.92768518518</v>
      </c>
      <c r="E64" s="179">
        <f>'raw data'!E64</f>
        <v>5485.895262251229</v>
      </c>
      <c r="F64" s="180">
        <f>'raw data'!F64</f>
        <v>1.997168052798747</v>
      </c>
    </row>
    <row r="65" spans="1:6" ht="11.25">
      <c r="A65" s="16">
        <f>'raw data'!A65</f>
        <v>0</v>
      </c>
      <c r="B65" s="15">
        <f>'raw data'!B65</f>
        <v>0</v>
      </c>
      <c r="C65" s="179" t="str">
        <f>'raw data'!C65</f>
        <v>JP-1 (2)</v>
      </c>
      <c r="D65" s="181">
        <f>'raw data'!D65</f>
        <v>38383.934641203705</v>
      </c>
      <c r="E65" s="179">
        <f>'raw data'!E65</f>
        <v>11217.73981952349</v>
      </c>
      <c r="F65" s="180">
        <f>'raw data'!F65</f>
        <v>1.220029150079939</v>
      </c>
    </row>
    <row r="66" spans="1:6" ht="11.25">
      <c r="A66" s="16">
        <f>'raw data'!A66</f>
        <v>0</v>
      </c>
      <c r="B66" s="15">
        <f>'raw data'!B66</f>
        <v>0</v>
      </c>
      <c r="C66" s="179" t="str">
        <f>'raw data'!C66</f>
        <v>1309D128R3(38-48)</v>
      </c>
      <c r="D66" s="181">
        <f>'raw data'!D66</f>
        <v>38383.94159722222</v>
      </c>
      <c r="E66" s="179">
        <f>'raw data'!E66</f>
        <v>6355.172436243006</v>
      </c>
      <c r="F66" s="180">
        <f>'raw data'!F66</f>
        <v>1.2734655138736095</v>
      </c>
    </row>
    <row r="67" spans="1:7" ht="11.25">
      <c r="A67" s="16">
        <f>'raw data'!A67</f>
        <v>0</v>
      </c>
      <c r="B67" s="15">
        <f>'raw data'!B67</f>
        <v>0</v>
      </c>
      <c r="C67" s="179" t="str">
        <f>'raw data'!C67</f>
        <v>1309D130R1(35-43)</v>
      </c>
      <c r="D67" s="181">
        <f>'raw data'!D67</f>
        <v>38383.94855324074</v>
      </c>
      <c r="E67" s="179">
        <f>'raw data'!E67</f>
        <v>8070.808103026343</v>
      </c>
      <c r="F67" s="180">
        <f>'raw data'!F67</f>
        <v>3.050584468847963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79" t="str">
        <f>'raw data'!C68</f>
        <v>Drift (7)</v>
      </c>
      <c r="D68" s="181">
        <f>'raw data'!D68</f>
        <v>38383.95547453704</v>
      </c>
      <c r="E68" s="179">
        <f>'raw data'!E68</f>
        <v>6675.77438716232</v>
      </c>
      <c r="F68" s="180">
        <f>'raw data'!F68</f>
        <v>0.7394076903787635</v>
      </c>
    </row>
    <row r="69" spans="1:6" ht="11.25">
      <c r="A69" s="16">
        <f>'raw data'!A69</f>
        <v>0</v>
      </c>
      <c r="B69" s="15">
        <f>'raw data'!B69</f>
        <v>0</v>
      </c>
      <c r="C69" s="179" t="str">
        <f>'raw data'!C69</f>
        <v>JA-3 (2)</v>
      </c>
      <c r="D69" s="181">
        <f>'raw data'!D69</f>
        <v>38383.96238425926</v>
      </c>
      <c r="E69" s="179">
        <f>'raw data'!E69</f>
        <v>4176.88192094451</v>
      </c>
      <c r="F69" s="180">
        <f>'raw data'!F69</f>
        <v>21.501713971138084</v>
      </c>
    </row>
    <row r="70" spans="1:6" ht="11.25">
      <c r="A70" s="16">
        <f>'raw data'!A70</f>
        <v>0</v>
      </c>
      <c r="B70" s="15">
        <f>'raw data'!B70</f>
        <v>0</v>
      </c>
      <c r="C70" s="179" t="str">
        <f>'raw data'!C70</f>
        <v>Blank (2)</v>
      </c>
      <c r="D70" s="181">
        <f>'raw data'!D70</f>
        <v>38383.9693287037</v>
      </c>
      <c r="E70" s="179">
        <f>'raw data'!E70</f>
        <v>-1495.6113689150907</v>
      </c>
      <c r="F70" s="180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79" t="str">
        <f>'raw data'!C71</f>
        <v>DTS-1 (2)</v>
      </c>
      <c r="D71" s="181">
        <f>'raw data'!D71</f>
        <v>38383.976273148146</v>
      </c>
      <c r="E71" s="179">
        <f>'raw data'!E71</f>
        <v>11643.88053543786</v>
      </c>
      <c r="F71" s="180">
        <f>'raw data'!F71</f>
        <v>1.118807752888255</v>
      </c>
    </row>
    <row r="72" spans="1:7" ht="11.25">
      <c r="A72" s="16">
        <f>'raw data'!A72</f>
        <v>0</v>
      </c>
      <c r="B72" s="15">
        <f>'raw data'!B72</f>
        <v>0</v>
      </c>
      <c r="C72" s="179" t="str">
        <f>'raw data'!C72</f>
        <v>JGB-1 (2)</v>
      </c>
      <c r="D72" s="181">
        <f>'raw data'!D72</f>
        <v>38383.98320601852</v>
      </c>
      <c r="E72" s="179">
        <f>'raw data'!E72</f>
        <v>6327.805173925923</v>
      </c>
      <c r="F72" s="180">
        <f>'raw data'!F72</f>
        <v>10.499384315622457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79" t="str">
        <f>'raw data'!C73</f>
        <v>Drift (8)</v>
      </c>
      <c r="D73" s="181">
        <f>'raw data'!D73</f>
        <v>38383.99016203704</v>
      </c>
      <c r="E73" s="179">
        <f>'raw data'!E73</f>
        <v>7052.397332034711</v>
      </c>
      <c r="F73" s="180">
        <f>'raw data'!F73</f>
        <v>3.5604902361625728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38383.77574074074</v>
      </c>
      <c r="E81" s="15">
        <f>'raw data'!E81</f>
        <v>45500.88186058459</v>
      </c>
      <c r="F81" s="31">
        <f>'raw data'!F81</f>
        <v>1.6487057393109368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38383.78269675926</v>
      </c>
      <c r="E82" s="177">
        <v>826.3</v>
      </c>
      <c r="F82" s="177">
        <v>28.871316209211866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38383.7896412037</v>
      </c>
      <c r="E83" s="15">
        <f>'raw data'!E83</f>
        <v>9406.524587026892</v>
      </c>
      <c r="F83" s="31">
        <f>'raw data'!F83</f>
        <v>1.6136783588305557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38383.7966087963</v>
      </c>
      <c r="E84" s="15">
        <f>'raw data'!E84</f>
        <v>46184.244547562485</v>
      </c>
      <c r="F84" s="31">
        <f>'raw data'!F84</f>
        <v>0.4507292780199307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38383.803564814814</v>
      </c>
      <c r="E85" s="15">
        <f>'raw data'!E85</f>
        <v>64110.5882031853</v>
      </c>
      <c r="F85" s="31">
        <f>'raw data'!F85</f>
        <v>0.7741094039644192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1309D114R3(29-37)</v>
      </c>
      <c r="D86" s="81">
        <f>'raw data'!D86</f>
        <v>38383.810532407406</v>
      </c>
      <c r="E86" s="15">
        <f>'raw data'!E86</f>
        <v>20650.032266723985</v>
      </c>
      <c r="F86" s="31">
        <f>'raw data'!F86</f>
        <v>1.7285608183054435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38383.8175</v>
      </c>
      <c r="E87" s="15">
        <f>'raw data'!E87</f>
        <v>45770.11749621966</v>
      </c>
      <c r="F87" s="31">
        <f>'raw data'!F87</f>
        <v>0.5005908634946483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1309D116R3(64-77)</v>
      </c>
      <c r="D88" s="81">
        <f>'raw data'!D88</f>
        <v>38383.824479166666</v>
      </c>
      <c r="E88" s="15">
        <f>'raw data'!E88</f>
        <v>679.6855620151249</v>
      </c>
      <c r="F88" s="31">
        <f>'raw data'!F88</f>
        <v>11.985196092167753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1309D117R1(41-51)</v>
      </c>
      <c r="D89" s="81">
        <f>'raw data'!D89</f>
        <v>38383.83143518519</v>
      </c>
      <c r="E89" s="15">
        <f>'raw data'!E89</f>
        <v>31243.608421073368</v>
      </c>
      <c r="F89" s="31">
        <f>'raw data'!F89</f>
        <v>1.741302738072895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1309D117R4(24-28)</v>
      </c>
      <c r="D90" s="81">
        <f>'raw data'!D90</f>
        <v>38383.83837962963</v>
      </c>
      <c r="E90" s="15">
        <f>'raw data'!E90</f>
        <v>20024.07287239771</v>
      </c>
      <c r="F90" s="31">
        <f>'raw data'!F90</f>
        <v>1.348706173881123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38383.84533564815</v>
      </c>
      <c r="E91" s="15">
        <f>'raw data'!E91</f>
        <v>2246.6564275408327</v>
      </c>
      <c r="F91" s="31">
        <f>'raw data'!F91</f>
        <v>0.9130863323807301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38383.85229166667</v>
      </c>
      <c r="E92" s="15">
        <f>'raw data'!E92</f>
        <v>46197.46713474609</v>
      </c>
      <c r="F92" s="31">
        <f>'raw data'!F92</f>
        <v>1.0824835204138687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38383.85925925926</v>
      </c>
      <c r="E93" s="15">
        <f>'raw data'!E93</f>
        <v>84846.60829296814</v>
      </c>
      <c r="F93" s="31">
        <f>'raw data'!F93</f>
        <v>1.012548786595866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1309D120R2(35-45)</v>
      </c>
      <c r="D94" s="81">
        <f>'raw data'!D94</f>
        <v>38383.86620370371</v>
      </c>
      <c r="E94" s="15">
        <f>'raw data'!E94</f>
        <v>28813.989579519828</v>
      </c>
      <c r="F94" s="31">
        <f>'raw data'!F94</f>
        <v>1.1581804789115369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1309D121R2(26-35)</v>
      </c>
      <c r="D95" s="81">
        <f>'raw data'!D95</f>
        <v>38383.8731712963</v>
      </c>
      <c r="E95" s="15">
        <f>'raw data'!E95</f>
        <v>22643.53521757896</v>
      </c>
      <c r="F95" s="31">
        <f>'raw data'!F95</f>
        <v>0.4081509322135344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1309D124R4(49-59)</v>
      </c>
      <c r="D96" s="81">
        <f>'raw data'!D96</f>
        <v>38383.88012731481</v>
      </c>
      <c r="E96" s="15">
        <f>'raw data'!E96</f>
        <v>1948.2393638073781</v>
      </c>
      <c r="F96" s="31">
        <f>'raw data'!F96</f>
        <v>0.4658252204397879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38383.887083333335</v>
      </c>
      <c r="E97" s="15">
        <f>'raw data'!E97</f>
        <v>47596.52938973757</v>
      </c>
      <c r="F97" s="31">
        <f>'raw data'!F97</f>
        <v>1.5175224636498803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38383.89403935185</v>
      </c>
      <c r="E98" s="15">
        <f>'raw data'!E98</f>
        <v>10018.051513885921</v>
      </c>
      <c r="F98" s="31">
        <f>'raw data'!F98</f>
        <v>1.8367395991673947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1309D126R1(94-104)</v>
      </c>
      <c r="D99" s="81">
        <f>'raw data'!D99</f>
        <v>38383.900983796295</v>
      </c>
      <c r="E99" s="15">
        <f>'raw data'!E99</f>
        <v>1789.6323927482406</v>
      </c>
      <c r="F99" s="31">
        <f>'raw data'!F99</f>
        <v>2.2485721528670375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1309D127R1(132-135)</v>
      </c>
      <c r="D100" s="81">
        <f>'raw data'!D100</f>
        <v>38383.90793981482</v>
      </c>
      <c r="E100" s="15">
        <f>'raw data'!E100</f>
        <v>9453.163084165764</v>
      </c>
      <c r="F100" s="31">
        <f>'raw data'!F100</f>
        <v>0.9592855766463176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38383.91489583333</v>
      </c>
      <c r="E101" s="15">
        <f>'raw data'!E101</f>
        <v>2039.452720158701</v>
      </c>
      <c r="F101" s="31">
        <f>'raw data'!F101</f>
        <v>2.1574704829070988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38383.921851851854</v>
      </c>
      <c r="E102" s="15">
        <f>'raw data'!E102</f>
        <v>48781.31920473234</v>
      </c>
      <c r="F102" s="31">
        <f>'raw data'!F102</f>
        <v>0.9325823868182801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1309D127R2(80-92)</v>
      </c>
      <c r="D103" s="81">
        <f>'raw data'!D103</f>
        <v>38383.92880787037</v>
      </c>
      <c r="E103" s="15">
        <f>'raw data'!E103</f>
        <v>1167.5204264993217</v>
      </c>
      <c r="F103" s="31">
        <f>'raw data'!F103</f>
        <v>23.996107516842834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38383.93576388889</v>
      </c>
      <c r="E104" s="15">
        <f>'raw data'!E104</f>
        <v>69883.2456204266</v>
      </c>
      <c r="F104" s="31">
        <f>'raw data'!F104</f>
        <v>0.6456872029608737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1309D128R3(38-48)</v>
      </c>
      <c r="D105" s="81">
        <f>'raw data'!D105</f>
        <v>38383.942708333336</v>
      </c>
      <c r="E105" s="15">
        <f>'raw data'!E105</f>
        <v>1049.6232738992462</v>
      </c>
      <c r="F105" s="31">
        <f>'raw data'!F105</f>
        <v>20.87376163024046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1309D130R1(35-43)</v>
      </c>
      <c r="D106" s="81">
        <f>'raw data'!D106</f>
        <v>38383.94966435185</v>
      </c>
      <c r="E106" s="15">
        <f>'raw data'!E106</f>
        <v>497.90867248024114</v>
      </c>
      <c r="F106" s="31">
        <f>'raw data'!F106</f>
        <v>21.783585034157955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38383.95658564815</v>
      </c>
      <c r="E107" s="15">
        <f>'raw data'!E107</f>
        <v>49673.71619576987</v>
      </c>
      <c r="F107" s="31">
        <f>'raw data'!F107</f>
        <v>1.471065412820862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38383.96349537037</v>
      </c>
      <c r="E108" s="15">
        <f>'raw data'!E108</f>
        <v>2395.653747377298</v>
      </c>
      <c r="F108" s="31">
        <f>'raw data'!F108</f>
        <v>2.262075971544277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38383.97045138889</v>
      </c>
      <c r="E109" s="15">
        <f>'raw data'!E109</f>
        <v>1049.1065361356568</v>
      </c>
      <c r="F109" s="31">
        <f>'raw data'!F109</f>
        <v>2.554074199757402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38383.97738425926</v>
      </c>
      <c r="E110" s="15">
        <f>'raw data'!E110</f>
        <v>91758.47131764611</v>
      </c>
      <c r="F110" s="31">
        <f>'raw data'!F110</f>
        <v>1.6139760694562357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38383.9843287037</v>
      </c>
      <c r="E111" s="15">
        <f>'raw data'!E111</f>
        <v>2222.8930509836673</v>
      </c>
      <c r="F111" s="31">
        <f>'raw data'!F111</f>
        <v>1.736389188155941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38383.991273148145</v>
      </c>
      <c r="E112" s="15">
        <f>'raw data'!E112</f>
        <v>52220.643391388796</v>
      </c>
      <c r="F112" s="31">
        <f>'raw data'!F112</f>
        <v>0.8725437394079091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38383.776921296296</v>
      </c>
      <c r="E120" s="15">
        <f>'raw data'!E120</f>
        <v>29871.78207970925</v>
      </c>
      <c r="F120" s="31">
        <f>'raw data'!F120</f>
        <v>1.4833668503562165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38383.78387731482</v>
      </c>
      <c r="E121" s="15">
        <f>'raw data'!E121</f>
        <v>8446.743646482595</v>
      </c>
      <c r="F121" s="31">
        <f>'raw data'!F121</f>
        <v>0.7759442346167029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38383.79083333333</v>
      </c>
      <c r="E122" s="15">
        <f>'raw data'!E122</f>
        <v>28731.647177658997</v>
      </c>
      <c r="F122" s="31">
        <f>'raw data'!F122</f>
        <v>1.6375212970608268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38383.797789351855</v>
      </c>
      <c r="E123" s="15">
        <f>'raw data'!E123</f>
        <v>29228.636014174317</v>
      </c>
      <c r="F123" s="31">
        <f>'raw data'!F123</f>
        <v>2.8570192150707516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38383.80474537037</v>
      </c>
      <c r="E124" s="15">
        <f>'raw data'!E124</f>
        <v>8495.519373117313</v>
      </c>
      <c r="F124" s="31">
        <f>'raw data'!F124</f>
        <v>2.3784296970550276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1309D114R3(29-37)</v>
      </c>
      <c r="D125" s="81">
        <f>'raw data'!D125</f>
        <v>38383.81172453704</v>
      </c>
      <c r="E125" s="15">
        <f>'raw data'!E125</f>
        <v>17953.213734627843</v>
      </c>
      <c r="F125" s="31">
        <f>'raw data'!F125</f>
        <v>2.3913774848044245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38383.81869212963</v>
      </c>
      <c r="E126" s="15">
        <f>'raw data'!E126</f>
        <v>29200.014146340094</v>
      </c>
      <c r="F126" s="31">
        <f>'raw data'!F126</f>
        <v>0.9177770930907516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1309D116R3(64-77)</v>
      </c>
      <c r="D127" s="81">
        <f>'raw data'!D127</f>
        <v>38383.82565972222</v>
      </c>
      <c r="E127" s="15">
        <f>'raw data'!E127</f>
        <v>7919.542469957018</v>
      </c>
      <c r="F127" s="31">
        <f>'raw data'!F127</f>
        <v>1.4413152637876923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1309D117R1(41-51)</v>
      </c>
      <c r="D128" s="81">
        <f>'raw data'!D128</f>
        <v>38383.83261574074</v>
      </c>
      <c r="E128" s="15">
        <f>'raw data'!E128</f>
        <v>20927.67372119564</v>
      </c>
      <c r="F128" s="31">
        <f>'raw data'!F128</f>
        <v>1.000319649957757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1309D117R4(24-28)</v>
      </c>
      <c r="D129" s="81">
        <f>'raw data'!D129</f>
        <v>38383.83956018519</v>
      </c>
      <c r="E129" s="15">
        <f>'raw data'!E129</f>
        <v>17644.490995524702</v>
      </c>
      <c r="F129" s="31">
        <f>'raw data'!F129</f>
        <v>1.5289050285560903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38383.846504629626</v>
      </c>
      <c r="E130" s="15">
        <f>'raw data'!E130</f>
        <v>15076.322618262528</v>
      </c>
      <c r="F130" s="31">
        <f>'raw data'!F130</f>
        <v>1.7423184996845849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38383.853483796294</v>
      </c>
      <c r="E131" s="15">
        <f>'raw data'!E131</f>
        <v>29939.755188840874</v>
      </c>
      <c r="F131" s="31">
        <f>'raw data'!F131</f>
        <v>1.6263535337184134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38383.860439814816</v>
      </c>
      <c r="E132" s="15">
        <f>'raw data'!E132</f>
        <v>8655.071627153164</v>
      </c>
      <c r="F132" s="31">
        <f>'raw data'!F132</f>
        <v>3.543463094216612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1309D120R2(35-45)</v>
      </c>
      <c r="D133" s="81">
        <f>'raw data'!D133</f>
        <v>38383.86738425926</v>
      </c>
      <c r="E133" s="15">
        <f>'raw data'!E133</f>
        <v>20972.65199725473</v>
      </c>
      <c r="F133" s="31">
        <f>'raw data'!F133</f>
        <v>1.4401498154682748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1309D121R2(26-35)</v>
      </c>
      <c r="D134" s="81">
        <f>'raw data'!D134</f>
        <v>38383.87435185185</v>
      </c>
      <c r="E134" s="15">
        <f>'raw data'!E134</f>
        <v>17672.429998874515</v>
      </c>
      <c r="F134" s="31">
        <f>'raw data'!F134</f>
        <v>2.606051153471681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1309D124R4(49-59)</v>
      </c>
      <c r="D135" s="81">
        <f>'raw data'!D135</f>
        <v>38383.88130787037</v>
      </c>
      <c r="E135" s="15">
        <f>'raw data'!E135</f>
        <v>9196.975734271706</v>
      </c>
      <c r="F135" s="31">
        <f>'raw data'!F135</f>
        <v>1.5785398275242781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38383.88826388889</v>
      </c>
      <c r="E136" s="15">
        <f>'raw data'!E136</f>
        <v>29543.03566869306</v>
      </c>
      <c r="F136" s="31">
        <f>'raw data'!F136</f>
        <v>0.7207369171731597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38383.895219907405</v>
      </c>
      <c r="E137" s="15">
        <f>'raw data'!E137</f>
        <v>29932.93677904919</v>
      </c>
      <c r="F137" s="31">
        <f>'raw data'!F137</f>
        <v>1.1112286293440816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1309D126R1(94-104)</v>
      </c>
      <c r="D138" s="81">
        <f>'raw data'!D138</f>
        <v>38383.90216435185</v>
      </c>
      <c r="E138" s="15">
        <f>'raw data'!E138</f>
        <v>9129.886408017044</v>
      </c>
      <c r="F138" s="31">
        <f>'raw data'!F138</f>
        <v>1.4260807994419016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1309D127R1(132-135)</v>
      </c>
      <c r="D139" s="81">
        <f>'raw data'!D139</f>
        <v>38383.90912037037</v>
      </c>
      <c r="E139" s="15">
        <f>'raw data'!E139</f>
        <v>12577.779735937273</v>
      </c>
      <c r="F139" s="31">
        <f>'raw data'!F139</f>
        <v>1.0927882257203658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38383.91607638889</v>
      </c>
      <c r="E140" s="15">
        <f>'raw data'!E140</f>
        <v>21924.12370538683</v>
      </c>
      <c r="F140" s="31">
        <f>'raw data'!F140</f>
        <v>1.1247598741921985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38383.92303240741</v>
      </c>
      <c r="E141" s="15">
        <f>'raw data'!E141</f>
        <v>29659.038617044425</v>
      </c>
      <c r="F141" s="31">
        <f>'raw data'!F141</f>
        <v>0.7353318054189113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1309D127R2(80-92)</v>
      </c>
      <c r="D142" s="81">
        <f>'raw data'!D142</f>
        <v>38383.92998842592</v>
      </c>
      <c r="E142" s="15">
        <f>'raw data'!E142</f>
        <v>8196.587886443001</v>
      </c>
      <c r="F142" s="31">
        <f>'raw data'!F142</f>
        <v>4.006722295769256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38383.936944444446</v>
      </c>
      <c r="E143" s="15">
        <f>'raw data'!E143</f>
        <v>8576.198802384744</v>
      </c>
      <c r="F143" s="31">
        <f>'raw data'!F143</f>
        <v>2.9829900075163973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1309D128R3(38-48)</v>
      </c>
      <c r="D144" s="81">
        <f>'raw data'!D144</f>
        <v>38383.94388888889</v>
      </c>
      <c r="E144" s="15">
        <f>'raw data'!E144</f>
        <v>7872.55187696668</v>
      </c>
      <c r="F144" s="31">
        <f>'raw data'!F144</f>
        <v>3.8098527750550932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1309D130R1(35-43)</v>
      </c>
      <c r="D145" s="81">
        <f>'raw data'!D145</f>
        <v>38383.950844907406</v>
      </c>
      <c r="E145" s="15">
        <f>'raw data'!E145</f>
        <v>8197.94314585552</v>
      </c>
      <c r="F145" s="31">
        <f>'raw data'!F145</f>
        <v>2.374902314597953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38383.95775462963</v>
      </c>
      <c r="E146" s="15">
        <f>'raw data'!E146</f>
        <v>30171.235880458993</v>
      </c>
      <c r="F146" s="31">
        <f>'raw data'!F146</f>
        <v>1.9719908341504315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38383.96467592593</v>
      </c>
      <c r="E147" s="15">
        <f>'raw data'!E147</f>
        <v>15134.834175609236</v>
      </c>
      <c r="F147" s="31">
        <f>'raw data'!F147</f>
        <v>0.8371137096906692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38383.97163194444</v>
      </c>
      <c r="E148" s="15">
        <f>'raw data'!E148</f>
        <v>8442.335757481986</v>
      </c>
      <c r="F148" s="31">
        <f>'raw data'!F148</f>
        <v>1.1520124542132217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38383.97857638889</v>
      </c>
      <c r="E149" s="15">
        <f>'raw data'!E149</f>
        <v>9414.36796248097</v>
      </c>
      <c r="F149" s="31">
        <f>'raw data'!F149</f>
        <v>1.4073616762066652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38383.98550925926</v>
      </c>
      <c r="E150" s="15">
        <f>'raw data'!E150</f>
        <v>22772.041994654555</v>
      </c>
      <c r="F150" s="31">
        <f>'raw data'!F150</f>
        <v>1.2452677714187255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38383.9924537037</v>
      </c>
      <c r="E151" s="15">
        <f>'raw data'!E151</f>
        <v>29598.521904381574</v>
      </c>
      <c r="F151" s="31">
        <f>'raw data'!F151</f>
        <v>1.1896897368316177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38383.775092592594</v>
      </c>
      <c r="E159" s="15">
        <f>'raw data'!E159</f>
        <v>30243.16474835919</v>
      </c>
      <c r="F159" s="31">
        <f>'raw data'!F159</f>
        <v>4.804291932330707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38383.782060185185</v>
      </c>
      <c r="E160" s="15">
        <f>'raw data'!E160</f>
        <v>4340.812345236903</v>
      </c>
      <c r="F160" s="31">
        <f>'raw data'!F160</f>
        <v>5.401632388452136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38383.78900462963</v>
      </c>
      <c r="E161" s="15">
        <f>'raw data'!E161</f>
        <v>8678.327409358228</v>
      </c>
      <c r="F161" s="31">
        <f>'raw data'!F161</f>
        <v>6.037687693805774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38383.795960648145</v>
      </c>
      <c r="E162" s="15">
        <f>'raw data'!E162</f>
        <v>31507.12738711106</v>
      </c>
      <c r="F162" s="31">
        <f>'raw data'!F162</f>
        <v>3.5959999383857446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38383.80291666667</v>
      </c>
      <c r="E163" s="15">
        <f>'raw data'!E163</f>
        <v>116770.99853964733</v>
      </c>
      <c r="F163" s="31">
        <f>'raw data'!F163</f>
        <v>0.7604661614689762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1309D114R3(29-37)</v>
      </c>
      <c r="D164" s="81">
        <f>'raw data'!D164</f>
        <v>38383.80988425926</v>
      </c>
      <c r="E164" s="15">
        <f>'raw data'!E164</f>
        <v>11272.497940007897</v>
      </c>
      <c r="F164" s="31">
        <f>'raw data'!F164</f>
        <v>2.1351763515013302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38383.81685185185</v>
      </c>
      <c r="E165" s="15">
        <f>'raw data'!E165</f>
        <v>32952.14527660873</v>
      </c>
      <c r="F165" s="31">
        <f>'raw data'!F165</f>
        <v>2.0576549990982977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1309D116R3(64-77)</v>
      </c>
      <c r="D166" s="81">
        <f>'raw data'!D166</f>
        <v>38383.82383101852</v>
      </c>
      <c r="E166" s="15">
        <f>'raw data'!E166</f>
        <v>4961.2579702580315</v>
      </c>
      <c r="F166" s="31">
        <f>'raw data'!F166</f>
        <v>3.5852595336558983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1309D117R1(41-51)</v>
      </c>
      <c r="D167" s="81">
        <f>'raw data'!D167</f>
        <v>38383.83078703703</v>
      </c>
      <c r="E167" s="15">
        <f>'raw data'!E167</f>
        <v>21732.697650194455</v>
      </c>
      <c r="F167" s="31">
        <f>'raw data'!F167</f>
        <v>0.685845145797358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1309D117R4(24-28)</v>
      </c>
      <c r="D168" s="81">
        <f>'raw data'!D168</f>
        <v>38383.83773148148</v>
      </c>
      <c r="E168" s="15">
        <f>'raw data'!E168</f>
        <v>8693.771044845727</v>
      </c>
      <c r="F168" s="31">
        <f>'raw data'!F168</f>
        <v>6.484223670590226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38383.844675925924</v>
      </c>
      <c r="E169" s="15">
        <f>'raw data'!E169</f>
        <v>5084.593793256692</v>
      </c>
      <c r="F169" s="31">
        <f>'raw data'!F169</f>
        <v>3.3076995493777006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38383.85165509259</v>
      </c>
      <c r="E170" s="15">
        <f>'raw data'!E170</f>
        <v>32684.244505479368</v>
      </c>
      <c r="F170" s="31">
        <f>'raw data'!F170</f>
        <v>0.9837598336736961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38383.858622685184</v>
      </c>
      <c r="E171" s="15">
        <f>'raw data'!E171</f>
        <v>113213.27788781076</v>
      </c>
      <c r="F171" s="31">
        <f>'raw data'!F171</f>
        <v>0.49819386724276093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1309D120R2(35-45)</v>
      </c>
      <c r="D172" s="81">
        <f>'raw data'!D172</f>
        <v>38383.86555555555</v>
      </c>
      <c r="E172" s="177">
        <v>11573.965</v>
      </c>
      <c r="F172" s="177">
        <v>2.1020819589730952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1309D121R2(26-35)</v>
      </c>
      <c r="D173" s="81">
        <f>'raw data'!D173</f>
        <v>38383.87252314815</v>
      </c>
      <c r="E173" s="177">
        <v>9794.37</v>
      </c>
      <c r="F173" s="177">
        <v>1.314241941517138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1309D124R4(49-59)</v>
      </c>
      <c r="D174" s="81">
        <f>'raw data'!D174</f>
        <v>38383.87946759259</v>
      </c>
      <c r="E174" s="177">
        <v>5345.235000000001</v>
      </c>
      <c r="F174" s="177">
        <v>1.8185537064259516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38383.88643518519</v>
      </c>
      <c r="E175" s="177">
        <v>31704.885000000002</v>
      </c>
      <c r="F175" s="177">
        <v>1.1619966578204697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38383.8933912037</v>
      </c>
      <c r="E176" s="15">
        <f>'raw data'!E176</f>
        <v>9404.318542139375</v>
      </c>
      <c r="F176" s="31">
        <f>'raw data'!F176</f>
        <v>1.3633103364194483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1309D126R1(94-104)</v>
      </c>
      <c r="D177" s="81">
        <f>'raw data'!D177</f>
        <v>38383.90033564815</v>
      </c>
      <c r="E177" s="15">
        <f>'raw data'!E177</f>
        <v>5169.682431964308</v>
      </c>
      <c r="F177" s="31">
        <f>'raw data'!F177</f>
        <v>9.784181838433778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1309D127R1(132-135)</v>
      </c>
      <c r="D178" s="81">
        <f>'raw data'!D178</f>
        <v>38383.90729166667</v>
      </c>
      <c r="E178" s="15">
        <f>'raw data'!E178</f>
        <v>7589.158171336581</v>
      </c>
      <c r="F178" s="31">
        <f>'raw data'!F178</f>
        <v>7.986839991541675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38383.914247685185</v>
      </c>
      <c r="E179" s="15">
        <f>'raw data'!E179</f>
        <v>5028.97942181363</v>
      </c>
      <c r="F179" s="31">
        <f>'raw data'!F179</f>
        <v>6.468580764976321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38383.92120370371</v>
      </c>
      <c r="E180" s="15">
        <f>'raw data'!E180</f>
        <v>34209.20205504818</v>
      </c>
      <c r="F180" s="31">
        <f>'raw data'!F180</f>
        <v>0.7729001094634127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1309D127R2(80-92)</v>
      </c>
      <c r="D181" s="81">
        <f>'raw data'!D181</f>
        <v>38383.92815972222</v>
      </c>
      <c r="E181" s="15">
        <f>'raw data'!E181</f>
        <v>4148.288140925559</v>
      </c>
      <c r="F181" s="31">
        <f>'raw data'!F181</f>
        <v>7.819024291038874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38383.935115740744</v>
      </c>
      <c r="E182" s="15">
        <f>'raw data'!E182</f>
        <v>122778.01885468073</v>
      </c>
      <c r="F182" s="31">
        <f>'raw data'!F182</f>
        <v>1.1816981635584378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1309D128R3(38-48)</v>
      </c>
      <c r="D183" s="81">
        <f>'raw data'!D183</f>
        <v>38383.94206018518</v>
      </c>
      <c r="E183" s="177">
        <v>4355.89</v>
      </c>
      <c r="F183" s="177">
        <v>9.111453552417375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1309D130R1(35-43)</v>
      </c>
      <c r="D184" s="81">
        <f>'raw data'!D184</f>
        <v>38383.949016203704</v>
      </c>
      <c r="E184" s="15">
        <f>'raw data'!E184</f>
        <v>4087.06832118539</v>
      </c>
      <c r="F184" s="31">
        <f>'raw data'!F184</f>
        <v>2.152232349869146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38383.9559375</v>
      </c>
      <c r="E185" s="15">
        <f>'raw data'!E185</f>
        <v>34167.14229259004</v>
      </c>
      <c r="F185" s="31">
        <f>'raw data'!F185</f>
        <v>1.2942505989275648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38383.962847222225</v>
      </c>
      <c r="E186" s="15">
        <f>'raw data'!E186</f>
        <v>4978.243889291049</v>
      </c>
      <c r="F186" s="31">
        <f>'raw data'!F186</f>
        <v>6.834920353701415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38383.96980324074</v>
      </c>
      <c r="E187" s="177">
        <v>4990.475</v>
      </c>
      <c r="F187" s="177">
        <v>6.427824832010144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38383.976747685185</v>
      </c>
      <c r="E188" s="15">
        <f>'raw data'!E188</f>
        <v>121566.62761665724</v>
      </c>
      <c r="F188" s="31">
        <f>'raw data'!F188</f>
        <v>1.9524799415532785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38383.98368055555</v>
      </c>
      <c r="E189" s="15">
        <f>'raw data'!E189</f>
        <v>4449.452264028599</v>
      </c>
      <c r="F189" s="31">
        <f>'raw data'!F189</f>
        <v>4.1981448563589225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38383.990625</v>
      </c>
      <c r="E190" s="15">
        <f>'raw data'!E190</f>
        <v>35340.22343996856</v>
      </c>
      <c r="F190" s="31">
        <f>'raw data'!F190</f>
        <v>0.665728476784988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38383.77778935185</v>
      </c>
      <c r="E198" s="15">
        <f>'raw data'!E198</f>
        <v>31583.4642913485</v>
      </c>
      <c r="F198" s="31">
        <f>'raw data'!F198</f>
        <v>0.5347512896358506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38383.78474537037</v>
      </c>
      <c r="E199" s="177">
        <v>265.5</v>
      </c>
      <c r="F199" s="177">
        <v>26.196242183619116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38383.79170138889</v>
      </c>
      <c r="E200" s="15">
        <f>'raw data'!E200</f>
        <v>42769.0011359188</v>
      </c>
      <c r="F200" s="31">
        <f>'raw data'!F200</f>
        <v>2.940766663890867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38383.79865740741</v>
      </c>
      <c r="E201" s="15">
        <f>'raw data'!E201</f>
        <v>31590.70315623145</v>
      </c>
      <c r="F201" s="31">
        <f>'raw data'!F201</f>
        <v>0.8956110289381701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38383.805613425924</v>
      </c>
      <c r="E202" s="15">
        <f>'raw data'!E202</f>
        <v>7284.532183234971</v>
      </c>
      <c r="F202" s="31">
        <f>'raw data'!F202</f>
        <v>2.3440241567817752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1309D114R3(29-37)</v>
      </c>
      <c r="D203" s="81">
        <f>'raw data'!D203</f>
        <v>38383.81259259259</v>
      </c>
      <c r="E203" s="15">
        <f>'raw data'!E203</f>
        <v>21073.701931074414</v>
      </c>
      <c r="F203" s="31">
        <f>'raw data'!F203</f>
        <v>1.7399407194602678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38383.819560185184</v>
      </c>
      <c r="E204" s="15">
        <f>'raw data'!E204</f>
        <v>31444.714162219727</v>
      </c>
      <c r="F204" s="31">
        <f>'raw data'!F204</f>
        <v>0.6812778609248561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1309D116R3(64-77)</v>
      </c>
      <c r="D205" s="81">
        <f>'raw data'!D205</f>
        <v>38383.826527777775</v>
      </c>
      <c r="E205" s="15">
        <f>'raw data'!E205</f>
        <v>45527.088084508934</v>
      </c>
      <c r="F205" s="31">
        <f>'raw data'!F205</f>
        <v>1.450935326544826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1309D117R1(41-51)</v>
      </c>
      <c r="D206" s="81">
        <f>'raw data'!D206</f>
        <v>38383.8334837963</v>
      </c>
      <c r="E206" s="15">
        <f>'raw data'!E206</f>
        <v>27392.99872162255</v>
      </c>
      <c r="F206" s="31">
        <f>'raw data'!F206</f>
        <v>0.2357900720851576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1309D117R4(24-28)</v>
      </c>
      <c r="D207" s="81">
        <f>'raw data'!D207</f>
        <v>38383.84042824074</v>
      </c>
      <c r="E207" s="15">
        <f>'raw data'!E207</f>
        <v>38277.18053098964</v>
      </c>
      <c r="F207" s="31">
        <f>'raw data'!F207</f>
        <v>2.0215766017942323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38383.84738425926</v>
      </c>
      <c r="E208" s="15">
        <f>'raw data'!E208</f>
        <v>20513.60512054095</v>
      </c>
      <c r="F208" s="31">
        <f>'raw data'!F208</f>
        <v>1.5375516773189302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38383.85435185185</v>
      </c>
      <c r="E209" s="15">
        <f>'raw data'!E209</f>
        <v>30615.955041767607</v>
      </c>
      <c r="F209" s="31">
        <f>'raw data'!F209</f>
        <v>3.0253817644467453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38383.86130787037</v>
      </c>
      <c r="E210" s="15">
        <f>'raw data'!E210</f>
        <v>3421.5492729301723</v>
      </c>
      <c r="F210" s="31">
        <f>'raw data'!F210</f>
        <v>4.72401939662553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1309D120R2(35-45)</v>
      </c>
      <c r="D211" s="81">
        <f>'raw data'!D211</f>
        <v>38383.868252314816</v>
      </c>
      <c r="E211" s="15">
        <f>'raw data'!E211</f>
        <v>32297.668030645396</v>
      </c>
      <c r="F211" s="31">
        <f>'raw data'!F211</f>
        <v>0.845784246771514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1309D121R2(26-35)</v>
      </c>
      <c r="D212" s="81">
        <f>'raw data'!D212</f>
        <v>38383.87521990741</v>
      </c>
      <c r="E212" s="15">
        <f>'raw data'!E212</f>
        <v>33610.78935914699</v>
      </c>
      <c r="F212" s="31">
        <f>'raw data'!F212</f>
        <v>1.1177391964505496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1309D124R4(49-59)</v>
      </c>
      <c r="D213" s="81">
        <f>'raw data'!D213</f>
        <v>38383.88217592592</v>
      </c>
      <c r="E213" s="15">
        <f>'raw data'!E213</f>
        <v>40963.74928051561</v>
      </c>
      <c r="F213" s="31">
        <f>'raw data'!F213</f>
        <v>0.8930524382979392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38383.889131944445</v>
      </c>
      <c r="E214" s="15">
        <f>'raw data'!E214</f>
        <v>31618.043744157254</v>
      </c>
      <c r="F214" s="31">
        <f>'raw data'!F214</f>
        <v>1.9530523399713366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38383.89608796296</v>
      </c>
      <c r="E215" s="15">
        <f>'raw data'!E215</f>
        <v>45208.004629224735</v>
      </c>
      <c r="F215" s="31">
        <f>'raw data'!F215</f>
        <v>1.0910723137804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1309D126R1(94-104)</v>
      </c>
      <c r="D216" s="81">
        <f>'raw data'!D216</f>
        <v>38383.903032407405</v>
      </c>
      <c r="E216" s="15">
        <f>'raw data'!E216</f>
        <v>46063.33124248323</v>
      </c>
      <c r="F216" s="31">
        <f>'raw data'!F216</f>
        <v>1.9236381351076406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1309D127R1(132-135)</v>
      </c>
      <c r="D217" s="81">
        <f>'raw data'!D217</f>
        <v>38383.90998842593</v>
      </c>
      <c r="E217" s="15">
        <f>'raw data'!E217</f>
        <v>39098.57002303746</v>
      </c>
      <c r="F217" s="31">
        <f>'raw data'!F217</f>
        <v>1.3836528620211406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38383.91695601852</v>
      </c>
      <c r="E218" s="15">
        <f>'raw data'!E218</f>
        <v>35984.58312566521</v>
      </c>
      <c r="F218" s="31">
        <f>'raw data'!F218</f>
        <v>1.0537542389540615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38383.92391203704</v>
      </c>
      <c r="E219" s="15">
        <f>'raw data'!E219</f>
        <v>31135.317108675874</v>
      </c>
      <c r="F219" s="31">
        <f>'raw data'!F219</f>
        <v>2.0727167383721743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1309D127R2(80-92)</v>
      </c>
      <c r="D220" s="81">
        <f>'raw data'!D220</f>
        <v>38383.93085648148</v>
      </c>
      <c r="E220" s="15">
        <f>'raw data'!E220</f>
        <v>57625.221926955135</v>
      </c>
      <c r="F220" s="31">
        <f>'raw data'!F220</f>
        <v>0.5012821015519409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38383.9378125</v>
      </c>
      <c r="E221" s="15">
        <f>'raw data'!E221</f>
        <v>7670.712459829732</v>
      </c>
      <c r="F221" s="31">
        <f>'raw data'!F221</f>
        <v>0.4192479372783102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1309D128R3(38-48)</v>
      </c>
      <c r="D222" s="81">
        <f>'raw data'!D222</f>
        <v>38383.944768518515</v>
      </c>
      <c r="E222" s="15">
        <f>'raw data'!E222</f>
        <v>29599.191876208355</v>
      </c>
      <c r="F222" s="31">
        <f>'raw data'!F222</f>
        <v>2.9885316527660524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1309D130R1(35-43)</v>
      </c>
      <c r="D223" s="81">
        <f>'raw data'!D223</f>
        <v>38383.95170138889</v>
      </c>
      <c r="E223" s="15">
        <f>'raw data'!E223</f>
        <v>30616.26782093288</v>
      </c>
      <c r="F223" s="31">
        <f>'raw data'!F223</f>
        <v>0.7319774577773563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38383.95862268518</v>
      </c>
      <c r="E224" s="15">
        <f>'raw data'!E224</f>
        <v>32775.738566522974</v>
      </c>
      <c r="F224" s="31">
        <f>'raw data'!F224</f>
        <v>1.0612754580799133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38383.96554398148</v>
      </c>
      <c r="E225" s="15">
        <f>'raw data'!E225</f>
        <v>21320.76433204425</v>
      </c>
      <c r="F225" s="31">
        <f>'raw data'!F225</f>
        <v>1.1200460686661893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38383.9725</v>
      </c>
      <c r="E226" s="177">
        <v>143.125</v>
      </c>
      <c r="F226" s="177">
        <v>12.42531741264039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38383.97943287037</v>
      </c>
      <c r="E227" s="15">
        <f>'raw data'!E227</f>
        <v>3632.5403262656328</v>
      </c>
      <c r="F227" s="31">
        <f>'raw data'!F227</f>
        <v>3.33072372549018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38383.98637731482</v>
      </c>
      <c r="E228" s="15">
        <f>'raw data'!E228</f>
        <v>37635.28746204136</v>
      </c>
      <c r="F228" s="31">
        <f>'raw data'!F228</f>
        <v>0.8414590466763799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38383.99332175926</v>
      </c>
      <c r="E229" s="15">
        <f>'raw data'!E229</f>
        <v>33286.662550453046</v>
      </c>
      <c r="F229" s="31">
        <f>'raw data'!F229</f>
        <v>0.37511521755157307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38383.778703703705</v>
      </c>
      <c r="E237" s="15">
        <f>'raw data'!E237</f>
        <v>5148118.547699599</v>
      </c>
      <c r="F237" s="31">
        <f>'raw data'!F237</f>
        <v>1.290655084728969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38383.78565972222</v>
      </c>
      <c r="E238" s="15">
        <f>'raw data'!E238</f>
        <v>10280.984625827465</v>
      </c>
      <c r="F238" s="31">
        <f>'raw data'!F238</f>
        <v>3.363988859688618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38383.792604166665</v>
      </c>
      <c r="E239" s="15">
        <f>'raw data'!E239</f>
        <v>1420315.943950481</v>
      </c>
      <c r="F239" s="31">
        <f>'raw data'!F239</f>
        <v>1.0734016627609693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38383.79956018519</v>
      </c>
      <c r="E240" s="15">
        <f>'raw data'!E240</f>
        <v>5211829.760588241</v>
      </c>
      <c r="F240" s="31">
        <f>'raw data'!F240</f>
        <v>0.6810464872680123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38383.80652777778</v>
      </c>
      <c r="E241" s="15">
        <f>'raw data'!E241</f>
        <v>16557.831014535084</v>
      </c>
      <c r="F241" s="31">
        <f>'raw data'!F241</f>
        <v>3.9557496709085824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1309D114R3(29-37)</v>
      </c>
      <c r="D242" s="81">
        <f>'raw data'!D242</f>
        <v>38383.81350694445</v>
      </c>
      <c r="E242" s="15">
        <f>'raw data'!E242</f>
        <v>1192780.2490681983</v>
      </c>
      <c r="F242" s="31">
        <f>'raw data'!F242</f>
        <v>0.38972725607120806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38383.82047453704</v>
      </c>
      <c r="E243" s="15">
        <f>'raw data'!E243</f>
        <v>5064945.644359997</v>
      </c>
      <c r="F243" s="31">
        <f>'raw data'!F243</f>
        <v>2.931983912531138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1309D116R3(64-77)</v>
      </c>
      <c r="D244" s="81">
        <f>'raw data'!D244</f>
        <v>38383.82744212963</v>
      </c>
      <c r="E244" s="15">
        <f>'raw data'!E244</f>
        <v>2480696.1469341572</v>
      </c>
      <c r="F244" s="31">
        <f>'raw data'!F244</f>
        <v>3.0345685047507374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1309D117R1(41-51)</v>
      </c>
      <c r="D245" s="81">
        <f>'raw data'!D245</f>
        <v>38383.834386574075</v>
      </c>
      <c r="E245" s="15">
        <f>'raw data'!E245</f>
        <v>730633.2653839265</v>
      </c>
      <c r="F245" s="31">
        <f>'raw data'!F245</f>
        <v>0.843230877513968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1309D117R4(24-28)</v>
      </c>
      <c r="D246" s="81">
        <f>'raw data'!D246</f>
        <v>38383.84134259259</v>
      </c>
      <c r="E246" s="15">
        <f>'raw data'!E246</f>
        <v>1104745.577670747</v>
      </c>
      <c r="F246" s="31">
        <f>'raw data'!F246</f>
        <v>0.6315721672223882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38383.84829861111</v>
      </c>
      <c r="E247" s="15">
        <f>'raw data'!E247</f>
        <v>3769695.720122563</v>
      </c>
      <c r="F247" s="31">
        <f>'raw data'!F247</f>
        <v>2.412176964329306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38383.855266203704</v>
      </c>
      <c r="E248" s="15">
        <f>'raw data'!E248</f>
        <v>5160458.942408356</v>
      </c>
      <c r="F248" s="31">
        <f>'raw data'!F248</f>
        <v>1.1753181081732973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38383.862222222226</v>
      </c>
      <c r="E249" s="15">
        <f>'raw data'!E249</f>
        <v>15231.92697877679</v>
      </c>
      <c r="F249" s="31">
        <f>'raw data'!F249</f>
        <v>1.3515409432020575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1309D120R2(35-45)</v>
      </c>
      <c r="D250" s="81">
        <f>'raw data'!D250</f>
        <v>38383.869166666664</v>
      </c>
      <c r="E250" s="15">
        <f>'raw data'!E250</f>
        <v>1124376.7167447286</v>
      </c>
      <c r="F250" s="31">
        <f>'raw data'!F250</f>
        <v>2.418461205544722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1309D121R2(26-35)</v>
      </c>
      <c r="D251" s="81">
        <f>'raw data'!D251</f>
        <v>38383.87613425926</v>
      </c>
      <c r="E251" s="15">
        <f>'raw data'!E251</f>
        <v>1092595.7768585198</v>
      </c>
      <c r="F251" s="31">
        <f>'raw data'!F251</f>
        <v>0.9126511973718516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1309D124R4(49-59)</v>
      </c>
      <c r="D252" s="81">
        <f>'raw data'!D252</f>
        <v>38383.88309027778</v>
      </c>
      <c r="E252" s="15">
        <f>'raw data'!E252</f>
        <v>1324223.8695731373</v>
      </c>
      <c r="F252" s="31">
        <f>'raw data'!F252</f>
        <v>0.6641598489890671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38383.8900462963</v>
      </c>
      <c r="E253" s="15">
        <f>'raw data'!E253</f>
        <v>5243177.451207463</v>
      </c>
      <c r="F253" s="31">
        <f>'raw data'!F253</f>
        <v>0.5114541166272797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38383.89699074074</v>
      </c>
      <c r="E254" s="15">
        <f>'raw data'!E254</f>
        <v>1468943.9508539797</v>
      </c>
      <c r="F254" s="31">
        <f>'raw data'!F254</f>
        <v>2.7666407450300086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1309D126R1(94-104)</v>
      </c>
      <c r="D255" s="81">
        <f>'raw data'!D255</f>
        <v>38383.90394675926</v>
      </c>
      <c r="E255" s="15">
        <f>'raw data'!E255</f>
        <v>1431708.393576224</v>
      </c>
      <c r="F255" s="31">
        <f>'raw data'!F255</f>
        <v>1.2465093599515291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1309D127R1(132-135)</v>
      </c>
      <c r="D256" s="81">
        <f>'raw data'!D256</f>
        <v>38383.91090277778</v>
      </c>
      <c r="E256" s="15">
        <f>'raw data'!E256</f>
        <v>1352548.9898861458</v>
      </c>
      <c r="F256" s="31">
        <f>'raw data'!F256</f>
        <v>1.4551495385877222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38383.917858796296</v>
      </c>
      <c r="E257" s="15">
        <f>'raw data'!E257</f>
        <v>4411649.3667611815</v>
      </c>
      <c r="F257" s="31">
        <f>'raw data'!F257</f>
        <v>2.2414811870577678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38383.92482638889</v>
      </c>
      <c r="E258" s="15">
        <f>'raw data'!E258</f>
        <v>5267419.568611449</v>
      </c>
      <c r="F258" s="31">
        <f>'raw data'!F258</f>
        <v>0.2393312059583357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1309D127R2(80-92)</v>
      </c>
      <c r="D259" s="81">
        <f>'raw data'!D259</f>
        <v>38383.93177083333</v>
      </c>
      <c r="E259" s="15">
        <f>'raw data'!E259</f>
        <v>1374018.7454347191</v>
      </c>
      <c r="F259" s="31">
        <f>'raw data'!F259</f>
        <v>2.161786857138676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38383.93871527778</v>
      </c>
      <c r="E260" s="15">
        <f>'raw data'!E260</f>
        <v>18277.87615013985</v>
      </c>
      <c r="F260" s="31">
        <f>'raw data'!F260</f>
        <v>2.9476544635647133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1309D128R3(38-48)</v>
      </c>
      <c r="D261" s="81">
        <f>'raw data'!D261</f>
        <v>38383.94567129629</v>
      </c>
      <c r="E261" s="15">
        <f>'raw data'!E261</f>
        <v>3051001.6685062945</v>
      </c>
      <c r="F261" s="31">
        <f>'raw data'!F261</f>
        <v>1.9129972507592197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1309D130R1(35-43)</v>
      </c>
      <c r="D262" s="81">
        <f>'raw data'!D262</f>
        <v>38383.95260416667</v>
      </c>
      <c r="E262" s="15">
        <f>'raw data'!E262</f>
        <v>1790855.63718827</v>
      </c>
      <c r="F262" s="31">
        <f>'raw data'!F262</f>
        <v>0.6673871949587878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38383.95951388889</v>
      </c>
      <c r="E263" s="15">
        <f>'raw data'!E263</f>
        <v>5332027.612047271</v>
      </c>
      <c r="F263" s="31">
        <f>'raw data'!F263</f>
        <v>1.2126618028344636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38383.966458333336</v>
      </c>
      <c r="E264" s="15">
        <f>'raw data'!E264</f>
        <v>3866728.27092307</v>
      </c>
      <c r="F264" s="31">
        <f>'raw data'!F264</f>
        <v>0.31700608129582525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38383.97340277778</v>
      </c>
      <c r="E265" s="15">
        <f>'raw data'!E265</f>
        <v>10622.70233729088</v>
      </c>
      <c r="F265" s="31">
        <f>'raw data'!F265</f>
        <v>0.8333216589360605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38383.98034722222</v>
      </c>
      <c r="E266" s="15">
        <f>'raw data'!E266</f>
        <v>44296.342415899344</v>
      </c>
      <c r="F266" s="31">
        <f>'raw data'!F266</f>
        <v>1.7454116450252357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38383.987291666665</v>
      </c>
      <c r="E267" s="15">
        <f>'raw data'!E267</f>
        <v>4630122.324513081</v>
      </c>
      <c r="F267" s="31">
        <f>'raw data'!F267</f>
        <v>0.3040596258176493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38383.99423611111</v>
      </c>
      <c r="E268" s="15">
        <f>'raw data'!E268</f>
        <v>5460344.171903854</v>
      </c>
      <c r="F268" s="31">
        <f>'raw data'!F268</f>
        <v>1.4916148016302313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38383.77642361111</v>
      </c>
      <c r="E276" s="15">
        <f>'raw data'!E276</f>
        <v>34846.24496522581</v>
      </c>
      <c r="F276" s="31">
        <f>'raw data'!F276</f>
        <v>0.712486298801753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38383.78337962963</v>
      </c>
      <c r="E277" s="177">
        <v>306.125</v>
      </c>
      <c r="F277" s="177">
        <v>10.623059490982275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38383.79032407407</v>
      </c>
      <c r="E278" s="15">
        <f>'raw data'!E278</f>
        <v>35248.24007800857</v>
      </c>
      <c r="F278" s="31">
        <f>'raw data'!F278</f>
        <v>2.3215068703594053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38383.79728009259</v>
      </c>
      <c r="E279" s="15">
        <f>'raw data'!E279</f>
        <v>35634.447809497455</v>
      </c>
      <c r="F279" s="31">
        <f>'raw data'!F279</f>
        <v>1.4378115614792832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38383.804247685184</v>
      </c>
      <c r="E280" s="15">
        <f>'raw data'!E280</f>
        <v>2849.7393789169046</v>
      </c>
      <c r="F280" s="31">
        <f>'raw data'!F280</f>
        <v>5.28137585619625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1309D114R3(29-37)</v>
      </c>
      <c r="D281" s="81">
        <f>'raw data'!D281</f>
        <v>38383.811215277776</v>
      </c>
      <c r="E281" s="15">
        <f>'raw data'!E281</f>
        <v>10040.460354077863</v>
      </c>
      <c r="F281" s="31">
        <f>'raw data'!F281</f>
        <v>1.2804150053134713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38383.81818287037</v>
      </c>
      <c r="E282" s="15">
        <f>'raw data'!E282</f>
        <v>34031.62416689962</v>
      </c>
      <c r="F282" s="31">
        <f>'raw data'!F282</f>
        <v>2.0663403217200282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1309D116R3(64-77)</v>
      </c>
      <c r="D283" s="81">
        <f>'raw data'!D283</f>
        <v>38383.825150462966</v>
      </c>
      <c r="E283" s="177">
        <v>7640.235000000001</v>
      </c>
      <c r="F283" s="177">
        <v>2.4806282864515214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1309D117R1(41-51)</v>
      </c>
      <c r="D284" s="81">
        <f>'raw data'!D284</f>
        <v>38383.83210648148</v>
      </c>
      <c r="E284" s="15">
        <f>'raw data'!E284</f>
        <v>10812.897599831666</v>
      </c>
      <c r="F284" s="31">
        <f>'raw data'!F284</f>
        <v>3.3427674480380016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1309D117R4(24-28)</v>
      </c>
      <c r="D285" s="81">
        <f>'raw data'!D285</f>
        <v>38383.839050925926</v>
      </c>
      <c r="E285" s="15">
        <f>'raw data'!E285</f>
        <v>16228.880016528035</v>
      </c>
      <c r="F285" s="31">
        <f>'raw data'!F285</f>
        <v>3.1062395750961787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38383.84600694444</v>
      </c>
      <c r="E286" s="15">
        <f>'raw data'!E286</f>
        <v>18124.604543957306</v>
      </c>
      <c r="F286" s="31">
        <f>'raw data'!F286</f>
        <v>1.5024826176481603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38383.85297453704</v>
      </c>
      <c r="E287" s="15">
        <f>'raw data'!E287</f>
        <v>35333.68933354098</v>
      </c>
      <c r="F287" s="31">
        <f>'raw data'!F287</f>
        <v>0.9716154390129019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38383.85994212963</v>
      </c>
      <c r="E288" s="177">
        <v>1134.18</v>
      </c>
      <c r="F288" s="177">
        <v>0.84540090222919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1309D120R2(35-45)</v>
      </c>
      <c r="D289" s="81">
        <f>'raw data'!D289</f>
        <v>38383.86688657408</v>
      </c>
      <c r="E289" s="15">
        <f>'raw data'!E289</f>
        <v>15594.64964771092</v>
      </c>
      <c r="F289" s="31">
        <f>'raw data'!F289</f>
        <v>2.54072900420063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1309D121R2(26-35)</v>
      </c>
      <c r="D290" s="81">
        <f>'raw data'!D290</f>
        <v>38383.87384259259</v>
      </c>
      <c r="E290" s="15">
        <f>'raw data'!E290</f>
        <v>15580.120154201846</v>
      </c>
      <c r="F290" s="31">
        <f>'raw data'!F290</f>
        <v>1.811032814188936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1309D124R4(49-59)</v>
      </c>
      <c r="D291" s="81">
        <f>'raw data'!D291</f>
        <v>38383.88079861111</v>
      </c>
      <c r="E291" s="15">
        <f>'raw data'!E291</f>
        <v>21239.331474530358</v>
      </c>
      <c r="F291" s="31">
        <f>'raw data'!F291</f>
        <v>2.955730637787039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38383.887766203705</v>
      </c>
      <c r="E292" s="15">
        <f>'raw data'!E292</f>
        <v>35057.685121069386</v>
      </c>
      <c r="F292" s="31">
        <f>'raw data'!F292</f>
        <v>1.5802799154119682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38383.89471064815</v>
      </c>
      <c r="E293" s="15">
        <f>'raw data'!E293</f>
        <v>36861.55915972559</v>
      </c>
      <c r="F293" s="31">
        <f>'raw data'!F293</f>
        <v>1.9918447773168315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1309D126R1(94-104)</v>
      </c>
      <c r="D294" s="81">
        <f>'raw data'!D294</f>
        <v>38383.901666666665</v>
      </c>
      <c r="E294" s="15">
        <f>'raw data'!E294</f>
        <v>24895.78504885361</v>
      </c>
      <c r="F294" s="31">
        <f>'raw data'!F294</f>
        <v>0.6175099713380934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1309D127R1(132-135)</v>
      </c>
      <c r="D295" s="81">
        <f>'raw data'!D295</f>
        <v>38383.90861111111</v>
      </c>
      <c r="E295" s="15">
        <f>'raw data'!E295</f>
        <v>29321.323348132333</v>
      </c>
      <c r="F295" s="31">
        <f>'raw data'!F295</f>
        <v>1.579248001202235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38383.91556712963</v>
      </c>
      <c r="E296" s="15">
        <f>'raw data'!E296</f>
        <v>75214.21847146831</v>
      </c>
      <c r="F296" s="31">
        <f>'raw data'!F296</f>
        <v>1.2277245990859151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38383.922534722224</v>
      </c>
      <c r="E297" s="15">
        <f>'raw data'!E297</f>
        <v>36211.4400224123</v>
      </c>
      <c r="F297" s="31">
        <f>'raw data'!F297</f>
        <v>1.3892692133460103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1309D127R2(80-92)</v>
      </c>
      <c r="D298" s="81">
        <f>'raw data'!D298</f>
        <v>38383.92947916667</v>
      </c>
      <c r="E298" s="15">
        <f>'raw data'!E298</f>
        <v>19125.931592314897</v>
      </c>
      <c r="F298" s="31">
        <f>'raw data'!F298</f>
        <v>2.21589804485851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38383.936435185184</v>
      </c>
      <c r="E299" s="15">
        <f>'raw data'!E299</f>
        <v>3021.065093285265</v>
      </c>
      <c r="F299" s="31">
        <f>'raw data'!F299</f>
        <v>3.469059740875814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1309D128R3(38-48)</v>
      </c>
      <c r="D300" s="81">
        <f>'raw data'!D300</f>
        <v>38383.943391203706</v>
      </c>
      <c r="E300" s="15">
        <f>'raw data'!E300</f>
        <v>14359.523866929148</v>
      </c>
      <c r="F300" s="31">
        <f>'raw data'!F300</f>
        <v>2.20707619413688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1309D130R1(35-43)</v>
      </c>
      <c r="D301" s="81">
        <f>'raw data'!D301</f>
        <v>38383.95033564815</v>
      </c>
      <c r="E301" s="15">
        <f>'raw data'!E301</f>
        <v>10275.742585182317</v>
      </c>
      <c r="F301" s="31">
        <f>'raw data'!F301</f>
        <v>3.0424533062538885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38383.95725694444</v>
      </c>
      <c r="E302" s="15">
        <f>'raw data'!E302</f>
        <v>37884.663901332904</v>
      </c>
      <c r="F302" s="31">
        <f>'raw data'!F302</f>
        <v>1.7802532789006766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38383.964166666665</v>
      </c>
      <c r="E303" s="15">
        <f>'raw data'!E303</f>
        <v>19977.93312136893</v>
      </c>
      <c r="F303" s="31">
        <f>'raw data'!F303</f>
        <v>2.1377999362846554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38383.97112268519</v>
      </c>
      <c r="E304" s="15">
        <f>'raw data'!E304</f>
        <v>512.613565177582</v>
      </c>
      <c r="F304" s="31">
        <f>'raw data'!F304</f>
        <v>9.405252560680587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38383.97806712963</v>
      </c>
      <c r="E305" s="177">
        <v>1061.185</v>
      </c>
      <c r="F305" s="177">
        <v>23.497040030702735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38383.985</v>
      </c>
      <c r="E306" s="15">
        <f>'raw data'!E306</f>
        <v>79373.79780886273</v>
      </c>
      <c r="F306" s="31">
        <f>'raw data'!F306</f>
        <v>0.5300103677466365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38383.991956018515</v>
      </c>
      <c r="E307" s="15">
        <f>'raw data'!E307</f>
        <v>37863.223340489356</v>
      </c>
      <c r="F307" s="31">
        <f>'raw data'!F307</f>
        <v>1.4334945458076385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38383.77824074074</v>
      </c>
      <c r="E315" s="15">
        <f>'raw data'!E315</f>
        <v>21238.560161115754</v>
      </c>
      <c r="F315" s="31">
        <f>'raw data'!F315</f>
        <v>1.3845278416850504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38383.78519675926</v>
      </c>
      <c r="E316" s="182">
        <v>270.27</v>
      </c>
      <c r="F316" s="183"/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38383.7921412037</v>
      </c>
      <c r="E317" s="15">
        <f>'raw data'!E317</f>
        <v>12285.297005826484</v>
      </c>
      <c r="F317" s="31">
        <f>'raw data'!F317</f>
        <v>1.083428152286141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38383.799097222225</v>
      </c>
      <c r="E318" s="15">
        <f>'raw data'!E318</f>
        <v>22115.357670678943</v>
      </c>
      <c r="F318" s="31">
        <f>'raw data'!F318</f>
        <v>1.6504664302117689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38383.80606481482</v>
      </c>
      <c r="E319" s="177">
        <v>254.435</v>
      </c>
      <c r="F319" s="177">
        <v>23.936607409985793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1309D114R3(29-37)</v>
      </c>
      <c r="D320" s="81">
        <f>'raw data'!D320</f>
        <v>38383.813043981485</v>
      </c>
      <c r="E320" s="15">
        <f>'raw data'!E320</f>
        <v>4752.433003669856</v>
      </c>
      <c r="F320" s="31">
        <f>'raw data'!F320</f>
        <v>3.8619682221788363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38383.82</v>
      </c>
      <c r="E321" s="15">
        <f>'raw data'!E321</f>
        <v>21432.77986050391</v>
      </c>
      <c r="F321" s="31">
        <f>'raw data'!F321</f>
        <v>2.944868572256638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1309D116R3(64-77)</v>
      </c>
      <c r="D322" s="81">
        <f>'raw data'!D322</f>
        <v>38383.82697916667</v>
      </c>
      <c r="E322" s="15">
        <f>'raw data'!E322</f>
        <v>244629.9438283303</v>
      </c>
      <c r="F322" s="31">
        <f>'raw data'!F322</f>
        <v>1.0772299981592086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1309D117R1(41-51)</v>
      </c>
      <c r="D323" s="81">
        <f>'raw data'!D323</f>
        <v>38383.83392361111</v>
      </c>
      <c r="E323" s="15">
        <f>'raw data'!E323</f>
        <v>3405.975180677014</v>
      </c>
      <c r="F323" s="31">
        <f>'raw data'!F323</f>
        <v>2.854690604486535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1309D117R4(24-28)</v>
      </c>
      <c r="D324" s="81">
        <f>'raw data'!D324</f>
        <v>38383.84086805556</v>
      </c>
      <c r="E324" s="15">
        <f>'raw data'!E324</f>
        <v>5900.673078859625</v>
      </c>
      <c r="F324" s="31">
        <f>'raw data'!F324</f>
        <v>4.362487412896734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38383.84783564815</v>
      </c>
      <c r="E325" s="15">
        <f>'raw data'!E325</f>
        <v>16644.30891734639</v>
      </c>
      <c r="F325" s="31">
        <f>'raw data'!F325</f>
        <v>1.812176049284123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38383.85480324074</v>
      </c>
      <c r="E326" s="15">
        <f>'raw data'!E326</f>
        <v>20665.572428778538</v>
      </c>
      <c r="F326" s="31">
        <f>'raw data'!F326</f>
        <v>1.349165205904069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38383.861759259256</v>
      </c>
      <c r="E327" s="15">
        <f>'raw data'!E327</f>
        <v>-389.5486257928119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1309D120R2(35-45)</v>
      </c>
      <c r="D328" s="81">
        <f>'raw data'!D328</f>
        <v>38383.8687037037</v>
      </c>
      <c r="E328" s="15">
        <f>'raw data'!E328</f>
        <v>7681.182735072508</v>
      </c>
      <c r="F328" s="31">
        <f>'raw data'!F328</f>
        <v>2.941521847420694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1309D121R2(26-35)</v>
      </c>
      <c r="D329" s="81">
        <f>'raw data'!D329</f>
        <v>38383.875659722224</v>
      </c>
      <c r="E329" s="15">
        <f>'raw data'!E329</f>
        <v>6828.524756136938</v>
      </c>
      <c r="F329" s="31">
        <f>'raw data'!F329</f>
        <v>2.9867603566282694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1309D124R4(49-59)</v>
      </c>
      <c r="D330" s="81">
        <f>'raw data'!D330</f>
        <v>38383.88261574074</v>
      </c>
      <c r="E330" s="15">
        <f>'raw data'!E330</f>
        <v>9813.761735519654</v>
      </c>
      <c r="F330" s="31">
        <f>'raw data'!F330</f>
        <v>1.2001518901908037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38383.88958333333</v>
      </c>
      <c r="E331" s="177">
        <v>21185.165</v>
      </c>
      <c r="F331" s="177">
        <v>0.9675788921077726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38383.896527777775</v>
      </c>
      <c r="E332" s="15">
        <f>'raw data'!E332</f>
        <v>13451.539510002474</v>
      </c>
      <c r="F332" s="31">
        <f>'raw data'!F332</f>
        <v>3.891220272615195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1309D126R1(94-104)</v>
      </c>
      <c r="D333" s="81">
        <f>'raw data'!D333</f>
        <v>38383.9034837963</v>
      </c>
      <c r="E333" s="15">
        <f>'raw data'!E333</f>
        <v>11189.000404221712</v>
      </c>
      <c r="F333" s="31">
        <f>'raw data'!F333</f>
        <v>2.158182598794482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1309D127R1(132-135)</v>
      </c>
      <c r="D334" s="81">
        <f>'raw data'!D334</f>
        <v>38383.91043981481</v>
      </c>
      <c r="E334" s="15">
        <f>'raw data'!E334</f>
        <v>23897.72314664963</v>
      </c>
      <c r="F334" s="31">
        <f>'raw data'!F334</f>
        <v>3.522024140426747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38383.917395833334</v>
      </c>
      <c r="E335" s="15">
        <f>'raw data'!E335</f>
        <v>8309.517611020085</v>
      </c>
      <c r="F335" s="31">
        <f>'raw data'!F335</f>
        <v>3.3412751713335043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38383.924363425926</v>
      </c>
      <c r="E336" s="15">
        <f>'raw data'!E336</f>
        <v>21944.682994038478</v>
      </c>
      <c r="F336" s="31">
        <f>'raw data'!F336</f>
        <v>1.7019782746190972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1309D127R2(80-92)</v>
      </c>
      <c r="D337" s="81">
        <f>'raw data'!D337</f>
        <v>38383.93130787037</v>
      </c>
      <c r="E337" s="15">
        <f>'raw data'!E337</f>
        <v>112377.88864038125</v>
      </c>
      <c r="F337" s="31">
        <f>'raw data'!F337</f>
        <v>2.045837212739598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38383.938252314816</v>
      </c>
      <c r="E338" s="182">
        <v>428.92</v>
      </c>
      <c r="F338" s="183"/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1309D128R3(38-48)</v>
      </c>
      <c r="D339" s="81">
        <f>'raw data'!D339</f>
        <v>38383.94520833333</v>
      </c>
      <c r="E339" s="15">
        <f>'raw data'!E339</f>
        <v>260613.85277371525</v>
      </c>
      <c r="F339" s="31">
        <f>'raw data'!F339</f>
        <v>2.4583999747652476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1309D130R1(35-43)</v>
      </c>
      <c r="D340" s="81">
        <f>'raw data'!D340</f>
        <v>38383.95214120371</v>
      </c>
      <c r="E340" s="15">
        <f>'raw data'!E340</f>
        <v>202999.896117345</v>
      </c>
      <c r="F340" s="31">
        <f>'raw data'!F340</f>
        <v>0.7280758341601715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38383.9590625</v>
      </c>
      <c r="E341" s="15">
        <f>'raw data'!E341</f>
        <v>22812.560512884265</v>
      </c>
      <c r="F341" s="31">
        <f>'raw data'!F341</f>
        <v>1.54893723440148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38383.965995370374</v>
      </c>
      <c r="E342" s="15">
        <f>'raw data'!E342</f>
        <v>17083.500957435706</v>
      </c>
      <c r="F342" s="31">
        <f>'raw data'!F342</f>
        <v>1.38175269138248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38383.97295138889</v>
      </c>
      <c r="E343" s="177">
        <v>76.145</v>
      </c>
      <c r="F343" s="177">
        <v>41.760577779183215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38383.97987268519</v>
      </c>
      <c r="E344" s="15">
        <f>'raw data'!E344</f>
        <v>574.5796805162763</v>
      </c>
      <c r="F344" s="31">
        <f>'raw data'!F344</f>
        <v>45.0339894774824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38383.98681712963</v>
      </c>
      <c r="E345" s="15">
        <f>'raw data'!E345</f>
        <v>8774.211085902396</v>
      </c>
      <c r="F345" s="31">
        <f>'raw data'!F345</f>
        <v>2.6084884161264323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38383.99377314815</v>
      </c>
      <c r="E346" s="15">
        <f>'raw data'!E346</f>
        <v>22987.685806502202</v>
      </c>
      <c r="F346" s="31">
        <f>'raw data'!F346</f>
        <v>1.6899747460319043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38383.77736111111</v>
      </c>
      <c r="E354" s="15">
        <f>'raw data'!E354</f>
        <v>29716.220531953</v>
      </c>
      <c r="F354" s="31">
        <f>'raw data'!F354</f>
        <v>3.2140398010219244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38383.784317129626</v>
      </c>
      <c r="E355" s="15">
        <f>'raw data'!E355</f>
        <v>1482.8195101567792</v>
      </c>
      <c r="F355" s="31">
        <f>'raw data'!F355</f>
        <v>1.748033019232854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38383.79126157407</v>
      </c>
      <c r="E356" s="15">
        <f>'raw data'!E356</f>
        <v>3701.5085693356114</v>
      </c>
      <c r="F356" s="31">
        <f>'raw data'!F356</f>
        <v>0.755924624476996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38383.79821759259</v>
      </c>
      <c r="E357" s="177">
        <v>30767.43</v>
      </c>
      <c r="F357" s="177">
        <v>1.3119224939240504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38383.805185185185</v>
      </c>
      <c r="E358" s="15">
        <f>'raw data'!E358</f>
        <v>2344.1262181487564</v>
      </c>
      <c r="F358" s="31">
        <v>1.6880774611097353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1309D114R3(29-37)</v>
      </c>
      <c r="D359" s="81">
        <f>'raw data'!D359</f>
        <v>38383.81215277778</v>
      </c>
      <c r="E359" s="15">
        <f>'raw data'!E359</f>
        <v>2382.95913337018</v>
      </c>
      <c r="F359" s="31">
        <v>1.6880774611097353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38383.81912037037</v>
      </c>
      <c r="E360" s="15">
        <f>'raw data'!E360</f>
        <v>30296.63828679655</v>
      </c>
      <c r="F360" s="31">
        <f>'raw data'!F360</f>
        <v>0.9814560726078726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1309D116R3(64-77)</v>
      </c>
      <c r="D361" s="81">
        <f>'raw data'!D361</f>
        <v>38383.82609953704</v>
      </c>
      <c r="E361" s="15">
        <f>'raw data'!E361</f>
        <v>38471.781312608065</v>
      </c>
      <c r="F361" s="31">
        <f>'raw data'!F361</f>
        <v>0.7070356952618222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1309D117R1(41-51)</v>
      </c>
      <c r="D362" s="81">
        <f>'raw data'!D362</f>
        <v>38383.83305555556</v>
      </c>
      <c r="E362" s="15">
        <f>'raw data'!E362</f>
        <v>1783.9670547882388</v>
      </c>
      <c r="F362" s="31">
        <f>'raw data'!F362</f>
        <v>3.3766243153988778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1309D117R4(24-28)</v>
      </c>
      <c r="D363" s="81">
        <f>'raw data'!D363</f>
        <v>38383.84</v>
      </c>
      <c r="E363" s="15">
        <f>'raw data'!E363</f>
        <v>1797.7546555074189</v>
      </c>
      <c r="F363" s="31">
        <f>'raw data'!F363</f>
        <v>5.98378697917024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38383.84694444444</v>
      </c>
      <c r="E364" s="15">
        <f>'raw data'!E364</f>
        <v>21404.303245041152</v>
      </c>
      <c r="F364" s="31">
        <f>'raw data'!F364</f>
        <v>0.6831296005915665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38383.85391203704</v>
      </c>
      <c r="E365" s="15">
        <f>'raw data'!E365</f>
        <v>31036.71318367162</v>
      </c>
      <c r="F365" s="31">
        <f>'raw data'!F365</f>
        <v>1.2573434756921376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38383.86087962963</v>
      </c>
      <c r="E366" s="15">
        <f>'raw data'!E366</f>
        <v>1534.165305329656</v>
      </c>
      <c r="F366" s="31">
        <f>'raw data'!F366</f>
        <v>8.256542886312564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1309D120R2(35-45)</v>
      </c>
      <c r="D367" s="81">
        <f>'raw data'!D367</f>
        <v>38383.86782407408</v>
      </c>
      <c r="E367" s="15">
        <f>'raw data'!E367</f>
        <v>2860.9680955153513</v>
      </c>
      <c r="F367" s="31">
        <f>'raw data'!F367</f>
        <v>2.6514208596507904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1309D121R2(26-35)</v>
      </c>
      <c r="D368" s="81">
        <f>'raw data'!D368</f>
        <v>38383.87479166667</v>
      </c>
      <c r="E368" s="15">
        <f>'raw data'!E368</f>
        <v>2871.531909953848</v>
      </c>
      <c r="F368" s="31">
        <f>'raw data'!F368</f>
        <v>3.9680284687800493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1309D124R4(49-59)</v>
      </c>
      <c r="D369" s="81">
        <f>'raw data'!D369</f>
        <v>38383.881736111114</v>
      </c>
      <c r="E369" s="15">
        <f>'raw data'!E369</f>
        <v>2575.8724878805583</v>
      </c>
      <c r="F369" s="31">
        <f>'raw data'!F369</f>
        <v>1.8395434649953148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38383.888703703706</v>
      </c>
      <c r="E370" s="15">
        <f>'raw data'!E370</f>
        <v>31514.685446807645</v>
      </c>
      <c r="F370" s="31">
        <f>'raw data'!F370</f>
        <v>0.9478486271226497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38383.89564814815</v>
      </c>
      <c r="E371" s="15">
        <f>'raw data'!E371</f>
        <v>4351.964191999918</v>
      </c>
      <c r="F371" s="31">
        <f>'raw data'!F371</f>
        <v>0.9499274725953761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1309D126R1(94-104)</v>
      </c>
      <c r="D372" s="81">
        <f>'raw data'!D372</f>
        <v>38383.902604166666</v>
      </c>
      <c r="E372" s="15">
        <f>'raw data'!E372</f>
        <v>2892.935226827494</v>
      </c>
      <c r="F372" s="31">
        <f>'raw data'!F372</f>
        <v>3.4864967553949864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1309D127R1(132-135)</v>
      </c>
      <c r="D373" s="81">
        <f>'raw data'!D373</f>
        <v>38383.90956018519</v>
      </c>
      <c r="E373" s="15">
        <f>'raw data'!E373</f>
        <v>14212.704481787263</v>
      </c>
      <c r="F373" s="31">
        <f>'raw data'!F373</f>
        <v>0.1998196958381696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38383.9165162037</v>
      </c>
      <c r="E374" s="15">
        <f>'raw data'!E374</f>
        <v>6527.611551259401</v>
      </c>
      <c r="F374" s="31">
        <f>'raw data'!F374</f>
        <v>1.1101932657761668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38383.923472222225</v>
      </c>
      <c r="E375" s="15">
        <f>'raw data'!E375</f>
        <v>31551.141891057356</v>
      </c>
      <c r="F375" s="31">
        <f>'raw data'!F375</f>
        <v>1.2979386573846157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1309D127R2(80-92)</v>
      </c>
      <c r="D376" s="81">
        <f>'raw data'!D376</f>
        <v>38383.93042824074</v>
      </c>
      <c r="E376" s="15">
        <f>'raw data'!E376</f>
        <v>45768.2743631282</v>
      </c>
      <c r="F376" s="31">
        <f>'raw data'!F376</f>
        <v>3.0851466285253775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38383.93738425926</v>
      </c>
      <c r="E377" s="177">
        <v>2842.705</v>
      </c>
      <c r="F377" s="177">
        <v>3.9214545320062966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1309D128R3(38-48)</v>
      </c>
      <c r="D378" s="81">
        <f>'raw data'!D378</f>
        <v>38383.94432870371</v>
      </c>
      <c r="E378" s="15">
        <f>'raw data'!E378</f>
        <v>35663.38940198372</v>
      </c>
      <c r="F378" s="31">
        <f>'raw data'!F378</f>
        <v>2.07161601149772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1309D130R1(35-43)</v>
      </c>
      <c r="D379" s="81">
        <f>'raw data'!D379</f>
        <v>38383.951273148145</v>
      </c>
      <c r="E379" s="15">
        <f>'raw data'!E379</f>
        <v>27517.910040799412</v>
      </c>
      <c r="F379" s="31">
        <f>'raw data'!F379</f>
        <v>0.9110457308345551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38383.95819444444</v>
      </c>
      <c r="E380" s="15">
        <f>'raw data'!E380</f>
        <v>32815.41303803332</v>
      </c>
      <c r="F380" s="31">
        <f>'raw data'!F380</f>
        <v>1.082547450566145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38383.96511574074</v>
      </c>
      <c r="E381" s="15">
        <f>'raw data'!E381</f>
        <v>23126.242567294383</v>
      </c>
      <c r="F381" s="31">
        <f>'raw data'!F381</f>
        <v>1.0827552616162024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38383.97207175926</v>
      </c>
      <c r="E382" s="15">
        <f>'raw data'!E382</f>
        <v>1568.8709651115244</v>
      </c>
      <c r="F382" s="31">
        <f>'raw data'!F382</f>
        <v>1.2897809133760296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38383.97900462963</v>
      </c>
      <c r="E383" s="15">
        <f>'raw data'!E383</f>
        <v>1169.8974452401608</v>
      </c>
      <c r="F383" s="31">
        <f>'raw data'!F383</f>
        <v>1.9510563588032477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38383.9859375</v>
      </c>
      <c r="E384" s="15">
        <f>'raw data'!E384</f>
        <v>6773.980811047807</v>
      </c>
      <c r="F384" s="31">
        <f>'raw data'!F384</f>
        <v>0.7928650350419798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38383.992893518516</v>
      </c>
      <c r="E385" s="15">
        <f>'raw data'!E385</f>
        <v>32882.82164600791</v>
      </c>
      <c r="F385" s="31">
        <f>'raw data'!F385</f>
        <v>1.4254454882565242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">
      <pane xSplit="2" topLeftCell="C1" activePane="topRight" state="frozen"/>
      <selection pane="topLeft" activeCell="A1" sqref="A1"/>
      <selection pane="topRight" activeCell="J17" sqref="J1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603</v>
      </c>
      <c r="C1" s="174" t="s">
        <v>641</v>
      </c>
      <c r="D1" s="174" t="s">
        <v>623</v>
      </c>
      <c r="E1" s="174" t="s">
        <v>618</v>
      </c>
      <c r="F1" s="174" t="s">
        <v>620</v>
      </c>
      <c r="G1" s="174" t="s">
        <v>622</v>
      </c>
      <c r="H1" s="174" t="s">
        <v>619</v>
      </c>
      <c r="I1" s="174" t="s">
        <v>616</v>
      </c>
      <c r="J1" s="174" t="s">
        <v>621</v>
      </c>
      <c r="K1" s="174" t="s">
        <v>617</v>
      </c>
      <c r="L1" s="174" t="s">
        <v>640</v>
      </c>
      <c r="O1" s="18" t="s">
        <v>623</v>
      </c>
      <c r="P1" s="18" t="s">
        <v>616</v>
      </c>
      <c r="Q1" s="18" t="s">
        <v>617</v>
      </c>
      <c r="R1" s="18" t="s">
        <v>641</v>
      </c>
      <c r="S1" s="18" t="s">
        <v>640</v>
      </c>
      <c r="T1" s="18" t="s">
        <v>508</v>
      </c>
      <c r="U1" s="18" t="s">
        <v>619</v>
      </c>
      <c r="V1" s="18" t="s">
        <v>671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21238.560161115754</v>
      </c>
      <c r="D4" s="7">
        <f>'recalc raw'!E3</f>
        <v>447898.2934379072</v>
      </c>
      <c r="E4" s="7">
        <f>'recalc raw'!E81</f>
        <v>45500.88186058459</v>
      </c>
      <c r="F4" s="7">
        <f>'recalc raw'!E159</f>
        <v>30243.16474835919</v>
      </c>
      <c r="G4" s="7">
        <f>'recalc raw'!E198</f>
        <v>31583.4642913485</v>
      </c>
      <c r="H4" s="7">
        <f>'recalc raw'!E42</f>
        <v>6260.978512103186</v>
      </c>
      <c r="I4" s="7">
        <f>'recalc raw'!E237</f>
        <v>5148118.547699599</v>
      </c>
      <c r="J4" s="7">
        <f>'recalc raw'!E120</f>
        <v>29871.78207970925</v>
      </c>
      <c r="K4" s="7">
        <f>'recalc raw'!E276</f>
        <v>34846.24496522581</v>
      </c>
      <c r="L4" s="7">
        <f>'recalc raw'!E354</f>
        <v>29716.220531953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34846.24496522581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270.27</v>
      </c>
      <c r="D5" s="7">
        <f>'recalc raw'!E4</f>
        <v>3059.4260365569376</v>
      </c>
      <c r="E5" s="7">
        <f>'recalc raw'!E82</f>
        <v>826.3</v>
      </c>
      <c r="F5" s="7">
        <f>'recalc raw'!E160</f>
        <v>4340.812345236903</v>
      </c>
      <c r="G5" s="7">
        <f>'recalc raw'!E199</f>
        <v>265.5</v>
      </c>
      <c r="H5" s="7">
        <f>'recalc raw'!E43</f>
        <v>5231.387048859884</v>
      </c>
      <c r="I5" s="7">
        <f>'recalc raw'!E238</f>
        <v>10280.984625827465</v>
      </c>
      <c r="J5" s="7">
        <f>'recalc raw'!E121</f>
        <v>8446.743646482595</v>
      </c>
      <c r="K5" s="7">
        <f>'recalc raw'!E277</f>
        <v>306.125</v>
      </c>
      <c r="L5" s="7">
        <f>'recalc raw'!E355</f>
        <v>1482.8195101567792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306.125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12285.297005826484</v>
      </c>
      <c r="D6" s="7">
        <f>'recalc raw'!E5</f>
        <v>24739.206497474235</v>
      </c>
      <c r="E6" s="7">
        <f>'recalc raw'!E83</f>
        <v>9406.524587026892</v>
      </c>
      <c r="F6" s="7">
        <f>'recalc raw'!E161</f>
        <v>8678.327409358228</v>
      </c>
      <c r="G6" s="7">
        <f>'recalc raw'!E200</f>
        <v>42769.0011359188</v>
      </c>
      <c r="H6" s="7">
        <f>'recalc raw'!E44</f>
        <v>5548.415176211199</v>
      </c>
      <c r="I6" s="7">
        <f>'recalc raw'!E239</f>
        <v>1420315.943950481</v>
      </c>
      <c r="J6" s="7">
        <f>'recalc raw'!E122</f>
        <v>28731.647177658997</v>
      </c>
      <c r="K6" s="7">
        <f>'recalc raw'!E278</f>
        <v>35248.24007800857</v>
      </c>
      <c r="L6" s="7">
        <f>'recalc raw'!E356</f>
        <v>3701.5085693356114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35248.24007800857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22115.357670678943</v>
      </c>
      <c r="D7" s="7">
        <f>'recalc raw'!E6</f>
        <v>448666.17250275554</v>
      </c>
      <c r="E7" s="7">
        <f>'recalc raw'!E84</f>
        <v>46184.244547562485</v>
      </c>
      <c r="F7" s="7">
        <f>'recalc raw'!E162</f>
        <v>31507.12738711106</v>
      </c>
      <c r="G7" s="7">
        <f>'recalc raw'!E201</f>
        <v>31590.70315623145</v>
      </c>
      <c r="H7" s="7">
        <f>'recalc raw'!E45</f>
        <v>6257.050663186129</v>
      </c>
      <c r="I7" s="7">
        <f>'recalc raw'!E240</f>
        <v>5211829.760588241</v>
      </c>
      <c r="J7" s="7">
        <f>'recalc raw'!E123</f>
        <v>29228.636014174317</v>
      </c>
      <c r="K7" s="7">
        <f>'recalc raw'!E279</f>
        <v>35634.447809497455</v>
      </c>
      <c r="L7" s="7">
        <f>'recalc raw'!E357</f>
        <v>30767.43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35634.447809497455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254.435</v>
      </c>
      <c r="D8" s="7">
        <f>'recalc raw'!E7</f>
        <v>36451.41409327647</v>
      </c>
      <c r="E8" s="7">
        <f>'recalc raw'!E85</f>
        <v>64110.5882031853</v>
      </c>
      <c r="F8" s="7">
        <f>'recalc raw'!E163</f>
        <v>116770.99853964733</v>
      </c>
      <c r="G8" s="7">
        <f>'recalc raw'!E202</f>
        <v>7284.532183234971</v>
      </c>
      <c r="H8" s="7">
        <f>'recalc raw'!E46</f>
        <v>9324.016357044009</v>
      </c>
      <c r="I8" s="7">
        <f>'recalc raw'!E241</f>
        <v>16557.831014535084</v>
      </c>
      <c r="J8" s="7">
        <f>'recalc raw'!E124</f>
        <v>8495.519373117313</v>
      </c>
      <c r="K8" s="7">
        <f>'recalc raw'!E280</f>
        <v>2849.7393789169046</v>
      </c>
      <c r="L8" s="7">
        <f>'recalc raw'!E358</f>
        <v>2344.1262181487564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2849.7393789169046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1309D114R3(29-37)</v>
      </c>
      <c r="C9" s="7">
        <f>'recalc raw'!E320</f>
        <v>4752.433003669856</v>
      </c>
      <c r="D9" s="7">
        <f>'recalc raw'!E8</f>
        <v>7507.184883887685</v>
      </c>
      <c r="E9" s="7">
        <f>'recalc raw'!E86</f>
        <v>20650.032266723985</v>
      </c>
      <c r="F9" s="7">
        <f>'recalc raw'!E164</f>
        <v>11272.497940007897</v>
      </c>
      <c r="G9" s="7">
        <f>'recalc raw'!E203</f>
        <v>21073.701931074414</v>
      </c>
      <c r="H9" s="7">
        <f>'recalc raw'!E47</f>
        <v>2887.4787316262855</v>
      </c>
      <c r="I9" s="7">
        <f>'recalc raw'!E242</f>
        <v>1192780.2490681983</v>
      </c>
      <c r="J9" s="7">
        <f>'recalc raw'!E125</f>
        <v>17953.213734627843</v>
      </c>
      <c r="K9" s="7">
        <f>'recalc raw'!E281</f>
        <v>10040.460354077863</v>
      </c>
      <c r="L9" s="7">
        <f>'recalc raw'!E359</f>
        <v>2382.95913337018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10040.460354077863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21432.77986050391</v>
      </c>
      <c r="D10" s="7">
        <f>'recalc raw'!E9</f>
        <v>450921.14201767504</v>
      </c>
      <c r="E10" s="7">
        <f>'recalc raw'!E87</f>
        <v>45770.11749621966</v>
      </c>
      <c r="F10" s="7">
        <f>'recalc raw'!E165</f>
        <v>32952.14527660873</v>
      </c>
      <c r="G10" s="7">
        <f>'recalc raw'!E204</f>
        <v>31444.714162219727</v>
      </c>
      <c r="H10" s="7">
        <f>'recalc raw'!E48</f>
        <v>4535.602133221988</v>
      </c>
      <c r="I10" s="7">
        <f>'recalc raw'!E243</f>
        <v>5064945.644359997</v>
      </c>
      <c r="J10" s="7">
        <f>'recalc raw'!E126</f>
        <v>29200.014146340094</v>
      </c>
      <c r="K10" s="7">
        <f>'recalc raw'!E282</f>
        <v>34031.62416689962</v>
      </c>
      <c r="L10" s="7">
        <f>'recalc raw'!E360</f>
        <v>30296.63828679655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34031.62416689962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1309D116R3(64-77)</v>
      </c>
      <c r="C11" s="7">
        <f>'recalc raw'!E322</f>
        <v>244629.9438283303</v>
      </c>
      <c r="D11" s="7">
        <f>'recalc raw'!E10</f>
        <v>37818.24004403704</v>
      </c>
      <c r="E11" s="7">
        <f>'recalc raw'!E88</f>
        <v>679.6855620151249</v>
      </c>
      <c r="F11" s="7">
        <f>'recalc raw'!E166</f>
        <v>4961.2579702580315</v>
      </c>
      <c r="G11" s="7">
        <f>'recalc raw'!E205</f>
        <v>45527.088084508934</v>
      </c>
      <c r="H11" s="7">
        <f>'recalc raw'!E49</f>
        <v>5905.404062483376</v>
      </c>
      <c r="I11" s="7">
        <f>'recalc raw'!E244</f>
        <v>2480696.1469341572</v>
      </c>
      <c r="J11" s="7">
        <f>'recalc raw'!E127</f>
        <v>7919.542469957018</v>
      </c>
      <c r="K11" s="7">
        <f>'recalc raw'!E283</f>
        <v>7640.235000000001</v>
      </c>
      <c r="L11" s="7">
        <f>'recalc raw'!E361</f>
        <v>38471.781312608065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7640.235000000001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1309D117R1(41-51)</v>
      </c>
      <c r="C12" s="7">
        <f>'recalc raw'!E323</f>
        <v>3405.975180677014</v>
      </c>
      <c r="D12" s="7">
        <f>'recalc raw'!E11</f>
        <v>5851.804792617643</v>
      </c>
      <c r="E12" s="7">
        <f>'recalc raw'!E89</f>
        <v>31243.608421073368</v>
      </c>
      <c r="F12" s="7">
        <f>'recalc raw'!E167</f>
        <v>21732.697650194455</v>
      </c>
      <c r="G12" s="7">
        <f>'recalc raw'!E206</f>
        <v>27392.99872162255</v>
      </c>
      <c r="H12" s="7">
        <f>'recalc raw'!E50</f>
        <v>4948.357063385422</v>
      </c>
      <c r="I12" s="7">
        <f>'recalc raw'!E245</f>
        <v>730633.2653839265</v>
      </c>
      <c r="J12" s="7">
        <f>'recalc raw'!E128</f>
        <v>20927.67372119564</v>
      </c>
      <c r="K12" s="7">
        <f>'recalc raw'!E284</f>
        <v>10812.897599831666</v>
      </c>
      <c r="L12" s="7">
        <f>'recalc raw'!E362</f>
        <v>1783.9670547882388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10812.897599831666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1309D117R4(24-28)</v>
      </c>
      <c r="C13" s="7">
        <f>'recalc raw'!E324</f>
        <v>5900.673078859625</v>
      </c>
      <c r="D13" s="7">
        <f>'recalc raw'!E12</f>
        <v>7809.052524394911</v>
      </c>
      <c r="E13" s="7">
        <f>'recalc raw'!E90</f>
        <v>20024.07287239771</v>
      </c>
      <c r="F13" s="7">
        <f>'recalc raw'!E168</f>
        <v>8693.771044845727</v>
      </c>
      <c r="G13" s="7">
        <f>'recalc raw'!E207</f>
        <v>38277.18053098964</v>
      </c>
      <c r="H13" s="7">
        <f>'recalc raw'!E51</f>
        <v>5247.61981866333</v>
      </c>
      <c r="I13" s="7">
        <f>'recalc raw'!E246</f>
        <v>1104745.577670747</v>
      </c>
      <c r="J13" s="7">
        <f>'recalc raw'!E129</f>
        <v>17644.490995524702</v>
      </c>
      <c r="K13" s="7">
        <f>'recalc raw'!E285</f>
        <v>16228.880016528035</v>
      </c>
      <c r="L13" s="7">
        <f>'recalc raw'!E363</f>
        <v>1797.7546555074189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16228.880016528035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16644.30891734639</v>
      </c>
      <c r="D14" s="7">
        <f>'recalc raw'!E13</f>
        <v>1099511.2929719635</v>
      </c>
      <c r="E14" s="7">
        <f>'recalc raw'!E91</f>
        <v>2246.6564275408327</v>
      </c>
      <c r="F14" s="7">
        <f>'recalc raw'!E169</f>
        <v>5084.593793256692</v>
      </c>
      <c r="G14" s="7">
        <f>'recalc raw'!E208</f>
        <v>20513.60512054095</v>
      </c>
      <c r="H14" s="7">
        <f>'recalc raw'!E52</f>
        <v>1383.773395199372</v>
      </c>
      <c r="I14" s="7">
        <f>'recalc raw'!E247</f>
        <v>3769695.720122563</v>
      </c>
      <c r="J14" s="7">
        <f>'recalc raw'!E130</f>
        <v>15076.322618262528</v>
      </c>
      <c r="K14" s="7">
        <f>'recalc raw'!E286</f>
        <v>18124.604543957306</v>
      </c>
      <c r="L14" s="7">
        <f>'recalc raw'!E364</f>
        <v>21404.303245041152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18124.604543957306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20665.572428778538</v>
      </c>
      <c r="D15" s="7">
        <f>'recalc raw'!E14</f>
        <v>442097.8434712794</v>
      </c>
      <c r="E15" s="7">
        <f>'recalc raw'!E92</f>
        <v>46197.46713474609</v>
      </c>
      <c r="F15" s="7">
        <f>'recalc raw'!E170</f>
        <v>32684.244505479368</v>
      </c>
      <c r="G15" s="7">
        <f>'recalc raw'!E209</f>
        <v>30615.955041767607</v>
      </c>
      <c r="H15" s="7">
        <f>'recalc raw'!E53</f>
        <v>5726.377430530592</v>
      </c>
      <c r="I15" s="7">
        <f>'recalc raw'!E248</f>
        <v>5160458.942408356</v>
      </c>
      <c r="J15" s="7">
        <f>'recalc raw'!E131</f>
        <v>29939.755188840874</v>
      </c>
      <c r="K15" s="7">
        <f>'recalc raw'!E287</f>
        <v>35333.68933354098</v>
      </c>
      <c r="L15" s="7">
        <f>'recalc raw'!E365</f>
        <v>31036.71318367162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35333.68933354098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-389.5486257928119</v>
      </c>
      <c r="D16" s="7">
        <f>'recalc raw'!E15</f>
        <v>4600.934204545594</v>
      </c>
      <c r="E16" s="7">
        <f>'recalc raw'!E93</f>
        <v>84846.60829296814</v>
      </c>
      <c r="F16" s="7">
        <f>'recalc raw'!E171</f>
        <v>113213.27788781076</v>
      </c>
      <c r="G16" s="7">
        <f>'recalc raw'!E210</f>
        <v>3421.5492729301723</v>
      </c>
      <c r="H16" s="7">
        <f>'recalc raw'!E54</f>
        <v>11940.080208971347</v>
      </c>
      <c r="I16" s="7">
        <f>'recalc raw'!E249</f>
        <v>15231.92697877679</v>
      </c>
      <c r="J16" s="7">
        <f>'recalc raw'!E132</f>
        <v>8655.071627153164</v>
      </c>
      <c r="K16" s="7">
        <f>'recalc raw'!E288</f>
        <v>1134.18</v>
      </c>
      <c r="L16" s="7">
        <f>'recalc raw'!E366</f>
        <v>1534.165305329656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1134.18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1309D120R2(35-45)</v>
      </c>
      <c r="C17" s="7">
        <f>'recalc raw'!E328</f>
        <v>7681.182735072508</v>
      </c>
      <c r="D17" s="7">
        <f>'recalc raw'!E16</f>
        <v>12587.693425270936</v>
      </c>
      <c r="E17" s="7">
        <f>'recalc raw'!E94</f>
        <v>28813.989579519828</v>
      </c>
      <c r="F17" s="7">
        <f>'recalc raw'!E172</f>
        <v>11573.965</v>
      </c>
      <c r="G17" s="7">
        <f>'recalc raw'!E211</f>
        <v>32297.668030645396</v>
      </c>
      <c r="H17" s="7">
        <f>'recalc raw'!E55</f>
        <v>3714.084342096909</v>
      </c>
      <c r="I17" s="7">
        <f>'recalc raw'!E250</f>
        <v>1124376.7167447286</v>
      </c>
      <c r="J17" s="7">
        <f>'recalc raw'!E133</f>
        <v>20972.65199725473</v>
      </c>
      <c r="K17" s="7">
        <f>'recalc raw'!E289</f>
        <v>15594.64964771092</v>
      </c>
      <c r="L17" s="7">
        <f>'recalc raw'!E367</f>
        <v>2860.9680955153513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15594.64964771092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1309D121R2(26-35)</v>
      </c>
      <c r="C18" s="7">
        <f>'recalc raw'!E329</f>
        <v>6828.524756136938</v>
      </c>
      <c r="D18" s="7">
        <f>'recalc raw'!E17</f>
        <v>8883.910381528758</v>
      </c>
      <c r="E18" s="7">
        <f>'recalc raw'!E95</f>
        <v>22643.53521757896</v>
      </c>
      <c r="F18" s="7">
        <f>'recalc raw'!E173</f>
        <v>9794.37</v>
      </c>
      <c r="G18" s="7">
        <f>'recalc raw'!E212</f>
        <v>33610.78935914699</v>
      </c>
      <c r="H18" s="7">
        <f>'recalc raw'!E56</f>
        <v>5347.2673896680435</v>
      </c>
      <c r="I18" s="7">
        <f>'recalc raw'!E251</f>
        <v>1092595.7768585198</v>
      </c>
      <c r="J18" s="7">
        <f>'recalc raw'!E134</f>
        <v>17672.429998874515</v>
      </c>
      <c r="K18" s="7">
        <f>'recalc raw'!E290</f>
        <v>15580.120154201846</v>
      </c>
      <c r="L18" s="7">
        <f>'recalc raw'!E368</f>
        <v>2871.531909953848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15580.120154201846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1309D124R4(49-59)</v>
      </c>
      <c r="C19" s="7">
        <f>'recalc raw'!E330</f>
        <v>9813.761735519654</v>
      </c>
      <c r="D19" s="7">
        <f>'recalc raw'!E18</f>
        <v>15813.64981069999</v>
      </c>
      <c r="E19" s="7">
        <f>'recalc raw'!E96</f>
        <v>1948.2393638073781</v>
      </c>
      <c r="F19" s="7">
        <f>'recalc raw'!E174</f>
        <v>5345.235000000001</v>
      </c>
      <c r="G19" s="7">
        <f>'recalc raw'!E213</f>
        <v>40963.74928051561</v>
      </c>
      <c r="H19" s="7">
        <f>'recalc raw'!E57</f>
        <v>4839.33841681591</v>
      </c>
      <c r="I19" s="7">
        <f>'recalc raw'!E252</f>
        <v>1324223.8695731373</v>
      </c>
      <c r="J19" s="7">
        <f>'recalc raw'!E135</f>
        <v>9196.975734271706</v>
      </c>
      <c r="K19" s="7">
        <f>'recalc raw'!E291</f>
        <v>21239.331474530358</v>
      </c>
      <c r="L19" s="7">
        <f>'recalc raw'!E369</f>
        <v>2575.8724878805583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21239.331474530358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21185.165</v>
      </c>
      <c r="D20" s="7">
        <f>'recalc raw'!E19</f>
        <v>449740.49128154636</v>
      </c>
      <c r="E20" s="7">
        <f>'recalc raw'!E97</f>
        <v>47596.52938973757</v>
      </c>
      <c r="F20" s="7">
        <f>'recalc raw'!E175</f>
        <v>31704.885000000002</v>
      </c>
      <c r="G20" s="7">
        <f>'recalc raw'!E214</f>
        <v>31618.043744157254</v>
      </c>
      <c r="H20" s="7">
        <f>'recalc raw'!E58</f>
        <v>4936.464380284105</v>
      </c>
      <c r="I20" s="7">
        <f>'recalc raw'!E253</f>
        <v>5243177.451207463</v>
      </c>
      <c r="J20" s="7">
        <f>'recalc raw'!E136</f>
        <v>29543.03566869306</v>
      </c>
      <c r="K20" s="7">
        <f>'recalc raw'!E292</f>
        <v>35057.685121069386</v>
      </c>
      <c r="L20" s="7">
        <f>'recalc raw'!E370</f>
        <v>31514.685446807645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35057.685121069386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13451.539510002474</v>
      </c>
      <c r="D21" s="7">
        <f>'recalc raw'!E20</f>
        <v>30445.82775654918</v>
      </c>
      <c r="E21" s="7">
        <f>'recalc raw'!E98</f>
        <v>10018.051513885921</v>
      </c>
      <c r="F21" s="7">
        <f>'recalc raw'!E176</f>
        <v>9404.318542139375</v>
      </c>
      <c r="G21" s="7">
        <f>'recalc raw'!E215</f>
        <v>45208.004629224735</v>
      </c>
      <c r="H21" s="7">
        <f>'recalc raw'!E59</f>
        <v>5700.189440507279</v>
      </c>
      <c r="I21" s="7">
        <f>'recalc raw'!E254</f>
        <v>1468943.9508539797</v>
      </c>
      <c r="J21" s="7">
        <f>'recalc raw'!E137</f>
        <v>29932.93677904919</v>
      </c>
      <c r="K21" s="7">
        <f>'recalc raw'!E293</f>
        <v>36861.55915972559</v>
      </c>
      <c r="L21" s="7">
        <f>'recalc raw'!E371</f>
        <v>4351.964191999918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36861.55915972559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1309D126R1(94-104)</v>
      </c>
      <c r="C22" s="7">
        <f>'recalc raw'!E333</f>
        <v>11189.000404221712</v>
      </c>
      <c r="D22" s="7">
        <f>'recalc raw'!E21</f>
        <v>17082.56941181574</v>
      </c>
      <c r="E22" s="7">
        <f>'recalc raw'!E99</f>
        <v>1789.6323927482406</v>
      </c>
      <c r="F22" s="7">
        <f>'recalc raw'!E177</f>
        <v>5169.682431964308</v>
      </c>
      <c r="G22" s="7">
        <f>'recalc raw'!E216</f>
        <v>46063.33124248323</v>
      </c>
      <c r="H22" s="7">
        <f>'recalc raw'!E60</f>
        <v>5570.169937483442</v>
      </c>
      <c r="I22" s="7">
        <f>'recalc raw'!E255</f>
        <v>1431708.393576224</v>
      </c>
      <c r="J22" s="7">
        <f>'recalc raw'!E138</f>
        <v>9129.886408017044</v>
      </c>
      <c r="K22" s="7">
        <f>'recalc raw'!E294</f>
        <v>24895.78504885361</v>
      </c>
      <c r="L22" s="7">
        <f>'recalc raw'!E372</f>
        <v>2892.935226827494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24895.78504885361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1309D127R1(132-135)</v>
      </c>
      <c r="C23" s="7">
        <f>'recalc raw'!E334</f>
        <v>23897.72314664963</v>
      </c>
      <c r="D23" s="7">
        <f>'recalc raw'!E22</f>
        <v>16765.191653758375</v>
      </c>
      <c r="E23" s="7">
        <f>'recalc raw'!E100</f>
        <v>9453.163084165764</v>
      </c>
      <c r="F23" s="7">
        <f>'recalc raw'!E178</f>
        <v>7589.158171336581</v>
      </c>
      <c r="G23" s="7">
        <f>'recalc raw'!E217</f>
        <v>39098.57002303746</v>
      </c>
      <c r="H23" s="7">
        <f>'recalc raw'!E61</f>
        <v>5761.997185114273</v>
      </c>
      <c r="I23" s="7">
        <f>'recalc raw'!E256</f>
        <v>1352548.9898861458</v>
      </c>
      <c r="J23" s="7">
        <f>'recalc raw'!E139</f>
        <v>12577.779735937273</v>
      </c>
      <c r="K23" s="7">
        <f>'recalc raw'!E295</f>
        <v>29321.323348132333</v>
      </c>
      <c r="L23" s="7">
        <f>'recalc raw'!E373</f>
        <v>14212.704481787263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29321.323348132333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8309.517611020085</v>
      </c>
      <c r="D24" s="7">
        <f>'recalc raw'!E23</f>
        <v>224636.84359846753</v>
      </c>
      <c r="E24" s="7">
        <f>'recalc raw'!E101</f>
        <v>2039.452720158701</v>
      </c>
      <c r="F24" s="7">
        <f>'recalc raw'!E179</f>
        <v>5028.97942181363</v>
      </c>
      <c r="G24" s="7">
        <f>'recalc raw'!E218</f>
        <v>35984.58312566521</v>
      </c>
      <c r="H24" s="7">
        <f>'recalc raw'!E62</f>
        <v>6199.849052101719</v>
      </c>
      <c r="I24" s="7">
        <f>'recalc raw'!E257</f>
        <v>4411649.3667611815</v>
      </c>
      <c r="J24" s="7">
        <f>'recalc raw'!E140</f>
        <v>21924.12370538683</v>
      </c>
      <c r="K24" s="7">
        <f>'recalc raw'!E296</f>
        <v>75214.21847146831</v>
      </c>
      <c r="L24" s="7">
        <f>'recalc raw'!E374</f>
        <v>6527.611551259401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75214.21847146831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21944.682994038478</v>
      </c>
      <c r="D25" s="7">
        <f>'recalc raw'!E24</f>
        <v>464207.50236527866</v>
      </c>
      <c r="E25" s="7">
        <f>'recalc raw'!E102</f>
        <v>48781.31920473234</v>
      </c>
      <c r="F25" s="7">
        <f>'recalc raw'!E180</f>
        <v>34209.20205504818</v>
      </c>
      <c r="G25" s="7">
        <f>'recalc raw'!E219</f>
        <v>31135.317108675874</v>
      </c>
      <c r="H25" s="7">
        <f>'recalc raw'!E63</f>
        <v>6054.490270159523</v>
      </c>
      <c r="I25" s="7">
        <f>'recalc raw'!E258</f>
        <v>5267419.568611449</v>
      </c>
      <c r="J25" s="7">
        <f>'recalc raw'!E141</f>
        <v>29659.038617044425</v>
      </c>
      <c r="K25" s="7">
        <f>'recalc raw'!E297</f>
        <v>36211.4400224123</v>
      </c>
      <c r="L25" s="7">
        <f>'recalc raw'!E375</f>
        <v>31551.141891057356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36211.4400224123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1309D127R2(80-92)</v>
      </c>
      <c r="C26" s="7">
        <f>'recalc raw'!E337</f>
        <v>112377.88864038125</v>
      </c>
      <c r="D26" s="7">
        <f>'recalc raw'!E25</f>
        <v>34113.154386398724</v>
      </c>
      <c r="E26" s="7">
        <f>'recalc raw'!E103</f>
        <v>1167.5204264993217</v>
      </c>
      <c r="F26" s="7">
        <f>'recalc raw'!E181</f>
        <v>4148.288140925559</v>
      </c>
      <c r="G26" s="7">
        <f>'recalc raw'!E220</f>
        <v>57625.221926955135</v>
      </c>
      <c r="H26" s="7">
        <f>'recalc raw'!E64</f>
        <v>5485.895262251229</v>
      </c>
      <c r="I26" s="7">
        <f>'recalc raw'!E259</f>
        <v>1374018.7454347191</v>
      </c>
      <c r="J26" s="7">
        <f>'recalc raw'!E142</f>
        <v>8196.587886443001</v>
      </c>
      <c r="K26" s="7">
        <f>'recalc raw'!E298</f>
        <v>19125.931592314897</v>
      </c>
      <c r="L26" s="7">
        <f>'recalc raw'!E376</f>
        <v>45768.2743631282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19125.931592314897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428.92</v>
      </c>
      <c r="D27" s="7">
        <f>'recalc raw'!E26</f>
        <v>37484.06862653226</v>
      </c>
      <c r="E27" s="7">
        <f>'recalc raw'!E104</f>
        <v>69883.2456204266</v>
      </c>
      <c r="F27" s="7">
        <f>'recalc raw'!E182</f>
        <v>122778.01885468073</v>
      </c>
      <c r="G27" s="7">
        <f>'recalc raw'!E221</f>
        <v>7670.712459829732</v>
      </c>
      <c r="H27" s="7">
        <f>'recalc raw'!E65</f>
        <v>11217.73981952349</v>
      </c>
      <c r="I27" s="7">
        <f>'recalc raw'!E260</f>
        <v>18277.87615013985</v>
      </c>
      <c r="J27" s="7">
        <f>'recalc raw'!E143</f>
        <v>8576.198802384744</v>
      </c>
      <c r="K27" s="7">
        <f>'recalc raw'!E299</f>
        <v>3021.065093285265</v>
      </c>
      <c r="L27" s="7">
        <f>'recalc raw'!E377</f>
        <v>2842.705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3021.065093285265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1309D128R3(38-48)</v>
      </c>
      <c r="C28" s="7">
        <f>'recalc raw'!E339</f>
        <v>260613.85277371525</v>
      </c>
      <c r="D28" s="7">
        <f>'recalc raw'!E27</f>
        <v>34649.23885712342</v>
      </c>
      <c r="E28" s="7">
        <f>'recalc raw'!E105</f>
        <v>1049.6232738992462</v>
      </c>
      <c r="F28" s="7">
        <f>'recalc raw'!E183</f>
        <v>4355.89</v>
      </c>
      <c r="G28" s="7">
        <f>'recalc raw'!E222</f>
        <v>29599.191876208355</v>
      </c>
      <c r="H28" s="7">
        <f>'recalc raw'!E66</f>
        <v>6355.172436243006</v>
      </c>
      <c r="I28" s="7">
        <f>'recalc raw'!E261</f>
        <v>3051001.6685062945</v>
      </c>
      <c r="J28" s="7">
        <f>'recalc raw'!E144</f>
        <v>7872.55187696668</v>
      </c>
      <c r="K28" s="7">
        <f>'recalc raw'!E300</f>
        <v>14359.523866929148</v>
      </c>
      <c r="L28" s="7">
        <f>'recalc raw'!E378</f>
        <v>35663.38940198372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14359.523866929148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1309D130R1(35-43)</v>
      </c>
      <c r="C29" s="7">
        <f>'recalc raw'!E340</f>
        <v>202999.896117345</v>
      </c>
      <c r="D29" s="7">
        <f>'recalc raw'!E28</f>
        <v>37024.97378161919</v>
      </c>
      <c r="E29" s="7">
        <f>'recalc raw'!E106</f>
        <v>497.90867248024114</v>
      </c>
      <c r="F29" s="7">
        <f>'recalc raw'!E184</f>
        <v>4087.06832118539</v>
      </c>
      <c r="G29" s="7">
        <f>'recalc raw'!E223</f>
        <v>30616.26782093288</v>
      </c>
      <c r="H29" s="7">
        <f>'recalc raw'!E67</f>
        <v>8070.808103026343</v>
      </c>
      <c r="I29" s="7">
        <f>'recalc raw'!E262</f>
        <v>1790855.63718827</v>
      </c>
      <c r="J29" s="7">
        <f>'recalc raw'!E145</f>
        <v>8197.94314585552</v>
      </c>
      <c r="K29" s="7">
        <f>'recalc raw'!E301</f>
        <v>10275.742585182317</v>
      </c>
      <c r="L29" s="7">
        <f>'recalc raw'!E379</f>
        <v>27517.910040799412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10275.742585182317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22812.560512884265</v>
      </c>
      <c r="D30" s="7">
        <f>'recalc raw'!E29</f>
        <v>467373.183006097</v>
      </c>
      <c r="E30" s="7">
        <f>'recalc raw'!E107</f>
        <v>49673.71619576987</v>
      </c>
      <c r="F30" s="7">
        <f>'recalc raw'!E185</f>
        <v>34167.14229259004</v>
      </c>
      <c r="G30" s="7">
        <f>'recalc raw'!E224</f>
        <v>32775.738566522974</v>
      </c>
      <c r="H30" s="7">
        <f>'recalc raw'!E68</f>
        <v>6675.77438716232</v>
      </c>
      <c r="I30" s="7">
        <f>'recalc raw'!E263</f>
        <v>5332027.612047271</v>
      </c>
      <c r="J30" s="7">
        <f>'recalc raw'!E146</f>
        <v>30171.235880458993</v>
      </c>
      <c r="K30" s="7">
        <f>'recalc raw'!E302</f>
        <v>37884.663901332904</v>
      </c>
      <c r="L30" s="7">
        <f>'recalc raw'!E380</f>
        <v>32815.41303803332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37884.663901332904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17083.500957435706</v>
      </c>
      <c r="D31" s="7">
        <f>'recalc raw'!E30</f>
        <v>1126310.06881496</v>
      </c>
      <c r="E31" s="7">
        <f>'recalc raw'!E108</f>
        <v>2395.653747377298</v>
      </c>
      <c r="F31" s="7">
        <f>'recalc raw'!E186</f>
        <v>4978.243889291049</v>
      </c>
      <c r="G31" s="7">
        <f>'recalc raw'!E225</f>
        <v>21320.76433204425</v>
      </c>
      <c r="H31" s="7">
        <f>'recalc raw'!E69</f>
        <v>4176.88192094451</v>
      </c>
      <c r="I31" s="7">
        <f>'recalc raw'!E264</f>
        <v>3866728.27092307</v>
      </c>
      <c r="J31" s="7">
        <f>'recalc raw'!E147</f>
        <v>15134.834175609236</v>
      </c>
      <c r="K31" s="7">
        <f>'recalc raw'!E303</f>
        <v>19977.93312136893</v>
      </c>
      <c r="L31" s="7">
        <f>'recalc raw'!E381</f>
        <v>23126.242567294383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19977.93312136893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76.145</v>
      </c>
      <c r="D32" s="7">
        <f>'recalc raw'!E31</f>
        <v>3386.0695553054643</v>
      </c>
      <c r="E32" s="7">
        <f>'recalc raw'!E109</f>
        <v>1049.1065361356568</v>
      </c>
      <c r="F32" s="7">
        <f>'recalc raw'!E187</f>
        <v>4990.475</v>
      </c>
      <c r="G32" s="7">
        <f>'recalc raw'!E226</f>
        <v>143.125</v>
      </c>
      <c r="H32" s="7">
        <f>'recalc raw'!E70</f>
        <v>-1495.6113689150907</v>
      </c>
      <c r="I32" s="7">
        <f>'recalc raw'!E265</f>
        <v>10622.70233729088</v>
      </c>
      <c r="J32" s="7">
        <f>'recalc raw'!E148</f>
        <v>8442.335757481986</v>
      </c>
      <c r="K32" s="7">
        <f>'recalc raw'!E304</f>
        <v>512.613565177582</v>
      </c>
      <c r="L32" s="7">
        <f>'recalc raw'!E382</f>
        <v>1568.8709651115244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512.613565177582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574.5796805162763</v>
      </c>
      <c r="D33" s="7">
        <f>'recalc raw'!E32</f>
        <v>12030.244573774322</v>
      </c>
      <c r="E33" s="7">
        <f>'recalc raw'!E110</f>
        <v>91758.47131764611</v>
      </c>
      <c r="F33" s="7">
        <f>'recalc raw'!E188</f>
        <v>121566.62761665724</v>
      </c>
      <c r="G33" s="7">
        <f>'recalc raw'!E227</f>
        <v>3632.5403262656328</v>
      </c>
      <c r="H33" s="7">
        <f>'recalc raw'!E71</f>
        <v>11643.88053543786</v>
      </c>
      <c r="I33" s="7">
        <f>'recalc raw'!E266</f>
        <v>44296.342415899344</v>
      </c>
      <c r="J33" s="7">
        <f>'recalc raw'!E149</f>
        <v>9414.36796248097</v>
      </c>
      <c r="K33" s="7">
        <f>'recalc raw'!E305</f>
        <v>1061.185</v>
      </c>
      <c r="L33" s="7">
        <f>'recalc raw'!E383</f>
        <v>1169.8974452401608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1061.185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8774.211085902396</v>
      </c>
      <c r="D34" s="7">
        <f>'recalc raw'!E33</f>
        <v>235205.58281516537</v>
      </c>
      <c r="E34" s="7">
        <f>'recalc raw'!E111</f>
        <v>2222.8930509836673</v>
      </c>
      <c r="F34" s="7">
        <f>'recalc raw'!E189</f>
        <v>4449.452264028599</v>
      </c>
      <c r="G34" s="7">
        <f>'recalc raw'!E228</f>
        <v>37635.28746204136</v>
      </c>
      <c r="H34" s="7">
        <f>'recalc raw'!E72</f>
        <v>6327.805173925923</v>
      </c>
      <c r="I34" s="7">
        <f>'recalc raw'!E267</f>
        <v>4630122.324513081</v>
      </c>
      <c r="J34" s="7">
        <f>'recalc raw'!E150</f>
        <v>22772.041994654555</v>
      </c>
      <c r="K34" s="7">
        <f>'recalc raw'!E306</f>
        <v>79373.79780886273</v>
      </c>
      <c r="L34" s="7">
        <f>'recalc raw'!E384</f>
        <v>6773.980811047807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79373.79780886273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22987.685806502202</v>
      </c>
      <c r="D35" s="7">
        <f>'recalc raw'!E34</f>
        <v>471682.41390393383</v>
      </c>
      <c r="E35" s="7">
        <f>'recalc raw'!E112</f>
        <v>52220.643391388796</v>
      </c>
      <c r="F35" s="7">
        <f>'recalc raw'!E190</f>
        <v>35340.22343996856</v>
      </c>
      <c r="G35" s="7">
        <f>'recalc raw'!E229</f>
        <v>33286.662550453046</v>
      </c>
      <c r="H35" s="7">
        <f>'recalc raw'!E73</f>
        <v>7052.397332034711</v>
      </c>
      <c r="I35" s="7">
        <f>'recalc raw'!E268</f>
        <v>5460344.171903854</v>
      </c>
      <c r="J35" s="7">
        <f>'recalc raw'!E151</f>
        <v>29598.521904381574</v>
      </c>
      <c r="K35" s="7">
        <f>'recalc raw'!E307</f>
        <v>37863.223340489356</v>
      </c>
      <c r="L35" s="7">
        <f>'recalc raw'!E385</f>
        <v>32882.82164600791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37863.223340489356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625</v>
      </c>
    </row>
    <row r="38" spans="1:22" s="20" customFormat="1" ht="11.25">
      <c r="A38" s="24"/>
      <c r="B38" s="20" t="s">
        <v>601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21065.352661115754</v>
      </c>
      <c r="D40" s="7">
        <f>D4-blanks!D$9</f>
        <v>444675.545641976</v>
      </c>
      <c r="E40" s="7">
        <f>E4-blanks!E$9</f>
        <v>44563.17859251676</v>
      </c>
      <c r="F40" s="7">
        <f>F4-blanks!F$9</f>
        <v>25577.52107574074</v>
      </c>
      <c r="G40" s="7">
        <f>G4-blanks!G$9</f>
        <v>31379.1517913485</v>
      </c>
      <c r="H40" s="7">
        <f>H4-blanks!H$9</f>
        <v>4393.090672130789</v>
      </c>
      <c r="I40" s="7">
        <f>I4-blanks!I$9</f>
        <v>5137666.704218039</v>
      </c>
      <c r="J40" s="7">
        <f>J4-blanks!J$9</f>
        <v>21427.242377726958</v>
      </c>
      <c r="K40" s="7">
        <f>K4-blanks!K$9</f>
        <v>34436.875682637015</v>
      </c>
      <c r="L40" s="7">
        <f>L4-blanks!L$9</f>
        <v>28190.37529431885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34162.58996522581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97.0625</v>
      </c>
      <c r="D41" s="7">
        <f>D5-blanks!D$9</f>
        <v>-163.32175937426337</v>
      </c>
      <c r="E41" s="7">
        <f>E5-blanks!E$9</f>
        <v>-111.40326806782844</v>
      </c>
      <c r="F41" s="7">
        <f>F5-blanks!F$9</f>
        <v>-324.83132738154836</v>
      </c>
      <c r="G41" s="7">
        <f>G5-blanks!G$9</f>
        <v>61.1875</v>
      </c>
      <c r="H41" s="7">
        <f>H5-blanks!H$9</f>
        <v>3363.4992088874874</v>
      </c>
      <c r="I41" s="7">
        <f>I5-blanks!I$9</f>
        <v>-170.85885573170708</v>
      </c>
      <c r="J41" s="7">
        <f>J5-blanks!J$9</f>
        <v>2.203944500304715</v>
      </c>
      <c r="K41" s="7">
        <f>K5-blanks!K$9</f>
        <v>-103.24428258879101</v>
      </c>
      <c r="L41" s="7">
        <f>L5-blanks!L$9</f>
        <v>-43.025727477372584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-377.53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12112.089505826483</v>
      </c>
      <c r="D42" s="7">
        <f>D6-blanks!D$9</f>
        <v>21516.458701543033</v>
      </c>
      <c r="E42" s="7">
        <f>E6-blanks!E$9</f>
        <v>8468.821318959064</v>
      </c>
      <c r="F42" s="7">
        <f>F6-blanks!F$9</f>
        <v>4012.6837367397766</v>
      </c>
      <c r="G42" s="7">
        <f>G6-blanks!G$9</f>
        <v>42564.6886359188</v>
      </c>
      <c r="H42" s="7">
        <f>H6-blanks!H$9</f>
        <v>3680.527336238802</v>
      </c>
      <c r="I42" s="7">
        <f>I6-blanks!I$9</f>
        <v>1409864.100468922</v>
      </c>
      <c r="J42" s="7">
        <f>J6-blanks!J$9</f>
        <v>20287.107475676705</v>
      </c>
      <c r="K42" s="7">
        <f>K6-blanks!K$9</f>
        <v>34838.87079541978</v>
      </c>
      <c r="L42" s="7">
        <f>L6-blanks!L$9</f>
        <v>2175.6633317014594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34564.585078008575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21942.150170678942</v>
      </c>
      <c r="D43" s="7">
        <f>D7-blanks!D$9</f>
        <v>445443.42470682436</v>
      </c>
      <c r="E43" s="7">
        <f>E7-blanks!E$9</f>
        <v>45246.54127949465</v>
      </c>
      <c r="F43" s="7">
        <f>F7-blanks!F$9</f>
        <v>26841.48371449261</v>
      </c>
      <c r="G43" s="7">
        <f>G7-blanks!G$9</f>
        <v>31386.39065623145</v>
      </c>
      <c r="H43" s="7">
        <f>H7-blanks!H$9</f>
        <v>4389.162823213732</v>
      </c>
      <c r="I43" s="7">
        <f>I7-blanks!I$9</f>
        <v>5201377.9171066815</v>
      </c>
      <c r="J43" s="7">
        <f>J7-blanks!J$9</f>
        <v>20784.09631219203</v>
      </c>
      <c r="K43" s="7">
        <f>K7-blanks!K$9</f>
        <v>35225.07852690866</v>
      </c>
      <c r="L43" s="7">
        <f>L7-blanks!L$9</f>
        <v>29241.58476236585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34950.792809497456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81.22750000000002</v>
      </c>
      <c r="D44" s="7">
        <f>D8-blanks!D$9</f>
        <v>33228.66629734527</v>
      </c>
      <c r="E44" s="7">
        <f>E8-blanks!E$9</f>
        <v>63172.88493511747</v>
      </c>
      <c r="F44" s="7">
        <f>F8-blanks!F$9</f>
        <v>112105.35486702889</v>
      </c>
      <c r="G44" s="7">
        <f>G8-blanks!G$9</f>
        <v>7080.219683234971</v>
      </c>
      <c r="H44" s="7">
        <f>H8-blanks!H$9</f>
        <v>7456.128517071613</v>
      </c>
      <c r="I44" s="7">
        <f>I8-blanks!I$9</f>
        <v>6105.9875329759125</v>
      </c>
      <c r="J44" s="7">
        <f>J8-blanks!J$9</f>
        <v>50.97967113502273</v>
      </c>
      <c r="K44" s="7">
        <f>K8-blanks!K$9</f>
        <v>2440.3700963281135</v>
      </c>
      <c r="L44" s="7">
        <f>L8-blanks!L$9</f>
        <v>818.2809805146046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2166.084378916905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1309D114R3(29-37)</v>
      </c>
      <c r="C45" s="7">
        <f>C9-blanks!C$9</f>
        <v>4579.225503669855</v>
      </c>
      <c r="D45" s="7">
        <f>D9-blanks!D$9</f>
        <v>4284.437087956484</v>
      </c>
      <c r="E45" s="7">
        <f>E9-blanks!E$9</f>
        <v>19712.328998656158</v>
      </c>
      <c r="F45" s="7">
        <f>F9-blanks!F$9</f>
        <v>6606.854267389446</v>
      </c>
      <c r="G45" s="7">
        <f>G9-blanks!G$9</f>
        <v>20869.389431074414</v>
      </c>
      <c r="H45" s="7">
        <f>H9-blanks!H$9</f>
        <v>1019.5908916538888</v>
      </c>
      <c r="I45" s="7">
        <f>I9-blanks!I$9</f>
        <v>1182328.4055866392</v>
      </c>
      <c r="J45" s="7">
        <f>J9-blanks!J$9</f>
        <v>9508.674032645553</v>
      </c>
      <c r="K45" s="7">
        <f>K9-blanks!K$9</f>
        <v>9631.091071489072</v>
      </c>
      <c r="L45" s="7">
        <f>L9-blanks!L$9</f>
        <v>857.1138957360283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9356.805354077862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21259.57236050391</v>
      </c>
      <c r="D46" s="7">
        <f>D10-blanks!D$9</f>
        <v>447698.39422174386</v>
      </c>
      <c r="E46" s="7">
        <f>E10-blanks!E$9</f>
        <v>44832.41422815183</v>
      </c>
      <c r="F46" s="7">
        <f>F10-blanks!F$9</f>
        <v>28286.50160399028</v>
      </c>
      <c r="G46" s="7">
        <f>G10-blanks!G$9</f>
        <v>31240.401662219727</v>
      </c>
      <c r="H46" s="7">
        <f>H10-blanks!H$9</f>
        <v>2667.7142932495913</v>
      </c>
      <c r="I46" s="7">
        <f>I10-blanks!I$9</f>
        <v>5054493.800878437</v>
      </c>
      <c r="J46" s="7">
        <f>J10-blanks!J$9</f>
        <v>20755.474444357802</v>
      </c>
      <c r="K46" s="7">
        <f>K10-blanks!K$9</f>
        <v>33622.25488431083</v>
      </c>
      <c r="L46" s="7">
        <f>L10-blanks!L$9</f>
        <v>28770.7930491624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33347.969166899624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1309D116R3(64-77)</v>
      </c>
      <c r="C47" s="7">
        <f>C11-blanks!C$9</f>
        <v>244456.7363283303</v>
      </c>
      <c r="D47" s="7">
        <f>D11-blanks!D$9</f>
        <v>34595.49224810584</v>
      </c>
      <c r="E47" s="7">
        <f>E11-blanks!E$9</f>
        <v>-258.0177060527035</v>
      </c>
      <c r="F47" s="7">
        <f>F11-blanks!F$9</f>
        <v>295.6142976395804</v>
      </c>
      <c r="G47" s="7">
        <f>G11-blanks!G$9</f>
        <v>45322.775584508934</v>
      </c>
      <c r="H47" s="7">
        <f>H11-blanks!H$9</f>
        <v>4037.5162225109793</v>
      </c>
      <c r="I47" s="7">
        <f>I11-blanks!I$9</f>
        <v>2470244.303452598</v>
      </c>
      <c r="J47" s="7">
        <f>J11-blanks!J$9</f>
        <v>-524.9972320252728</v>
      </c>
      <c r="K47" s="7">
        <f>K11-blanks!K$9</f>
        <v>7230.8657174112095</v>
      </c>
      <c r="L47" s="7">
        <f>L11-blanks!L$9</f>
        <v>36945.93607497391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6956.580000000001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1309D117R1(41-51)</v>
      </c>
      <c r="C48" s="7">
        <f>C12-blanks!C$9</f>
        <v>3232.767680677014</v>
      </c>
      <c r="D48" s="7">
        <f>D12-blanks!D$9</f>
        <v>2629.0569966864423</v>
      </c>
      <c r="E48" s="7">
        <f>E12-blanks!E$9</f>
        <v>30305.90515300554</v>
      </c>
      <c r="F48" s="7">
        <f>F12-blanks!F$9</f>
        <v>17067.053977576004</v>
      </c>
      <c r="G48" s="7">
        <f>G12-blanks!G$9</f>
        <v>27188.68622162255</v>
      </c>
      <c r="H48" s="7">
        <f>H12-blanks!H$9</f>
        <v>3080.4692234130257</v>
      </c>
      <c r="I48" s="7">
        <f>I12-blanks!I$9</f>
        <v>720181.4219023673</v>
      </c>
      <c r="J48" s="7">
        <f>J12-blanks!J$9</f>
        <v>12483.134019213348</v>
      </c>
      <c r="K48" s="7">
        <f>K12-blanks!K$9</f>
        <v>10403.528317242875</v>
      </c>
      <c r="L48" s="7">
        <f>L12-blanks!L$9</f>
        <v>258.121817154087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10129.242599831665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1309D117R4(24-28)</v>
      </c>
      <c r="C49" s="7">
        <f>C13-blanks!C$9</f>
        <v>5727.465578859625</v>
      </c>
      <c r="D49" s="7">
        <f>D13-blanks!D$9</f>
        <v>4586.3047284637105</v>
      </c>
      <c r="E49" s="7">
        <f>E13-blanks!E$9</f>
        <v>19086.369604329884</v>
      </c>
      <c r="F49" s="7">
        <f>F13-blanks!F$9</f>
        <v>4028.1273722272763</v>
      </c>
      <c r="G49" s="7">
        <f>G13-blanks!G$9</f>
        <v>38072.86803098964</v>
      </c>
      <c r="H49" s="7">
        <f>H13-blanks!H$9</f>
        <v>3379.7319786909334</v>
      </c>
      <c r="I49" s="7">
        <f>I13-blanks!I$9</f>
        <v>1094293.7341891879</v>
      </c>
      <c r="J49" s="7">
        <f>J13-blanks!J$9</f>
        <v>9199.951293542412</v>
      </c>
      <c r="K49" s="7">
        <f>K13-blanks!K$9</f>
        <v>15819.510733939245</v>
      </c>
      <c r="L49" s="7">
        <f>L13-blanks!L$9</f>
        <v>271.9094178732671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15545.225016528035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16471.10141734639</v>
      </c>
      <c r="D50" s="7">
        <f>D14-blanks!D$9</f>
        <v>1096288.5451760322</v>
      </c>
      <c r="E50" s="7">
        <f>E14-blanks!E$9</f>
        <v>1308.9531594730042</v>
      </c>
      <c r="F50" s="7">
        <f>F14-blanks!F$9</f>
        <v>418.95012063824106</v>
      </c>
      <c r="G50" s="7">
        <f>G14-blanks!G$9</f>
        <v>20309.29262054095</v>
      </c>
      <c r="H50" s="7">
        <f>H14-blanks!H$9</f>
        <v>-484.1144447730246</v>
      </c>
      <c r="I50" s="7">
        <f>I14-blanks!I$9</f>
        <v>3759243.876641004</v>
      </c>
      <c r="J50" s="7">
        <f>J14-blanks!J$9</f>
        <v>6631.782916280237</v>
      </c>
      <c r="K50" s="7">
        <f>K14-blanks!K$9</f>
        <v>17715.235261368514</v>
      </c>
      <c r="L50" s="7">
        <f>L14-blanks!L$9</f>
        <v>19878.458007407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17440.949543957307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20492.364928778537</v>
      </c>
      <c r="D51" s="7">
        <f>D15-blanks!D$9</f>
        <v>438875.09567534825</v>
      </c>
      <c r="E51" s="7">
        <f>E15-blanks!E$9</f>
        <v>45259.76386667826</v>
      </c>
      <c r="F51" s="7">
        <f>F15-blanks!F$9</f>
        <v>28018.600832860917</v>
      </c>
      <c r="G51" s="7">
        <f>G15-blanks!G$9</f>
        <v>30411.642541767607</v>
      </c>
      <c r="H51" s="7">
        <f>H15-blanks!H$9</f>
        <v>3858.4895905581957</v>
      </c>
      <c r="I51" s="7">
        <f>I15-blanks!I$9</f>
        <v>5150007.098926797</v>
      </c>
      <c r="J51" s="7">
        <f>J15-blanks!J$9</f>
        <v>21495.215486858586</v>
      </c>
      <c r="K51" s="7">
        <f>K15-blanks!K$9</f>
        <v>34924.320050952185</v>
      </c>
      <c r="L51" s="7">
        <f>L15-blanks!L$9</f>
        <v>29510.86794603747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34650.03433354098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-562.7561257928119</v>
      </c>
      <c r="D52" s="7">
        <f>D16-blanks!D$9</f>
        <v>1378.1864086143933</v>
      </c>
      <c r="E52" s="7">
        <f>E16-blanks!E$9</f>
        <v>83908.90502490032</v>
      </c>
      <c r="F52" s="7">
        <f>F16-blanks!F$9</f>
        <v>108547.63421519232</v>
      </c>
      <c r="G52" s="7">
        <f>G16-blanks!G$9</f>
        <v>3217.2367729301723</v>
      </c>
      <c r="H52" s="7">
        <f>H16-blanks!H$9</f>
        <v>10072.19236899895</v>
      </c>
      <c r="I52" s="7">
        <f>I16-blanks!I$9</f>
        <v>4780.083497217618</v>
      </c>
      <c r="J52" s="7">
        <f>J16-blanks!J$9</f>
        <v>210.53192517087336</v>
      </c>
      <c r="K52" s="7">
        <f>K16-blanks!K$9</f>
        <v>724.810717411209</v>
      </c>
      <c r="L52" s="7">
        <f>L16-blanks!L$9</f>
        <v>8.320067695504122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450.5250000000001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1309D120R2(35-45)</v>
      </c>
      <c r="C53" s="7">
        <f>C17-blanks!C$9</f>
        <v>7507.975235072508</v>
      </c>
      <c r="D53" s="7">
        <f>D17-blanks!D$9</f>
        <v>9364.945629339734</v>
      </c>
      <c r="E53" s="7">
        <f>E17-blanks!E$9</f>
        <v>27876.286311452</v>
      </c>
      <c r="F53" s="7">
        <f>F17-blanks!F$9</f>
        <v>6908.321327381549</v>
      </c>
      <c r="G53" s="7">
        <f>G17-blanks!G$9</f>
        <v>32093.355530645396</v>
      </c>
      <c r="H53" s="7">
        <f>H17-blanks!H$9</f>
        <v>1846.1965021245123</v>
      </c>
      <c r="I53" s="7">
        <f>I17-blanks!I$9</f>
        <v>1113924.8732631695</v>
      </c>
      <c r="J53" s="7">
        <f>J17-blanks!J$9</f>
        <v>12528.112295272438</v>
      </c>
      <c r="K53" s="7">
        <f>K17-blanks!K$9</f>
        <v>15185.28036512213</v>
      </c>
      <c r="L53" s="7">
        <f>L17-blanks!L$9</f>
        <v>1335.1228578811995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14910.994647710919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1309D121R2(26-35)</v>
      </c>
      <c r="C54" s="7">
        <f>C18-blanks!C$9</f>
        <v>6655.317256136937</v>
      </c>
      <c r="D54" s="7">
        <f>D18-blanks!D$9</f>
        <v>5661.162585597557</v>
      </c>
      <c r="E54" s="7">
        <f>E18-blanks!E$9</f>
        <v>21705.831949511132</v>
      </c>
      <c r="F54" s="7">
        <f>F18-blanks!F$9</f>
        <v>5128.72632738155</v>
      </c>
      <c r="G54" s="7">
        <f>G18-blanks!G$9</f>
        <v>33406.47685914699</v>
      </c>
      <c r="H54" s="7">
        <f>H18-blanks!H$9</f>
        <v>3479.379549695647</v>
      </c>
      <c r="I54" s="7">
        <f>I18-blanks!I$9</f>
        <v>1082143.9333769607</v>
      </c>
      <c r="J54" s="7">
        <f>J18-blanks!J$9</f>
        <v>9227.890296892225</v>
      </c>
      <c r="K54" s="7">
        <f>K18-blanks!K$9</f>
        <v>15170.750871613056</v>
      </c>
      <c r="L54" s="7">
        <f>L18-blanks!L$9</f>
        <v>1345.686672319696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14896.465154201846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1309D124R4(49-59)</v>
      </c>
      <c r="C55" s="7">
        <f>C19-blanks!C$9</f>
        <v>9640.554235519654</v>
      </c>
      <c r="D55" s="7">
        <f>D19-blanks!D$9</f>
        <v>12590.902014768788</v>
      </c>
      <c r="E55" s="7">
        <f>E19-blanks!E$9</f>
        <v>1010.5360957395498</v>
      </c>
      <c r="F55" s="7">
        <f>F19-blanks!F$9</f>
        <v>679.5913273815495</v>
      </c>
      <c r="G55" s="7">
        <f>G19-blanks!G$9</f>
        <v>40759.43678051561</v>
      </c>
      <c r="H55" s="7">
        <f>H19-blanks!H$9</f>
        <v>2971.4505768435133</v>
      </c>
      <c r="I55" s="7">
        <f>I19-blanks!I$9</f>
        <v>1313772.0260915782</v>
      </c>
      <c r="J55" s="7">
        <f>J19-blanks!J$9</f>
        <v>752.4360322894154</v>
      </c>
      <c r="K55" s="7">
        <f>K19-blanks!K$9</f>
        <v>20829.962191941566</v>
      </c>
      <c r="L55" s="7">
        <f>L19-blanks!L$9</f>
        <v>1050.0272502464065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20555.67647453036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21011.9575</v>
      </c>
      <c r="D56" s="7">
        <f>D20-blanks!D$9</f>
        <v>446517.7434856152</v>
      </c>
      <c r="E56" s="7">
        <f>E20-blanks!E$9</f>
        <v>46658.826121669736</v>
      </c>
      <c r="F56" s="7">
        <f>F20-blanks!F$9</f>
        <v>27039.24132738155</v>
      </c>
      <c r="G56" s="7">
        <f>G20-blanks!G$9</f>
        <v>31413.731244157254</v>
      </c>
      <c r="H56" s="7">
        <f>H20-blanks!H$9</f>
        <v>3068.576540311708</v>
      </c>
      <c r="I56" s="7">
        <f>I20-blanks!I$9</f>
        <v>5232725.607725903</v>
      </c>
      <c r="J56" s="7">
        <f>J20-blanks!J$9</f>
        <v>21098.49596671077</v>
      </c>
      <c r="K56" s="7">
        <f>K20-blanks!K$9</f>
        <v>34648.315838480594</v>
      </c>
      <c r="L56" s="7">
        <f>L20-blanks!L$9</f>
        <v>29988.840209173493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34374.03012106939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13278.332010002474</v>
      </c>
      <c r="D57" s="7">
        <f>D21-blanks!D$9</f>
        <v>27223.07996061798</v>
      </c>
      <c r="E57" s="7">
        <f>E21-blanks!E$9</f>
        <v>9080.348245818093</v>
      </c>
      <c r="F57" s="7">
        <f>F21-blanks!F$9</f>
        <v>4738.674869520924</v>
      </c>
      <c r="G57" s="7">
        <f>G21-blanks!G$9</f>
        <v>45003.692129224735</v>
      </c>
      <c r="H57" s="7">
        <f>H21-blanks!H$9</f>
        <v>3832.3016005348823</v>
      </c>
      <c r="I57" s="7">
        <f>I21-blanks!I$9</f>
        <v>1458492.1073724206</v>
      </c>
      <c r="J57" s="7">
        <f>J21-blanks!J$9</f>
        <v>21488.397077066897</v>
      </c>
      <c r="K57" s="7">
        <f>K21-blanks!K$9</f>
        <v>36452.1898771368</v>
      </c>
      <c r="L57" s="7">
        <f>L21-blanks!L$9</f>
        <v>2826.1189543657656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36177.90415972559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1309D126R1(94-104)</v>
      </c>
      <c r="C58" s="7">
        <f>C22-blanks!C$9</f>
        <v>11015.792904221711</v>
      </c>
      <c r="D58" s="7">
        <f>D22-blanks!D$9</f>
        <v>13859.821615884539</v>
      </c>
      <c r="E58" s="7">
        <f>E22-blanks!E$9</f>
        <v>851.9291246804122</v>
      </c>
      <c r="F58" s="7">
        <f>F22-blanks!F$9</f>
        <v>504.0387593458572</v>
      </c>
      <c r="G58" s="7">
        <f>G22-blanks!G$9</f>
        <v>45859.01874248323</v>
      </c>
      <c r="H58" s="7">
        <f>H22-blanks!H$9</f>
        <v>3702.282097511045</v>
      </c>
      <c r="I58" s="7">
        <f>I22-blanks!I$9</f>
        <v>1421256.550094665</v>
      </c>
      <c r="J58" s="7">
        <f>J22-blanks!J$9</f>
        <v>685.3467060347539</v>
      </c>
      <c r="K58" s="7">
        <f>K22-blanks!K$9</f>
        <v>24486.415766264818</v>
      </c>
      <c r="L58" s="7">
        <f>L22-blanks!L$9</f>
        <v>1367.089989193342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24212.13004885361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1309D127R1(132-135)</v>
      </c>
      <c r="C59" s="7">
        <f>C23-blanks!C$9</f>
        <v>23724.51564664963</v>
      </c>
      <c r="D59" s="7">
        <f>D23-blanks!D$9</f>
        <v>13542.443857827173</v>
      </c>
      <c r="E59" s="7">
        <f>E23-blanks!E$9</f>
        <v>8515.459816097937</v>
      </c>
      <c r="F59" s="7">
        <f>F23-blanks!F$9</f>
        <v>2923.51449871813</v>
      </c>
      <c r="G59" s="7">
        <f>G23-blanks!G$9</f>
        <v>38894.25752303746</v>
      </c>
      <c r="H59" s="7">
        <f>H23-blanks!H$9</f>
        <v>3894.109345141876</v>
      </c>
      <c r="I59" s="7">
        <f>I23-blanks!I$9</f>
        <v>1342097.1464045867</v>
      </c>
      <c r="J59" s="7">
        <f>J23-blanks!J$9</f>
        <v>4133.240033954982</v>
      </c>
      <c r="K59" s="7">
        <f>K23-blanks!K$9</f>
        <v>28911.95406554354</v>
      </c>
      <c r="L59" s="7">
        <f>L23-blanks!L$9</f>
        <v>12686.859244153111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28637.668348132334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8136.310111020084</v>
      </c>
      <c r="D60" s="7">
        <f>D24-blanks!D$9</f>
        <v>221414.09580253632</v>
      </c>
      <c r="E60" s="7">
        <f>E24-blanks!E$9</f>
        <v>1101.7494520908726</v>
      </c>
      <c r="F60" s="7">
        <f>F24-blanks!F$9</f>
        <v>363.33574919517923</v>
      </c>
      <c r="G60" s="7">
        <f>G24-blanks!G$9</f>
        <v>35780.27062566521</v>
      </c>
      <c r="H60" s="7">
        <f>H24-blanks!H$9</f>
        <v>4331.961212129323</v>
      </c>
      <c r="I60" s="7">
        <f>I24-blanks!I$9</f>
        <v>4401197.523279622</v>
      </c>
      <c r="J60" s="7">
        <f>J24-blanks!J$9</f>
        <v>13479.584003404541</v>
      </c>
      <c r="K60" s="7">
        <f>K24-blanks!K$9</f>
        <v>74804.84918887953</v>
      </c>
      <c r="L60" s="7">
        <f>L24-blanks!L$9</f>
        <v>5001.766313625249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74530.56347146831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21771.475494038477</v>
      </c>
      <c r="D61" s="7">
        <f>D25-blanks!D$9</f>
        <v>460984.7545693475</v>
      </c>
      <c r="E61" s="7">
        <f>E25-blanks!E$9</f>
        <v>47843.61593666451</v>
      </c>
      <c r="F61" s="7">
        <f>F25-blanks!F$9</f>
        <v>29543.558382429732</v>
      </c>
      <c r="G61" s="7">
        <f>G25-blanks!G$9</f>
        <v>30931.004608675874</v>
      </c>
      <c r="H61" s="7">
        <f>H25-blanks!H$9</f>
        <v>4186.602430187126</v>
      </c>
      <c r="I61" s="7">
        <f>I25-blanks!I$9</f>
        <v>5256967.725129889</v>
      </c>
      <c r="J61" s="7">
        <f>J25-blanks!J$9</f>
        <v>21214.498915062133</v>
      </c>
      <c r="K61" s="7">
        <f>K25-blanks!K$9</f>
        <v>35802.07073982351</v>
      </c>
      <c r="L61" s="7">
        <f>L25-blanks!L$9</f>
        <v>30025.296653423204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35527.7850224123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1309D127R2(80-92)</v>
      </c>
      <c r="C62" s="7">
        <f>C26-blanks!C$9</f>
        <v>112204.68114038125</v>
      </c>
      <c r="D62" s="7">
        <f>D26-blanks!D$9</f>
        <v>30890.406590467523</v>
      </c>
      <c r="E62" s="7">
        <f>E26-blanks!E$9</f>
        <v>229.81715843149334</v>
      </c>
      <c r="F62" s="7">
        <f>F26-blanks!F$9</f>
        <v>-517.3555316928923</v>
      </c>
      <c r="G62" s="7">
        <f>G26-blanks!G$9</f>
        <v>57420.909426955135</v>
      </c>
      <c r="H62" s="7">
        <f>H26-blanks!H$9</f>
        <v>3618.007422278832</v>
      </c>
      <c r="I62" s="7">
        <f>I26-blanks!I$9</f>
        <v>1363566.90195316</v>
      </c>
      <c r="J62" s="7">
        <f>J26-blanks!J$9</f>
        <v>-247.95181553928887</v>
      </c>
      <c r="K62" s="7">
        <f>K26-blanks!K$9</f>
        <v>18716.562309726105</v>
      </c>
      <c r="L62" s="7">
        <f>L26-blanks!L$9</f>
        <v>44242.42912549405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18442.276592314898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255.71250000000003</v>
      </c>
      <c r="D63" s="7">
        <f>D27-blanks!D$9</f>
        <v>34261.32083060106</v>
      </c>
      <c r="E63" s="7">
        <f>E27-blanks!E$9</f>
        <v>68945.54235235878</v>
      </c>
      <c r="F63" s="7">
        <f>F27-blanks!F$9</f>
        <v>118112.37518206229</v>
      </c>
      <c r="G63" s="7">
        <f>G27-blanks!G$9</f>
        <v>7466.399959829732</v>
      </c>
      <c r="H63" s="7">
        <f>H27-blanks!H$9</f>
        <v>9349.851979551093</v>
      </c>
      <c r="I63" s="7">
        <f>I27-blanks!I$9</f>
        <v>7826.0326685806795</v>
      </c>
      <c r="J63" s="7">
        <f>J27-blanks!J$9</f>
        <v>131.659100402454</v>
      </c>
      <c r="K63" s="7">
        <f>K27-blanks!K$9</f>
        <v>2611.695810696474</v>
      </c>
      <c r="L63" s="7">
        <f>L27-blanks!L$9</f>
        <v>1316.8597623658482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2337.4100932852652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1309D128R3(38-48)</v>
      </c>
      <c r="C64" s="7">
        <f>C28-blanks!C$9</f>
        <v>260440.64527371526</v>
      </c>
      <c r="D64" s="7">
        <f>D28-blanks!D$9</f>
        <v>31426.491061192217</v>
      </c>
      <c r="E64" s="7">
        <f>E28-blanks!E$9</f>
        <v>111.92000583141782</v>
      </c>
      <c r="F64" s="7">
        <f>F28-blanks!F$9</f>
        <v>-309.75367261845076</v>
      </c>
      <c r="G64" s="7">
        <f>G28-blanks!G$9</f>
        <v>29394.879376208355</v>
      </c>
      <c r="H64" s="7">
        <f>H28-blanks!H$9</f>
        <v>4487.284596270609</v>
      </c>
      <c r="I64" s="7">
        <f>I28-blanks!I$9</f>
        <v>3040549.825024735</v>
      </c>
      <c r="J64" s="7">
        <f>J28-blanks!J$9</f>
        <v>-571.9878250156107</v>
      </c>
      <c r="K64" s="7">
        <f>K28-blanks!K$9</f>
        <v>13950.154584340358</v>
      </c>
      <c r="L64" s="7">
        <f>L28-blanks!L$9</f>
        <v>34137.544164349565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13675.868866929148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1309D130R1(35-43)</v>
      </c>
      <c r="C65" s="7">
        <f>C29-blanks!C$9</f>
        <v>202826.688617345</v>
      </c>
      <c r="D65" s="7">
        <f>D29-blanks!D$9</f>
        <v>33802.22598568799</v>
      </c>
      <c r="E65" s="7">
        <f>E29-blanks!E$9</f>
        <v>-439.79459558758725</v>
      </c>
      <c r="F65" s="7">
        <f>F29-blanks!F$9</f>
        <v>-578.5753514330613</v>
      </c>
      <c r="G65" s="7">
        <f>G29-blanks!G$9</f>
        <v>30411.95532093288</v>
      </c>
      <c r="H65" s="7">
        <f>H29-blanks!H$9</f>
        <v>6202.920263053946</v>
      </c>
      <c r="I65" s="7">
        <f>I29-blanks!I$9</f>
        <v>1780403.793706711</v>
      </c>
      <c r="J65" s="7">
        <f>J29-blanks!J$9</f>
        <v>-246.59655612677125</v>
      </c>
      <c r="K65" s="7">
        <f>K29-blanks!K$9</f>
        <v>9866.373302593527</v>
      </c>
      <c r="L65" s="7">
        <f>L29-blanks!L$9</f>
        <v>25992.06480316526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9592.087585182317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22639.353012884265</v>
      </c>
      <c r="D66" s="7">
        <f>D30-blanks!D$9</f>
        <v>464150.4352101658</v>
      </c>
      <c r="E66" s="7">
        <f>E30-blanks!E$9</f>
        <v>48736.01292770204</v>
      </c>
      <c r="F66" s="7">
        <f>F30-blanks!F$9</f>
        <v>29501.49861997159</v>
      </c>
      <c r="G66" s="7">
        <f>G30-blanks!G$9</f>
        <v>32571.426066522974</v>
      </c>
      <c r="H66" s="7">
        <f>H30-blanks!H$9</f>
        <v>4807.886547189923</v>
      </c>
      <c r="I66" s="7">
        <f>I30-blanks!I$9</f>
        <v>5321575.768565712</v>
      </c>
      <c r="J66" s="7">
        <f>J30-blanks!J$9</f>
        <v>21726.696178476705</v>
      </c>
      <c r="K66" s="7">
        <f>K30-blanks!K$9</f>
        <v>37475.29461874411</v>
      </c>
      <c r="L66" s="7">
        <f>L30-blanks!L$9</f>
        <v>31289.56780039917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37201.008901332905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16910.293457435706</v>
      </c>
      <c r="D67" s="7">
        <f>D31-blanks!D$9</f>
        <v>1123087.3210190288</v>
      </c>
      <c r="E67" s="7">
        <f>E31-blanks!E$9</f>
        <v>1457.9504793094693</v>
      </c>
      <c r="F67" s="7">
        <f>F31-blanks!F$9</f>
        <v>312.6002166725975</v>
      </c>
      <c r="G67" s="7">
        <f>G31-blanks!G$9</f>
        <v>21116.45183204425</v>
      </c>
      <c r="H67" s="7">
        <f>H31-blanks!H$9</f>
        <v>2308.9940809721134</v>
      </c>
      <c r="I67" s="7">
        <f>I31-blanks!I$9</f>
        <v>3856276.427441511</v>
      </c>
      <c r="J67" s="7">
        <f>J31-blanks!J$9</f>
        <v>6690.294473626946</v>
      </c>
      <c r="K67" s="7">
        <f>K31-blanks!K$9</f>
        <v>19568.563838780137</v>
      </c>
      <c r="L67" s="7">
        <f>L31-blanks!L$9</f>
        <v>21600.39732966023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19294.27812136893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-97.06249999999999</v>
      </c>
      <c r="D68" s="7">
        <f>D32-blanks!D$9</f>
        <v>163.32175937426337</v>
      </c>
      <c r="E68" s="7">
        <f>E32-blanks!E$9</f>
        <v>111.40326806782844</v>
      </c>
      <c r="F68" s="7">
        <f>F32-blanks!F$9</f>
        <v>324.8313273815493</v>
      </c>
      <c r="G68" s="7">
        <f>G32-blanks!G$9</f>
        <v>-61.1875</v>
      </c>
      <c r="H68" s="7">
        <f>H32-blanks!H$9</f>
        <v>-3363.4992088874874</v>
      </c>
      <c r="I68" s="7">
        <f>I32-blanks!I$9</f>
        <v>170.8588557317089</v>
      </c>
      <c r="J68" s="7">
        <f>J32-blanks!J$9</f>
        <v>-2.203944500304715</v>
      </c>
      <c r="K68" s="7">
        <f>K32-blanks!K$9</f>
        <v>103.24428258879101</v>
      </c>
      <c r="L68" s="7">
        <f>L32-blanks!L$9</f>
        <v>43.025727477372584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-171.04143482241795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401.37218051627633</v>
      </c>
      <c r="D69" s="7">
        <f>D33-blanks!D$9</f>
        <v>8807.49677784312</v>
      </c>
      <c r="E69" s="7">
        <f>E33-blanks!E$9</f>
        <v>90820.76804957828</v>
      </c>
      <c r="F69" s="7">
        <f>F33-blanks!F$9</f>
        <v>116900.98394403879</v>
      </c>
      <c r="G69" s="7">
        <f>G33-blanks!G$9</f>
        <v>3428.2278262656328</v>
      </c>
      <c r="H69" s="7">
        <f>H33-blanks!H$9</f>
        <v>9775.992695465464</v>
      </c>
      <c r="I69" s="7">
        <f>I33-blanks!I$9</f>
        <v>33844.49893434017</v>
      </c>
      <c r="J69" s="7">
        <f>J33-blanks!J$9</f>
        <v>969.8282604986798</v>
      </c>
      <c r="K69" s="7">
        <f>K33-blanks!K$9</f>
        <v>651.8157174112089</v>
      </c>
      <c r="L69" s="7">
        <f>L33-blanks!L$9</f>
        <v>-355.947792393991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377.53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8601.003585902396</v>
      </c>
      <c r="D70" s="7">
        <f>D34-blanks!D$9</f>
        <v>231982.83501923416</v>
      </c>
      <c r="E70" s="7">
        <f>E34-blanks!E$9</f>
        <v>1285.1897829158388</v>
      </c>
      <c r="F70" s="7">
        <f>F34-blanks!F$9</f>
        <v>-216.19140858985247</v>
      </c>
      <c r="G70" s="7">
        <f>G34-blanks!G$9</f>
        <v>37430.97496204136</v>
      </c>
      <c r="H70" s="7">
        <f>H34-blanks!H$9</f>
        <v>4459.917333953526</v>
      </c>
      <c r="I70" s="7">
        <f>I34-blanks!I$9</f>
        <v>4619670.481031522</v>
      </c>
      <c r="J70" s="7">
        <f>J34-blanks!J$9</f>
        <v>14327.502292672265</v>
      </c>
      <c r="K70" s="7">
        <f>K34-blanks!K$9</f>
        <v>78964.42852627394</v>
      </c>
      <c r="L70" s="7">
        <f>L34-blanks!L$9</f>
        <v>5248.135573413655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78690.14280886273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22814.478306502202</v>
      </c>
      <c r="D71" s="7">
        <f>D35-blanks!D$9</f>
        <v>468459.66610800265</v>
      </c>
      <c r="E71" s="7">
        <f>E35-blanks!E$9</f>
        <v>51282.940123320965</v>
      </c>
      <c r="F71" s="7">
        <f>F35-blanks!F$9</f>
        <v>30674.57976735011</v>
      </c>
      <c r="G71" s="7">
        <f>G35-blanks!G$9</f>
        <v>33082.350050453046</v>
      </c>
      <c r="H71" s="7">
        <f>H35-blanks!H$9</f>
        <v>5184.509492062314</v>
      </c>
      <c r="I71" s="7">
        <f>I35-blanks!I$9</f>
        <v>5449892.328422295</v>
      </c>
      <c r="J71" s="7">
        <f>J35-blanks!J$9</f>
        <v>21153.982202399282</v>
      </c>
      <c r="K71" s="7">
        <f>K35-blanks!K$9</f>
        <v>37453.854057900564</v>
      </c>
      <c r="L71" s="7">
        <f>L35-blanks!L$9</f>
        <v>31356.97640837376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37179.56834048936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626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601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517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21065.352661115754</v>
      </c>
      <c r="D76" s="7">
        <f>D40/Drift!D25</f>
        <v>444675.545641976</v>
      </c>
      <c r="E76" s="7">
        <f>E40/Drift!E25</f>
        <v>44563.17859251676</v>
      </c>
      <c r="F76" s="7">
        <f>F40/Drift!F25</f>
        <v>25577.52107574074</v>
      </c>
      <c r="G76" s="7">
        <f>G40/Drift!G25</f>
        <v>31379.1517913485</v>
      </c>
      <c r="H76" s="7">
        <f>H40/Drift!H25</f>
        <v>4393.090672130789</v>
      </c>
      <c r="I76" s="7">
        <f>I40/Drift!I25</f>
        <v>5137666.704218039</v>
      </c>
      <c r="J76" s="7">
        <f>J40/Drift!J25</f>
        <v>21427.242377726958</v>
      </c>
      <c r="K76" s="7">
        <f>K40/Drift!K25</f>
        <v>34436.875682637015</v>
      </c>
      <c r="L76" s="7">
        <f>L40/Drift!L25</f>
        <v>28190.37529431885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34162.58996522581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95.73425955219612</v>
      </c>
      <c r="D77" s="7">
        <f>D41/Drift!D26</f>
        <v>-163.227803819041</v>
      </c>
      <c r="E77" s="7">
        <f>E41/Drift!E26</f>
        <v>-110.83671902799325</v>
      </c>
      <c r="F77" s="7">
        <f>F41/Drift!F26</f>
        <v>-319.5673152073142</v>
      </c>
      <c r="G77" s="7">
        <f>G41/Drift!G26</f>
        <v>61.18279524155761</v>
      </c>
      <c r="H77" s="7">
        <f>H41/Drift!H26</f>
        <v>3364.501939181074</v>
      </c>
      <c r="I77" s="7">
        <f>I41/Drift!I26</f>
        <v>-170.1555005613185</v>
      </c>
      <c r="J77" s="7">
        <f>J41/Drift!J26</f>
        <v>2.2262180678520744</v>
      </c>
      <c r="K77" s="7">
        <f>K41/Drift!K26</f>
        <v>-102.46255010173466</v>
      </c>
      <c r="L77" s="7">
        <f>L41/Drift!L26</f>
        <v>-42.49748853237756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-374.6486887723908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11785.071595079196</v>
      </c>
      <c r="D78" s="7">
        <f>D42/Drift!D27</f>
        <v>21491.717007335777</v>
      </c>
      <c r="E78" s="7">
        <f>E42/Drift!E27</f>
        <v>8383.119605573596</v>
      </c>
      <c r="F78" s="7">
        <f>F42/Drift!F27</f>
        <v>3884.703644261192</v>
      </c>
      <c r="G78" s="7">
        <f>G42/Drift!G27</f>
        <v>42558.1434696187</v>
      </c>
      <c r="H78" s="7">
        <f>H42/Drift!H27</f>
        <v>3682.7224768314622</v>
      </c>
      <c r="I78" s="7">
        <f>I42/Drift!I27</f>
        <v>1398304.034888093</v>
      </c>
      <c r="J78" s="7">
        <f>J42/Drift!J27</f>
        <v>20701.34616943693</v>
      </c>
      <c r="K78" s="7">
        <f>K42/Drift!K27</f>
        <v>34315.25798388835</v>
      </c>
      <c r="L78" s="7">
        <f>L42/Drift!L27</f>
        <v>2122.8887994415404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34040.98694029005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21065.352661115754</v>
      </c>
      <c r="D79" s="7">
        <f>D43/Drift!D28</f>
        <v>444675.545641976</v>
      </c>
      <c r="E79" s="7">
        <f>E43/Drift!E28</f>
        <v>44563.17859251676</v>
      </c>
      <c r="F79" s="7">
        <f>F43/Drift!F28</f>
        <v>25577.52107574074</v>
      </c>
      <c r="G79" s="7">
        <f>G43/Drift!G28</f>
        <v>31379.151791348497</v>
      </c>
      <c r="H79" s="7">
        <f>H43/Drift!H28</f>
        <v>4393.090672130789</v>
      </c>
      <c r="I79" s="7">
        <f>I43/Drift!I28</f>
        <v>5137666.704218039</v>
      </c>
      <c r="J79" s="7">
        <f>J43/Drift!J28</f>
        <v>21427.242377726958</v>
      </c>
      <c r="K79" s="7">
        <f>K43/Drift!K28</f>
        <v>34436.875682637015</v>
      </c>
      <c r="L79" s="7">
        <f>L43/Drift!L28</f>
        <v>28190.375294318845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34162.58996522581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78.79878163423393</v>
      </c>
      <c r="D80" s="7">
        <f>D44/Drift!D29</f>
        <v>33115.50471734888</v>
      </c>
      <c r="E80" s="7">
        <f>E44/Drift!E29</f>
        <v>62409.18275725085</v>
      </c>
      <c r="F80" s="7">
        <f>F44/Drift!F29</f>
        <v>104943.11274584354</v>
      </c>
      <c r="G80" s="7">
        <f>G44/Drift!G29</f>
        <v>7089.5787524656</v>
      </c>
      <c r="H80" s="7">
        <f>H44/Drift!H29</f>
        <v>8585.182860932737</v>
      </c>
      <c r="I80" s="7">
        <f>I44/Drift!I29</f>
        <v>6088.507901170573</v>
      </c>
      <c r="J80" s="7">
        <f>J44/Drift!J29</f>
        <v>52.581330068821046</v>
      </c>
      <c r="K80" s="7">
        <f>K44/Drift!K29</f>
        <v>2422.507177315286</v>
      </c>
      <c r="L80" s="7">
        <f>L44/Drift!L29</f>
        <v>793.1209284864601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2150.1028053961672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1309D114R3(29-37)</v>
      </c>
      <c r="C81" s="7">
        <f>C45/Drift!C30</f>
        <v>4489.345132377472</v>
      </c>
      <c r="D81" s="7">
        <f>D45/Drift!D30</f>
        <v>4262.665411964769</v>
      </c>
      <c r="E81" s="7">
        <f>E45/Drift!E30</f>
        <v>19533.802955863153</v>
      </c>
      <c r="F81" s="7">
        <f>F45/Drift!F30</f>
        <v>6077.611713618542</v>
      </c>
      <c r="G81" s="7">
        <f>G45/Drift!G30</f>
        <v>20929.476347784424</v>
      </c>
      <c r="H81" s="7">
        <f>H45/Drift!H30</f>
        <v>1381.8026013022316</v>
      </c>
      <c r="I81" s="7">
        <f>I45/Drift!I30</f>
        <v>1190254.2644098604</v>
      </c>
      <c r="J81" s="7">
        <f>J45/Drift!J30</f>
        <v>9811.919833970655</v>
      </c>
      <c r="K81" s="7">
        <f>K45/Drift!K30</f>
        <v>9710.140094263215</v>
      </c>
      <c r="L81" s="7">
        <f>L45/Drift!L30</f>
        <v>835.2666358398382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9434.224822591503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21065.352661115754</v>
      </c>
      <c r="D82" s="7">
        <f>D46/Drift!D31</f>
        <v>444675.545641976</v>
      </c>
      <c r="E82" s="7">
        <f>E46/Drift!E31</f>
        <v>44563.17859251676</v>
      </c>
      <c r="F82" s="7">
        <f>F46/Drift!F31</f>
        <v>25577.52107574074</v>
      </c>
      <c r="G82" s="7">
        <f>G46/Drift!G31</f>
        <v>31379.1517913485</v>
      </c>
      <c r="H82" s="7">
        <f>H46/Drift!H31</f>
        <v>4393.090672130789</v>
      </c>
      <c r="I82" s="7">
        <f>I46/Drift!I31</f>
        <v>5137666.704218039</v>
      </c>
      <c r="J82" s="7">
        <f>J46/Drift!J31</f>
        <v>21427.242377726958</v>
      </c>
      <c r="K82" s="7">
        <f>K46/Drift!K31</f>
        <v>34436.875682637015</v>
      </c>
      <c r="L82" s="7">
        <f>L46/Drift!L31</f>
        <v>28190.37529431885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34162.589965225816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1309D116R3(64-77)</v>
      </c>
      <c r="C83" s="7">
        <f>C47/Drift!C32</f>
        <v>243984.4323834127</v>
      </c>
      <c r="D83" s="7">
        <f>D47/Drift!D32</f>
        <v>34497.8820877908</v>
      </c>
      <c r="E83" s="7">
        <f>E47/Drift!E32</f>
        <v>-255.98020322955958</v>
      </c>
      <c r="F83" s="7">
        <f>F47/Drift!F32</f>
        <v>267.8107875453236</v>
      </c>
      <c r="G83" s="7">
        <f>G47/Drift!G32</f>
        <v>45766.89559109592</v>
      </c>
      <c r="H83" s="7">
        <f>H47/Drift!H32</f>
        <v>6103.913391405608</v>
      </c>
      <c r="I83" s="7">
        <f>I47/Drift!I32</f>
        <v>2501438.9709487697</v>
      </c>
      <c r="J83" s="7">
        <f>J47/Drift!J32</f>
        <v>-538.1531591766986</v>
      </c>
      <c r="K83" s="7">
        <f>K47/Drift!K32</f>
        <v>7349.138633168244</v>
      </c>
      <c r="L83" s="7">
        <f>L47/Drift!L32</f>
        <v>36015.30887876307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7071.295151442282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1309D117R1(41-51)</v>
      </c>
      <c r="C84" s="7">
        <f>C48/Drift!C33</f>
        <v>3250.150374706822</v>
      </c>
      <c r="D84" s="7">
        <f>D48/Drift!D33</f>
        <v>2632.054820663561</v>
      </c>
      <c r="E84" s="7">
        <f>E48/Drift!E33</f>
        <v>30009.484653823692</v>
      </c>
      <c r="F84" s="7">
        <f>F48/Drift!F33</f>
        <v>15491.23977860223</v>
      </c>
      <c r="G84" s="7">
        <f>G48/Drift!G33</f>
        <v>27602.33999827925</v>
      </c>
      <c r="H84" s="7">
        <f>H48/Drift!H33</f>
        <v>4304.286111381809</v>
      </c>
      <c r="I84" s="7">
        <f>I48/Drift!I33</f>
        <v>726540.4896398346</v>
      </c>
      <c r="J84" s="7">
        <f>J48/Drift!J33</f>
        <v>12706.019955893602</v>
      </c>
      <c r="K84" s="7">
        <f>K48/Drift!K33</f>
        <v>10493.04870395816</v>
      </c>
      <c r="L84" s="7">
        <f>L48/Drift!L33</f>
        <v>250.33870730366624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10217.108675111656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1309D117R4(24-28)</v>
      </c>
      <c r="C85" s="7">
        <f>C49/Drift!C34</f>
        <v>5800.742548222622</v>
      </c>
      <c r="D85" s="7">
        <f>D49/Drift!D34</f>
        <v>4609.849016034526</v>
      </c>
      <c r="E85" s="7">
        <f>E49/Drift!E34</f>
        <v>18863.860746245766</v>
      </c>
      <c r="F85" s="7">
        <f>F49/Drift!F34</f>
        <v>3663.172429050317</v>
      </c>
      <c r="G85" s="7">
        <f>G49/Drift!G34</f>
        <v>38860.50886577808</v>
      </c>
      <c r="H85" s="7">
        <f>H49/Drift!H34</f>
        <v>4389.911639642484</v>
      </c>
      <c r="I85" s="7">
        <f>I49/Drift!I34</f>
        <v>1099830.6908332366</v>
      </c>
      <c r="J85" s="7">
        <f>J49/Drift!J34</f>
        <v>9298.864061643364</v>
      </c>
      <c r="K85" s="7">
        <f>K49/Drift!K34</f>
        <v>15834.86039974556</v>
      </c>
      <c r="L85" s="7">
        <f>L49/Drift!L34</f>
        <v>262.37450090404815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15560.429764557717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16805.812914105434</v>
      </c>
      <c r="D86" s="7">
        <f>D50/Drift!D35</f>
        <v>1106329.3791584368</v>
      </c>
      <c r="E86" s="7">
        <f>E50/Drift!E35</f>
        <v>1291.245713627211</v>
      </c>
      <c r="F86" s="7">
        <f>F50/Drift!F35</f>
        <v>381.7197368896262</v>
      </c>
      <c r="G86" s="7">
        <f>G50/Drift!G35</f>
        <v>20841.81432497888</v>
      </c>
      <c r="H86" s="7">
        <f>H50/Drift!H35</f>
        <v>-587.4481027398394</v>
      </c>
      <c r="I86" s="7">
        <f>I50/Drift!I35</f>
        <v>3764198.364338376</v>
      </c>
      <c r="J86" s="7">
        <f>J50/Drift!J35</f>
        <v>6656.628133740821</v>
      </c>
      <c r="K86" s="7">
        <f>K50/Drift!K35</f>
        <v>17599.20928919663</v>
      </c>
      <c r="L86" s="7">
        <f>L50/Drift!L35</f>
        <v>19084.698347854614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17325.80893150807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21065.352661115754</v>
      </c>
      <c r="D87" s="7">
        <f>D51/Drift!D36</f>
        <v>444675.545641976</v>
      </c>
      <c r="E87" s="7">
        <f>E51/Drift!E36</f>
        <v>44563.17859251676</v>
      </c>
      <c r="F87" s="7">
        <f>F51/Drift!F36</f>
        <v>25577.52107574074</v>
      </c>
      <c r="G87" s="7">
        <f>G51/Drift!G36</f>
        <v>31379.1517913485</v>
      </c>
      <c r="H87" s="7">
        <f>H51/Drift!H36</f>
        <v>4393.090672130789</v>
      </c>
      <c r="I87" s="7">
        <f>I51/Drift!I36</f>
        <v>5137666.704218039</v>
      </c>
      <c r="J87" s="7">
        <f>J51/Drift!J36</f>
        <v>21427.242377726958</v>
      </c>
      <c r="K87" s="7">
        <f>K51/Drift!K36</f>
        <v>34436.875682637015</v>
      </c>
      <c r="L87" s="7">
        <f>L51/Drift!L36</f>
        <v>28190.37529431885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34162.58996522581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-575.5725922506019</v>
      </c>
      <c r="D88" s="7">
        <f>D52/Drift!D37</f>
        <v>1391.5548331751431</v>
      </c>
      <c r="E88" s="7">
        <f>E52/Drift!E37</f>
        <v>82109.84428231804</v>
      </c>
      <c r="F88" s="7">
        <f>F52/Drift!F37</f>
        <v>99788.17709326501</v>
      </c>
      <c r="G88" s="7">
        <f>G52/Drift!G37</f>
        <v>3297.85581616131</v>
      </c>
      <c r="H88" s="7">
        <f>H52/Drift!H37</f>
        <v>11957.295196906009</v>
      </c>
      <c r="I88" s="7">
        <f>I52/Drift!I37</f>
        <v>4753.35998317743</v>
      </c>
      <c r="J88" s="7">
        <f>J52/Drift!J37</f>
        <v>210.64370746893798</v>
      </c>
      <c r="K88" s="7">
        <f>K52/Drift!K37</f>
        <v>715.8258406159681</v>
      </c>
      <c r="L88" s="7">
        <f>L52/Drift!L37</f>
        <v>7.922116045211073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444.895936500653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1309D120R2(35-45)</v>
      </c>
      <c r="C89" s="7">
        <f>C53/Drift!C38</f>
        <v>7640.41560677634</v>
      </c>
      <c r="D89" s="7">
        <f>D53/Drift!D38</f>
        <v>9423.080584674442</v>
      </c>
      <c r="E89" s="7">
        <f>E53/Drift!E38</f>
        <v>27112.014341026166</v>
      </c>
      <c r="F89" s="7">
        <f>F53/Drift!F38</f>
        <v>6395.86812763156</v>
      </c>
      <c r="G89" s="7">
        <f>G53/Drift!G38</f>
        <v>32683.585979263054</v>
      </c>
      <c r="H89" s="7">
        <f>H53/Drift!H38</f>
        <v>2289.4715136007503</v>
      </c>
      <c r="I89" s="7">
        <f>I53/Drift!I38</f>
        <v>1104161.7569703234</v>
      </c>
      <c r="J89" s="7">
        <f>J53/Drift!J38</f>
        <v>12581.377004137168</v>
      </c>
      <c r="K89" s="7">
        <f>K53/Drift!K38</f>
        <v>15020.820312227623</v>
      </c>
      <c r="L89" s="7">
        <f>L53/Drift!L38</f>
        <v>1267.1719879917175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14748.222753456968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1309D121R2(26-35)</v>
      </c>
      <c r="C90" s="7">
        <f>C54/Drift!C39</f>
        <v>6738.886427047718</v>
      </c>
      <c r="D90" s="7">
        <f>D54/Drift!D39</f>
        <v>5676.671349892134</v>
      </c>
      <c r="E90" s="7">
        <f>E54/Drift!E39</f>
        <v>20982.59492731573</v>
      </c>
      <c r="F90" s="7">
        <f>F54/Drift!F39</f>
        <v>4782.187191260694</v>
      </c>
      <c r="G90" s="7">
        <f>G54/Drift!G39</f>
        <v>33801.00059605444</v>
      </c>
      <c r="H90" s="7">
        <f>H54/Drift!H39</f>
        <v>4516.188874773277</v>
      </c>
      <c r="I90" s="7">
        <f>I54/Drift!I39</f>
        <v>1069246.4816465166</v>
      </c>
      <c r="J90" s="7">
        <f>J54/Drift!J39</f>
        <v>9301.713911005827</v>
      </c>
      <c r="K90" s="7">
        <f>K54/Drift!K39</f>
        <v>15030.280142679225</v>
      </c>
      <c r="L90" s="7">
        <f>L54/Drift!L39</f>
        <v>1273.1007532887638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14757.43703293006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1309D124R4(49-59)</v>
      </c>
      <c r="C91" s="7">
        <f>C55/Drift!C40</f>
        <v>9713.090498740261</v>
      </c>
      <c r="D91" s="7">
        <f>D55/Drift!D40</f>
        <v>12582.02681852804</v>
      </c>
      <c r="E91" s="7">
        <f>E55/Drift!E40</f>
        <v>970.9715007825481</v>
      </c>
      <c r="F91" s="7">
        <f>F55/Drift!F40</f>
        <v>638.2298231393826</v>
      </c>
      <c r="G91" s="7">
        <f>G55/Drift!G40</f>
        <v>40975.994218457716</v>
      </c>
      <c r="H91" s="7">
        <f>H55/Drift!H40</f>
        <v>4045.750040059968</v>
      </c>
      <c r="I91" s="7">
        <f>I55/Drift!I40</f>
        <v>1293996.8193332527</v>
      </c>
      <c r="J91" s="7">
        <f>J55/Drift!J40</f>
        <v>761.29715476203</v>
      </c>
      <c r="K91" s="7">
        <f>K55/Drift!K40</f>
        <v>20669.917261473616</v>
      </c>
      <c r="L91" s="7">
        <f>L55/Drift!L40</f>
        <v>990.2123876001535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20396.4807578883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21065.352661115758</v>
      </c>
      <c r="D92" s="7">
        <f>D56/Drift!D41</f>
        <v>444675.54564197594</v>
      </c>
      <c r="E92" s="7">
        <f>E56/Drift!E41</f>
        <v>44563.17859251676</v>
      </c>
      <c r="F92" s="7">
        <f>F56/Drift!F41</f>
        <v>25577.52107574074</v>
      </c>
      <c r="G92" s="7">
        <f>G56/Drift!G41</f>
        <v>31379.1517913485</v>
      </c>
      <c r="H92" s="7">
        <f>H56/Drift!H41</f>
        <v>4393.09067213079</v>
      </c>
      <c r="I92" s="7">
        <f>I56/Drift!I41</f>
        <v>5137666.704218038</v>
      </c>
      <c r="J92" s="7">
        <f>J56/Drift!J41</f>
        <v>21427.242377726958</v>
      </c>
      <c r="K92" s="7">
        <f>K56/Drift!K41</f>
        <v>34436.875682637015</v>
      </c>
      <c r="L92" s="7">
        <f>L56/Drift!L41</f>
        <v>28190.375294318852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34162.58996522581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13216.527231783915</v>
      </c>
      <c r="D93" s="7">
        <f>D57/Drift!D42</f>
        <v>26936.220988965397</v>
      </c>
      <c r="E93" s="7">
        <f>E57/Drift!E42</f>
        <v>8628.689944282796</v>
      </c>
      <c r="F93" s="7">
        <f>F57/Drift!F42</f>
        <v>4400.98385600166</v>
      </c>
      <c r="G93" s="7">
        <f>G57/Drift!G42</f>
        <v>45092.73886338339</v>
      </c>
      <c r="H93" s="7">
        <f>H57/Drift!H42</f>
        <v>5113.827198719377</v>
      </c>
      <c r="I93" s="7">
        <f>I57/Drift!I42</f>
        <v>1430671.2026914672</v>
      </c>
      <c r="J93" s="7">
        <f>J57/Drift!J42</f>
        <v>21799.247577015776</v>
      </c>
      <c r="K93" s="7">
        <f>K57/Drift!K42</f>
        <v>35990.05494275597</v>
      </c>
      <c r="L93" s="7">
        <f>L57/Drift!L42</f>
        <v>2655.987621444073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35715.61114606086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1309D126R1(94-104)</v>
      </c>
      <c r="C94" s="7">
        <f>C58/Drift!C43</f>
        <v>10886.382246244568</v>
      </c>
      <c r="D94" s="7">
        <f>D58/Drift!D43</f>
        <v>13626.048572578464</v>
      </c>
      <c r="E94" s="7">
        <f>E58/Drift!E43</f>
        <v>805.4840028807183</v>
      </c>
      <c r="F94" s="7">
        <f>F58/Drift!F43</f>
        <v>459.7580911425968</v>
      </c>
      <c r="G94" s="7">
        <f>G58/Drift!G43</f>
        <v>46091.85086949249</v>
      </c>
      <c r="H94" s="7">
        <f>H58/Drift!H43</f>
        <v>4626.122523371826</v>
      </c>
      <c r="I94" s="7">
        <f>I58/Drift!I43</f>
        <v>1392856.5503232472</v>
      </c>
      <c r="J94" s="7">
        <f>J58/Drift!J43</f>
        <v>694.4980569804196</v>
      </c>
      <c r="K94" s="7">
        <f>K58/Drift!K43</f>
        <v>24017.09004823759</v>
      </c>
      <c r="L94" s="7">
        <f>L58/Drift!L43</f>
        <v>1284.4794452360777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23744.407552208744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1309D127R1(132-135)</v>
      </c>
      <c r="C95" s="7">
        <f>C59/Drift!C44</f>
        <v>23279.905479725687</v>
      </c>
      <c r="D95" s="7">
        <f>D59/Drift!D44</f>
        <v>13229.39527739053</v>
      </c>
      <c r="E95" s="7">
        <f>E59/Drift!E44</f>
        <v>8010.942786142255</v>
      </c>
      <c r="F95" s="7">
        <f>F59/Drift!F44</f>
        <v>2619.8828042246787</v>
      </c>
      <c r="G95" s="7">
        <f>G59/Drift!G44</f>
        <v>39212.98917508554</v>
      </c>
      <c r="H95" s="7">
        <f>H59/Drift!H44</f>
        <v>4574.854709208559</v>
      </c>
      <c r="I95" s="7">
        <f>I59/Drift!I44</f>
        <v>1314063.630981419</v>
      </c>
      <c r="J95" s="7">
        <f>J59/Drift!J44</f>
        <v>4183.840093643577</v>
      </c>
      <c r="K95" s="7">
        <f>K59/Drift!K44</f>
        <v>28172.646968851088</v>
      </c>
      <c r="L95" s="7">
        <f>L59/Drift!L44</f>
        <v>11917.32134385258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27899.647065846017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7927.735233584762</v>
      </c>
      <c r="D96" s="7">
        <f>D60/Drift!D45</f>
        <v>214929.69329845186</v>
      </c>
      <c r="E96" s="7">
        <f>E60/Drift!E45</f>
        <v>1031.3149397063778</v>
      </c>
      <c r="F96" s="7">
        <f>F60/Drift!F45</f>
        <v>319.9850355400864</v>
      </c>
      <c r="G96" s="7">
        <f>G60/Drift!G45</f>
        <v>36185.7299536189</v>
      </c>
      <c r="H96" s="7">
        <f>H60/Drift!H45</f>
        <v>4802.097297043361</v>
      </c>
      <c r="I96" s="7">
        <f>I60/Drift!I45</f>
        <v>4305287.956223842</v>
      </c>
      <c r="J96" s="7">
        <f>J60/Drift!J45</f>
        <v>13629.665778703025</v>
      </c>
      <c r="K96" s="7">
        <f>K60/Drift!K45</f>
        <v>72419.16547906252</v>
      </c>
      <c r="L96" s="7">
        <f>L60/Drift!L45</f>
        <v>4697.2364686824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72135.15664554038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21065.352661115754</v>
      </c>
      <c r="D97" s="7">
        <f>D61/Drift!D46</f>
        <v>444675.54564197594</v>
      </c>
      <c r="E97" s="7">
        <f>E61/Drift!E46</f>
        <v>44563.17859251676</v>
      </c>
      <c r="F97" s="7">
        <f>F61/Drift!F46</f>
        <v>25577.521075740737</v>
      </c>
      <c r="G97" s="7">
        <f>G61/Drift!G46</f>
        <v>31379.1517913485</v>
      </c>
      <c r="H97" s="7">
        <f>H61/Drift!H46</f>
        <v>4393.090672130789</v>
      </c>
      <c r="I97" s="7">
        <f>I61/Drift!I46</f>
        <v>5137666.704218039</v>
      </c>
      <c r="J97" s="7">
        <f>J61/Drift!J46</f>
        <v>21427.242377726958</v>
      </c>
      <c r="K97" s="7">
        <f>K61/Drift!K46</f>
        <v>34436.875682637015</v>
      </c>
      <c r="L97" s="7">
        <f>L61/Drift!L46</f>
        <v>28190.375294318845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34162.58996522581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1309D127R2(80-92)</v>
      </c>
      <c r="C98" s="7">
        <f>C62/Drift!C47</f>
        <v>107706.79816083852</v>
      </c>
      <c r="D98" s="7">
        <f>D62/Drift!D47</f>
        <v>29756.663861019406</v>
      </c>
      <c r="E98" s="7">
        <f>E62/Drift!E47</f>
        <v>213.2639778291892</v>
      </c>
      <c r="F98" s="7">
        <f>F62/Drift!F47</f>
        <v>-448.0313665251647</v>
      </c>
      <c r="G98" s="7">
        <f>G62/Drift!G47</f>
        <v>57641.457134457945</v>
      </c>
      <c r="H98" s="7">
        <f>H62/Drift!H47</f>
        <v>3687.022406330066</v>
      </c>
      <c r="I98" s="7">
        <f>I62/Drift!I47</f>
        <v>1329354.7221539614</v>
      </c>
      <c r="J98" s="7">
        <f>J62/Drift!J47</f>
        <v>-249.23483653716642</v>
      </c>
      <c r="K98" s="7">
        <f>K62/Drift!K47</f>
        <v>17836.151411934137</v>
      </c>
      <c r="L98" s="7">
        <f>L62/Drift!L47</f>
        <v>41191.77177651627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17568.13291218269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243.53564593947812</v>
      </c>
      <c r="D99" s="7">
        <f>D63/Drift!D48</f>
        <v>32958.65374141796</v>
      </c>
      <c r="E99" s="7">
        <f>E63/Drift!E48</f>
        <v>63742.65315341802</v>
      </c>
      <c r="F99" s="7">
        <f>F63/Drift!F48</f>
        <v>102314.79433774007</v>
      </c>
      <c r="G99" s="7">
        <f>G63/Drift!G48</f>
        <v>7417.22902051671</v>
      </c>
      <c r="H99" s="7">
        <f>H63/Drift!H48</f>
        <v>9261.256482166786</v>
      </c>
      <c r="I99" s="7">
        <f>I63/Drift!I48</f>
        <v>7611.013891106611</v>
      </c>
      <c r="J99" s="7">
        <f>J63/Drift!J48</f>
        <v>131.70744170105425</v>
      </c>
      <c r="K99" s="7">
        <f>K63/Drift!K48</f>
        <v>2466.0073886809855</v>
      </c>
      <c r="L99" s="7">
        <f>L63/Drift!L48</f>
        <v>1215.9039892279943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2206.034148817223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1309D128R3(38-48)</v>
      </c>
      <c r="C100" s="7">
        <f>C64/Drift!C49</f>
        <v>246107.317646937</v>
      </c>
      <c r="D100" s="7">
        <f>D64/Drift!D49</f>
        <v>30190.25747407556</v>
      </c>
      <c r="E100" s="7">
        <f>E64/Drift!E49</f>
        <v>103.09236708940813</v>
      </c>
      <c r="F100" s="7">
        <f>F64/Drift!F49</f>
        <v>-268.40045138027847</v>
      </c>
      <c r="G100" s="7">
        <f>G64/Drift!G49</f>
        <v>28901.110458364263</v>
      </c>
      <c r="H100" s="7">
        <f>H64/Drift!H49</f>
        <v>4323.631458482271</v>
      </c>
      <c r="I100" s="7">
        <f>I64/Drift!I49</f>
        <v>2949796.1703204275</v>
      </c>
      <c r="J100" s="7">
        <f>J64/Drift!J49</f>
        <v>-569.4742970906565</v>
      </c>
      <c r="K100" s="7">
        <f>K64/Drift!K49</f>
        <v>13052.210863355154</v>
      </c>
      <c r="L100" s="7">
        <f>L64/Drift!L49</f>
        <v>31261.51828268799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12788.971032158866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1309D130R1(35-43)</v>
      </c>
      <c r="C101" s="7">
        <f>C65/Drift!C50</f>
        <v>190183.30093748786</v>
      </c>
      <c r="D101" s="7">
        <f>D65/Drift!D50</f>
        <v>32428.18189066123</v>
      </c>
      <c r="E101" s="7">
        <f>E65/Drift!E50</f>
        <v>-403.61698139566414</v>
      </c>
      <c r="F101" s="7">
        <f>F65/Drift!F50</f>
        <v>-501.47638397089133</v>
      </c>
      <c r="G101" s="7">
        <f>G65/Drift!G50</f>
        <v>29596.850380705808</v>
      </c>
      <c r="H101" s="7">
        <f>H65/Drift!H50</f>
        <v>5818.135240107394</v>
      </c>
      <c r="I101" s="7">
        <f>I65/Drift!I50</f>
        <v>1723058.4279010035</v>
      </c>
      <c r="J101" s="7">
        <f>J65/Drift!J50</f>
        <v>-244.3498634262128</v>
      </c>
      <c r="K101" s="7">
        <f>K65/Drift!K50</f>
        <v>9148.118632725133</v>
      </c>
      <c r="L101" s="7">
        <f>L65/Drift!L50</f>
        <v>23608.364970704668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8888.605178616555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21065.352661115754</v>
      </c>
      <c r="D102" s="7">
        <f>D66/Drift!D51</f>
        <v>444675.545641976</v>
      </c>
      <c r="E102" s="7">
        <f>E66/Drift!E51</f>
        <v>44563.17859251676</v>
      </c>
      <c r="F102" s="7">
        <f>F66/Drift!F51</f>
        <v>25577.521075740737</v>
      </c>
      <c r="G102" s="7">
        <f>G66/Drift!G51</f>
        <v>31379.151791348497</v>
      </c>
      <c r="H102" s="7">
        <f>H66/Drift!H51</f>
        <v>4393.090672130789</v>
      </c>
      <c r="I102" s="7">
        <f>I66/Drift!I51</f>
        <v>5137666.70421804</v>
      </c>
      <c r="J102" s="7">
        <f>J66/Drift!J51</f>
        <v>21427.242377726954</v>
      </c>
      <c r="K102" s="7">
        <f>K66/Drift!K51</f>
        <v>34436.875682637015</v>
      </c>
      <c r="L102" s="7">
        <f>L66/Drift!L51</f>
        <v>28190.37529431885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34162.58996522581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15710.300593862406</v>
      </c>
      <c r="D103" s="7">
        <f>D67/Drift!D52</f>
        <v>1073970.4890915768</v>
      </c>
      <c r="E103" s="7">
        <f>E67/Drift!E52</f>
        <v>1319.3295159184042</v>
      </c>
      <c r="F103" s="7">
        <f>F67/Drift!F52</f>
        <v>268.8830962183716</v>
      </c>
      <c r="G103" s="7">
        <f>G67/Drift!G52</f>
        <v>20279.862856434527</v>
      </c>
      <c r="H103" s="7">
        <f>H67/Drift!H52</f>
        <v>2077.243861933701</v>
      </c>
      <c r="I103" s="7">
        <f>I67/Drift!I52</f>
        <v>3705138.802497191</v>
      </c>
      <c r="J103" s="7">
        <f>J67/Drift!J52</f>
        <v>6633.053112412248</v>
      </c>
      <c r="K103" s="7">
        <f>K67/Drift!K52</f>
        <v>17984.043211798045</v>
      </c>
      <c r="L103" s="7">
        <f>L67/Drift!L52</f>
        <v>19452.523524958295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17720.4468068962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-90.0356465088524</v>
      </c>
      <c r="D104" s="7">
        <f>D68/Drift!D53</f>
        <v>155.89016038276304</v>
      </c>
      <c r="E104" s="7">
        <f>E68/Drift!E53</f>
        <v>99.77902326053342</v>
      </c>
      <c r="F104" s="7">
        <f>F68/Drift!F53</f>
        <v>277.21646496655893</v>
      </c>
      <c r="G104" s="7">
        <f>G68/Drift!G53</f>
        <v>-58.580175143414685</v>
      </c>
      <c r="H104" s="7">
        <f>H68/Drift!H53</f>
        <v>-2979.9436404925887</v>
      </c>
      <c r="I104" s="7">
        <f>I68/Drift!I53</f>
        <v>163.37833634155882</v>
      </c>
      <c r="J104" s="7">
        <f>J68/Drift!J53</f>
        <v>-2.1967303204081547</v>
      </c>
      <c r="K104" s="7">
        <f>K68/Drift!K53</f>
        <v>94.89516767991131</v>
      </c>
      <c r="L104" s="7">
        <f>L68/Drift!L53</f>
        <v>38.7307072888707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-157.1077228437479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371.7414419328016</v>
      </c>
      <c r="D105" s="7">
        <f>D69/Drift!D54</f>
        <v>8391.20756853132</v>
      </c>
      <c r="E105" s="7">
        <f>E69/Drift!E54</f>
        <v>80519.82490289712</v>
      </c>
      <c r="F105" s="7">
        <f>F69/Drift!F54</f>
        <v>98990.33274059033</v>
      </c>
      <c r="G105" s="7">
        <f>G69/Drift!G54</f>
        <v>3271.9431011523616</v>
      </c>
      <c r="H105" s="7">
        <f>H69/Drift!H54</f>
        <v>8531.588014244</v>
      </c>
      <c r="I105" s="7">
        <f>I69/Drift!I54</f>
        <v>32208.88006449889</v>
      </c>
      <c r="J105" s="7">
        <f>J69/Drift!J54</f>
        <v>971.8317971868527</v>
      </c>
      <c r="K105" s="7">
        <f>K69/Drift!K54</f>
        <v>599.1735362433544</v>
      </c>
      <c r="L105" s="7">
        <f>L69/Drift!L54</f>
        <v>-320.2776157137792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346.81489868602637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7953.798179691764</v>
      </c>
      <c r="D106" s="7">
        <f>D70/Drift!D55</f>
        <v>220610.7243133392</v>
      </c>
      <c r="E106" s="7">
        <f>E70/Drift!E55</f>
        <v>1127.9915731246174</v>
      </c>
      <c r="F106" s="7">
        <f>F70/Drift!F55</f>
        <v>-181.6572579898418</v>
      </c>
      <c r="G106" s="7">
        <f>G70/Drift!G55</f>
        <v>35613.89811112192</v>
      </c>
      <c r="H106" s="7">
        <f>H70/Drift!H55</f>
        <v>3834.8232858874126</v>
      </c>
      <c r="I106" s="7">
        <f>I70/Drift!I55</f>
        <v>4375613.039728129</v>
      </c>
      <c r="J106" s="7">
        <f>J70/Drift!J55</f>
        <v>14434.421960477124</v>
      </c>
      <c r="K106" s="7">
        <f>K70/Drift!K55</f>
        <v>72595.38383306698</v>
      </c>
      <c r="L106" s="7">
        <f>L70/Drift!L55</f>
        <v>4720.179191518246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72296.40331972804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21065.352661115754</v>
      </c>
      <c r="D107" s="7">
        <f>D71/Drift!D56</f>
        <v>444675.54564197606</v>
      </c>
      <c r="E107" s="7">
        <f>E71/Drift!E56</f>
        <v>44563.17859251675</v>
      </c>
      <c r="F107" s="7">
        <f>F71/Drift!F56</f>
        <v>25577.52107574074</v>
      </c>
      <c r="G107" s="7">
        <f>G71/Drift!G56</f>
        <v>31379.1517913485</v>
      </c>
      <c r="H107" s="7">
        <f>H71/Drift!H56</f>
        <v>4393.090672130789</v>
      </c>
      <c r="I107" s="7">
        <f>I71/Drift!I56</f>
        <v>5137666.704218039</v>
      </c>
      <c r="J107" s="7">
        <f>J71/Drift!J56</f>
        <v>21427.242377726958</v>
      </c>
      <c r="K107" s="7">
        <f>K71/Drift!K56</f>
        <v>34436.875682637015</v>
      </c>
      <c r="L107" s="7">
        <f>L71/Drift!L56</f>
        <v>28190.375294318845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34162.58996522581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656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26.467470321197</v>
      </c>
      <c r="D111" s="7">
        <f>D76*regressions!C$38+regressions!C$39</f>
        <v>133.69353453192667</v>
      </c>
      <c r="E111" s="7">
        <f>E76*regressions!D$38+regressions!D$39</f>
        <v>1982.5175622197646</v>
      </c>
      <c r="F111" s="7">
        <f>F76*regressions!E$38+regressions!E$39</f>
        <v>631.6296105443729</v>
      </c>
      <c r="G111" s="7">
        <f>G76*regressions!F$38+regressions!F$39</f>
        <v>31.8818773436364</v>
      </c>
      <c r="H111" s="7">
        <f>H76*regressions!G$38+regressions!G$39</f>
        <v>58.0352457907852</v>
      </c>
      <c r="I111" s="7">
        <f>I76*regressions!H$38+regressions!H$39</f>
        <v>394.4259619533546</v>
      </c>
      <c r="J111" s="7">
        <f>J76*regressions!I$38+regressions!I$39</f>
        <v>126.53816406562959</v>
      </c>
      <c r="K111" s="7">
        <f>K76*regressions!J$38+regressions!J$39</f>
        <v>307.67277948852325</v>
      </c>
      <c r="L111" s="7">
        <f>L76*regressions!K$38+regressions!K$39</f>
        <v>172.15908190642327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18.255414740051364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0.8538972210002487</v>
      </c>
      <c r="D112" s="7">
        <f>D77*regressions!C$38+regressions!C$39</f>
        <v>3.1423486196555244</v>
      </c>
      <c r="E112" s="7">
        <f>E77*regressions!D$38+regressions!D$39</f>
        <v>-4.670905962927253</v>
      </c>
      <c r="F112" s="7">
        <f>F77*regressions!E$38+regressions!E$39</f>
        <v>24.449975290159138</v>
      </c>
      <c r="G112" s="7">
        <f>G77*regressions!F$38+regressions!F$39</f>
        <v>0.32524002407491004</v>
      </c>
      <c r="H112" s="7">
        <f>H77*regressions!G$38+regressions!G$39</f>
        <v>45.40779417155077</v>
      </c>
      <c r="I112" s="7">
        <f>I77*regressions!H$38+regressions!H$39</f>
        <v>1.4841369405409532</v>
      </c>
      <c r="J112" s="7">
        <f>J77*regressions!I$38+regressions!I$39</f>
        <v>3.6661500763773334</v>
      </c>
      <c r="K112" s="7">
        <f>K77*regressions!J$38+regressions!J$39</f>
        <v>4.00664280834918</v>
      </c>
      <c r="L112" s="7">
        <f>L77*regressions!K$38+regressions!K$39</f>
        <v>0.7934261194819436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11.236992840289938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15.131968028147378</v>
      </c>
      <c r="D113" s="7">
        <f>D78*regressions!C$38+regressions!C$39</f>
        <v>9.497637085321461</v>
      </c>
      <c r="E113" s="7">
        <f>E78*regressions!D$38+regressions!D$39</f>
        <v>373.1570537533732</v>
      </c>
      <c r="F113" s="7">
        <f>F78*regressions!E$38+regressions!E$39</f>
        <v>123.02274413363446</v>
      </c>
      <c r="G113" s="7">
        <f>G78*regressions!F$38+regressions!F$39</f>
        <v>43.146062004954025</v>
      </c>
      <c r="H113" s="7">
        <f>H78*regressions!G$38+regressions!G$39</f>
        <v>49.31442304537054</v>
      </c>
      <c r="I113" s="7">
        <f>I78*regressions!H$38+regressions!H$39</f>
        <v>108.43945989229618</v>
      </c>
      <c r="J113" s="7">
        <f>J78*regressions!I$38+regressions!I$39</f>
        <v>122.37516468233406</v>
      </c>
      <c r="K113" s="7">
        <f>K78*regressions!J$38+regressions!J$39</f>
        <v>306.6035297975742</v>
      </c>
      <c r="L113" s="7">
        <f>L78*regressions!K$38+regressions!K$39</f>
        <v>13.93671635865634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18.230703403345018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26.467470321197</v>
      </c>
      <c r="D114" s="7">
        <f>D79*regressions!C$38+regressions!C$39</f>
        <v>133.69353453192667</v>
      </c>
      <c r="E114" s="7">
        <f>E79*regressions!D$38+regressions!D$39</f>
        <v>1982.5175622197646</v>
      </c>
      <c r="F114" s="7">
        <f>F79*regressions!E$38+regressions!E$39</f>
        <v>631.6296105443729</v>
      </c>
      <c r="G114" s="7">
        <f>G79*regressions!F$38+regressions!F$39</f>
        <v>31.881877343636397</v>
      </c>
      <c r="H114" s="7">
        <f>H79*regressions!G$38+regressions!G$39</f>
        <v>58.0352457907852</v>
      </c>
      <c r="I114" s="7">
        <f>I79*regressions!H$38+regressions!H$39</f>
        <v>394.4259619533546</v>
      </c>
      <c r="J114" s="7">
        <f>J79*regressions!I$38+regressions!I$39</f>
        <v>126.53816406562959</v>
      </c>
      <c r="K114" s="7">
        <f>K79*regressions!J$38+regressions!J$39</f>
        <v>307.67277948852325</v>
      </c>
      <c r="L114" s="7">
        <f>L79*regressions!K$38+regressions!K$39</f>
        <v>172.15908190642324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18.255414740051364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0.8332111935613254</v>
      </c>
      <c r="D115" s="7">
        <f>D80*regressions!C$38+regressions!C$39</f>
        <v>12.908983759488128</v>
      </c>
      <c r="E115" s="7">
        <f>E80*regressions!D$38+regressions!D$39</f>
        <v>2776.3430876843486</v>
      </c>
      <c r="F115" s="7">
        <f>F80*regressions!E$38+regressions!E$39</f>
        <v>2492.4245491302754</v>
      </c>
      <c r="G115" s="7">
        <f>G80*regressions!F$38+regressions!F$39</f>
        <v>7.407198058708694</v>
      </c>
      <c r="H115" s="7">
        <f>H80*regressions!G$38+regressions!G$39</f>
        <v>109.49939234590303</v>
      </c>
      <c r="I115" s="7">
        <f>I80*regressions!H$38+regressions!H$39</f>
        <v>1.9627995930083049</v>
      </c>
      <c r="J115" s="7">
        <f>J80*regressions!I$38+regressions!I$39</f>
        <v>3.9549355774059527</v>
      </c>
      <c r="K115" s="7">
        <f>K80*regressions!J$38+regressions!J$39</f>
        <v>26.205904334221227</v>
      </c>
      <c r="L115" s="7">
        <f>L80*regressions!K$38+regressions!K$39</f>
        <v>5.865396624270851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11.750055605835517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1309D114R3(29-37)</v>
      </c>
      <c r="C116" s="7">
        <f>C81*regressions!B$38+regressions!B$39</f>
        <v>6.220521978298569</v>
      </c>
      <c r="D116" s="7">
        <f>D81*regressions!C$38+regressions!C$39</f>
        <v>4.441258792358937</v>
      </c>
      <c r="E116" s="7">
        <f>E81*regressions!D$38+regressions!D$39</f>
        <v>869.1614807457663</v>
      </c>
      <c r="F116" s="7">
        <f>F81*regressions!E$38+regressions!E$39</f>
        <v>174.43737042667442</v>
      </c>
      <c r="G116" s="7">
        <f>G81*regressions!F$38+regressions!F$39</f>
        <v>21.352566898228186</v>
      </c>
      <c r="H116" s="7">
        <f>H81*regressions!G$38+regressions!G$39</f>
        <v>21.067220371218124</v>
      </c>
      <c r="I116" s="7">
        <f>I81*regressions!H$38+regressions!H$39</f>
        <v>92.52781093626233</v>
      </c>
      <c r="J116" s="7">
        <f>J81*regressions!I$38+regressions!I$39</f>
        <v>59.9245352379718</v>
      </c>
      <c r="K116" s="7">
        <f>K81*regressions!J$38+regressions!J$39</f>
        <v>90.27798696999118</v>
      </c>
      <c r="L116" s="7">
        <f>L81*regressions!K$38+regressions!K$39</f>
        <v>6.121209301739614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13.230285163217918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26.467470321197</v>
      </c>
      <c r="D117" s="7">
        <f>D82*regressions!C$38+regressions!C$39</f>
        <v>133.69353453192667</v>
      </c>
      <c r="E117" s="7">
        <f>E82*regressions!D$38+regressions!D$39</f>
        <v>1982.5175622197646</v>
      </c>
      <c r="F117" s="7">
        <f>F82*regressions!E$38+regressions!E$39</f>
        <v>631.6296105443729</v>
      </c>
      <c r="G117" s="7">
        <f>G82*regressions!F$38+regressions!F$39</f>
        <v>31.8818773436364</v>
      </c>
      <c r="H117" s="7">
        <f>H82*regressions!G$38+regressions!G$39</f>
        <v>58.0352457907852</v>
      </c>
      <c r="I117" s="7">
        <f>I82*regressions!H$38+regressions!H$39</f>
        <v>394.4259619533546</v>
      </c>
      <c r="J117" s="7">
        <f>J82*regressions!I$38+regressions!I$39</f>
        <v>126.53816406562959</v>
      </c>
      <c r="K117" s="7">
        <f>K82*regressions!J$38+regressions!J$39</f>
        <v>307.67277948852325</v>
      </c>
      <c r="L117" s="7">
        <f>L82*regressions!K$38+regressions!K$39</f>
        <v>172.15908190642327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18.255414740051364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1309D116R3(64-77)</v>
      </c>
      <c r="C118" s="7">
        <f>C83*regressions!B$38+regressions!B$39</f>
        <v>298.7544540209053</v>
      </c>
      <c r="D118" s="7">
        <f>D83*regressions!C$38+regressions!C$39</f>
        <v>13.314683567738927</v>
      </c>
      <c r="E118" s="7">
        <f>E83*regressions!D$38+regressions!D$39</f>
        <v>-11.127174915377411</v>
      </c>
      <c r="F118" s="7">
        <f>F83*regressions!E$38+regressions!E$39</f>
        <v>38.221562922007294</v>
      </c>
      <c r="G118" s="7">
        <f>G83*regressions!F$38+regressions!F$39</f>
        <v>46.37926741998005</v>
      </c>
      <c r="H118" s="7">
        <f>H83*regressions!G$38+regressions!G$39</f>
        <v>79.038131030231</v>
      </c>
      <c r="I118" s="7">
        <f>I83*regressions!H$38+regressions!H$39</f>
        <v>192.80723311015134</v>
      </c>
      <c r="J118" s="7">
        <f>J83*regressions!I$38+regressions!I$39</f>
        <v>0.567085790707627</v>
      </c>
      <c r="K118" s="7">
        <f>K83*regressions!J$38+regressions!J$39</f>
        <v>69.52031675767148</v>
      </c>
      <c r="L118" s="7">
        <f>L83*regressions!K$38+regressions!K$39</f>
        <v>219.654244212472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12.750106724005322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1309D117R1(41-51)</v>
      </c>
      <c r="C119" s="7">
        <f>C84*regressions!B$38+regressions!B$39</f>
        <v>4.706893789975831</v>
      </c>
      <c r="D119" s="7">
        <f>D84*regressions!C$38+regressions!C$39</f>
        <v>3.9627075527570175</v>
      </c>
      <c r="E119" s="7">
        <f>E84*regressions!D$38+regressions!D$39</f>
        <v>1335.1405005711918</v>
      </c>
      <c r="F119" s="7">
        <f>F84*regressions!E$38+regressions!E$39</f>
        <v>395.14802208871555</v>
      </c>
      <c r="G119" s="7">
        <f>G84*regressions!F$38+regressions!F$39</f>
        <v>28.07628318160934</v>
      </c>
      <c r="H119" s="7">
        <f>H84*regressions!G$38+regressions!G$39</f>
        <v>56.945038151421585</v>
      </c>
      <c r="I119" s="7">
        <f>I84*regressions!H$38+regressions!H$39</f>
        <v>57.062975847727714</v>
      </c>
      <c r="J119" s="7">
        <f>J84*regressions!I$38+regressions!I$39</f>
        <v>76.5221381530527</v>
      </c>
      <c r="K119" s="7">
        <f>K84*regressions!J$38+regressions!J$39</f>
        <v>97.16123502986169</v>
      </c>
      <c r="L119" s="7">
        <f>L84*regressions!K$38+regressions!K$39</f>
        <v>2.5708600747001897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13.389377476026803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1309D117R4(24-28)</v>
      </c>
      <c r="C120" s="7">
        <f>C85*regressions!B$38+regressions!B$39</f>
        <v>7.822342904694365</v>
      </c>
      <c r="D120" s="7">
        <f>D85*regressions!C$38+regressions!C$39</f>
        <v>4.543150160527018</v>
      </c>
      <c r="E120" s="7">
        <f>E85*regressions!D$38+regressions!D$39</f>
        <v>839.361127587082</v>
      </c>
      <c r="F120" s="7">
        <f>F85*regressions!E$38+regressions!E$39</f>
        <v>117.82875319463076</v>
      </c>
      <c r="G120" s="7">
        <f>G85*regressions!F$38+regressions!F$39</f>
        <v>39.42024842655232</v>
      </c>
      <c r="H120" s="7">
        <f>H85*regressions!G$38+regressions!G$39</f>
        <v>57.99621845395357</v>
      </c>
      <c r="I120" s="7">
        <f>I85*regressions!H$38+regressions!H$39</f>
        <v>85.61221493827554</v>
      </c>
      <c r="J120" s="7">
        <f>J85*regressions!I$38+regressions!I$39</f>
        <v>56.982171247910365</v>
      </c>
      <c r="K120" s="7">
        <f>K85*regressions!J$38+regressions!J$39</f>
        <v>144.12586734569354</v>
      </c>
      <c r="L120" s="7">
        <f>L85*regressions!K$38+regressions!K$39</f>
        <v>2.6439139817223083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14.475210716122387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21.26460822833662</v>
      </c>
      <c r="D121" s="7">
        <f>D86*regressions!C$38+regressions!C$39</f>
        <v>327.87555684051034</v>
      </c>
      <c r="E121" s="7">
        <f>E86*regressions!D$38+regressions!D$39</f>
        <v>57.69649088250342</v>
      </c>
      <c r="F121" s="7">
        <f>F86*regressions!E$38+regressions!E$39</f>
        <v>40.89225675719686</v>
      </c>
      <c r="G121" s="7">
        <f>G86*regressions!F$38+regressions!F$39</f>
        <v>21.26423681971264</v>
      </c>
      <c r="H121" s="7">
        <f>H86*regressions!G$38+regressions!G$39</f>
        <v>-3.108251510652302</v>
      </c>
      <c r="I121" s="7">
        <f>I86*regressions!H$38+regressions!H$39</f>
        <v>289.3830867501911</v>
      </c>
      <c r="J121" s="7">
        <f>J86*regressions!I$38+regressions!I$39</f>
        <v>41.82900415217494</v>
      </c>
      <c r="K121" s="7">
        <f>K86*regressions!J$38+regressions!J$39</f>
        <v>159.6378324970038</v>
      </c>
      <c r="L121" s="7">
        <f>L86*regressions!K$38+regressions!K$39</f>
        <v>116.89016494864661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14.833959020549226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26.467470321197</v>
      </c>
      <c r="D122" s="7">
        <f>D87*regressions!C$38+regressions!C$39</f>
        <v>133.69353453192667</v>
      </c>
      <c r="E122" s="7">
        <f>E87*regressions!D$38+regressions!D$39</f>
        <v>1982.5175622197646</v>
      </c>
      <c r="F122" s="7">
        <f>F87*regressions!E$38+regressions!E$39</f>
        <v>631.6296105443729</v>
      </c>
      <c r="G122" s="7">
        <f>G87*regressions!F$38+regressions!F$39</f>
        <v>31.8818773436364</v>
      </c>
      <c r="H122" s="7">
        <f>H87*regressions!G$38+regressions!G$39</f>
        <v>58.0352457907852</v>
      </c>
      <c r="I122" s="7">
        <f>I87*regressions!H$38+regressions!H$39</f>
        <v>394.4259619533546</v>
      </c>
      <c r="J122" s="7">
        <f>J87*regressions!I$38+regressions!I$39</f>
        <v>126.53816406562959</v>
      </c>
      <c r="K122" s="7">
        <f>K87*regressions!J$38+regressions!J$39</f>
        <v>307.67277948852325</v>
      </c>
      <c r="L122" s="7">
        <f>L87*regressions!K$38+regressions!K$39</f>
        <v>172.15908190642327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18.255414740051364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0.033922017253487424</v>
      </c>
      <c r="D123" s="7">
        <f>D88*regressions!C$38+regressions!C$39</f>
        <v>3.5986458878165077</v>
      </c>
      <c r="E123" s="7">
        <f>E88*regressions!D$38+regressions!D$39</f>
        <v>3652.667436977102</v>
      </c>
      <c r="F123" s="7">
        <f>F88*regressions!E$38+regressions!E$39</f>
        <v>2371.562624343951</v>
      </c>
      <c r="G123" s="7">
        <f>G88*regressions!F$38+regressions!F$39</f>
        <v>3.5865791184418105</v>
      </c>
      <c r="H123" s="7">
        <f>H88*regressions!G$38+regressions!G$39</f>
        <v>150.89707055594397</v>
      </c>
      <c r="I123" s="7">
        <f>I88*regressions!H$38+regressions!H$39</f>
        <v>1.86068746413331</v>
      </c>
      <c r="J123" s="7">
        <f>J88*regressions!I$38+regressions!I$39</f>
        <v>4.861419964738646</v>
      </c>
      <c r="K123" s="7">
        <f>K88*regressions!J$38+regressions!J$39</f>
        <v>11.200946087268088</v>
      </c>
      <c r="L123" s="7">
        <f>L88*regressions!K$38+regressions!K$39</f>
        <v>1.099459043209239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11.403535105103636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1309D120R2(35-45)</v>
      </c>
      <c r="C124" s="7">
        <f>C89*regressions!B$38+regressions!B$39</f>
        <v>10.06943197724586</v>
      </c>
      <c r="D124" s="7">
        <f>D89*regressions!C$38+regressions!C$39</f>
        <v>5.955736308287564</v>
      </c>
      <c r="E124" s="7">
        <f>E89*regressions!D$38+regressions!D$39</f>
        <v>1206.2552962227705</v>
      </c>
      <c r="F124" s="7">
        <f>F89*regressions!E$38+regressions!E$39</f>
        <v>181.89916730748834</v>
      </c>
      <c r="G124" s="7">
        <f>G89*regressions!F$38+regressions!F$39</f>
        <v>33.196252377993616</v>
      </c>
      <c r="H124" s="7">
        <f>H89*regressions!G$38+regressions!G$39</f>
        <v>32.210201923683755</v>
      </c>
      <c r="I124" s="7">
        <f>I89*regressions!H$38+regressions!H$39</f>
        <v>85.9434549286888</v>
      </c>
      <c r="J124" s="7">
        <f>J89*regressions!I$38+regressions!I$39</f>
        <v>75.80731346411197</v>
      </c>
      <c r="K124" s="7">
        <f>K89*regressions!J$38+regressions!J$39</f>
        <v>136.96891469032815</v>
      </c>
      <c r="L124" s="7">
        <f>L89*regressions!K$38+regressions!K$39</f>
        <v>8.742754210706615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14.31015955117671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1309D121R2(26-35)</v>
      </c>
      <c r="C125" s="7">
        <f>C90*regressions!B$38+regressions!B$39</f>
        <v>8.96824915623574</v>
      </c>
      <c r="D125" s="7">
        <f>D90*regressions!C$38+regressions!C$39</f>
        <v>4.856240945675895</v>
      </c>
      <c r="E125" s="7">
        <f>E90*regressions!D$38+regressions!D$39</f>
        <v>933.606610165826</v>
      </c>
      <c r="F125" s="7">
        <f>F90*regressions!E$38+regressions!E$39</f>
        <v>144.0650221105011</v>
      </c>
      <c r="G125" s="7">
        <f>G90*regressions!F$38+regressions!F$39</f>
        <v>34.32218260041787</v>
      </c>
      <c r="H125" s="7">
        <f>H90*regressions!G$38+regressions!G$39</f>
        <v>59.546458726032</v>
      </c>
      <c r="I125" s="7">
        <f>I90*regressions!H$38+regressions!H$39</f>
        <v>83.2731342507152</v>
      </c>
      <c r="J125" s="7">
        <f>J90*regressions!I$38+regressions!I$39</f>
        <v>56.998515073656975</v>
      </c>
      <c r="K125" s="7">
        <f>K90*regressions!J$38+regressions!J$39</f>
        <v>137.05208449941745</v>
      </c>
      <c r="L125" s="7">
        <f>L90*regressions!K$38+regressions!K$39</f>
        <v>8.778740160877167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14.31203201415768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1309D124R4(49-59)</v>
      </c>
      <c r="C126" s="7">
        <f>C91*regressions!B$38+regressions!B$39</f>
        <v>12.601123724879274</v>
      </c>
      <c r="D126" s="7">
        <f>D91*regressions!C$38+regressions!C$39</f>
        <v>6.88282315790757</v>
      </c>
      <c r="E126" s="7">
        <f>E91*regressions!D$38+regressions!D$39</f>
        <v>43.450061095908175</v>
      </c>
      <c r="F126" s="7">
        <f>F91*regressions!E$38+regressions!E$39</f>
        <v>46.906357580306896</v>
      </c>
      <c r="G126" s="7">
        <f>G91*regressions!F$38+regressions!F$39</f>
        <v>41.55185549333415</v>
      </c>
      <c r="H126" s="7">
        <f>H91*regressions!G$38+regressions!G$39</f>
        <v>53.77112458629693</v>
      </c>
      <c r="I126" s="7">
        <f>I91*regressions!H$38+regressions!H$39</f>
        <v>100.46204278832673</v>
      </c>
      <c r="J126" s="7">
        <f>J91*regressions!I$38+regressions!I$39</f>
        <v>8.019405824577703</v>
      </c>
      <c r="K126" s="7">
        <f>K91*regressions!J$38+regressions!J$39</f>
        <v>186.63516581390286</v>
      </c>
      <c r="L126" s="7">
        <f>L91*regressions!K$38+regressions!K$39</f>
        <v>7.0616867574356945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15.457959989739408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26.467470321197</v>
      </c>
      <c r="D127" s="7">
        <f>D92*regressions!C$38+regressions!C$39</f>
        <v>133.69353453192662</v>
      </c>
      <c r="E127" s="7">
        <f>E92*regressions!D$38+regressions!D$39</f>
        <v>1982.5175622197646</v>
      </c>
      <c r="F127" s="7">
        <f>F92*regressions!E$38+regressions!E$39</f>
        <v>631.6296105443729</v>
      </c>
      <c r="G127" s="7">
        <f>G92*regressions!F$38+regressions!F$39</f>
        <v>31.8818773436364</v>
      </c>
      <c r="H127" s="7">
        <f>H92*regressions!G$38+regressions!G$39</f>
        <v>58.035245790785204</v>
      </c>
      <c r="I127" s="7">
        <f>I92*regressions!H$38+regressions!H$39</f>
        <v>394.42596195335454</v>
      </c>
      <c r="J127" s="7">
        <f>J92*regressions!I$38+regressions!I$39</f>
        <v>126.53816406562959</v>
      </c>
      <c r="K127" s="7">
        <f>K92*regressions!J$38+regressions!J$39</f>
        <v>307.67277948852325</v>
      </c>
      <c r="L127" s="7">
        <f>L92*regressions!K$38+regressions!K$39</f>
        <v>172.15908190642327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18.255414740051364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16.880435400719648</v>
      </c>
      <c r="D128" s="7">
        <f>D93*regressions!C$38+regressions!C$39</f>
        <v>11.095488922741024</v>
      </c>
      <c r="E128" s="7">
        <f>E93*regressions!D$38+regressions!D$39</f>
        <v>384.0805076181645</v>
      </c>
      <c r="F128" s="7">
        <f>F93*regressions!E$38+regressions!E$39</f>
        <v>135.12738021940834</v>
      </c>
      <c r="G128" s="7">
        <f>G93*regressions!F$38+regressions!F$39</f>
        <v>45.69997307124335</v>
      </c>
      <c r="H128" s="7">
        <f>H93*regressions!G$38+regressions!G$39</f>
        <v>66.88335517422462</v>
      </c>
      <c r="I128" s="7">
        <f>I93*regressions!H$38+regressions!H$39</f>
        <v>110.91490127636739</v>
      </c>
      <c r="J128" s="7">
        <f>J93*regressions!I$38+regressions!I$39</f>
        <v>128.67160600613812</v>
      </c>
      <c r="K128" s="7">
        <f>K93*regressions!J$38+regressions!J$39</f>
        <v>321.3281640333561</v>
      </c>
      <c r="L128" s="7">
        <f>L93*regressions!K$38+regressions!K$39</f>
        <v>17.172477378597577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18.571009104023602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1309D126R1(94-104)</v>
      </c>
      <c r="C129" s="7">
        <f>C94*regressions!B$38+regressions!B$39</f>
        <v>14.034253950096838</v>
      </c>
      <c r="D129" s="7">
        <f>D94*regressions!C$38+regressions!C$39</f>
        <v>7.189222433882781</v>
      </c>
      <c r="E129" s="7">
        <f>E94*regressions!D$38+regressions!D$39</f>
        <v>36.088850218274345</v>
      </c>
      <c r="F129" s="7">
        <f>F94*regressions!E$38+regressions!E$39</f>
        <v>42.721933466634205</v>
      </c>
      <c r="G129" s="7">
        <f>G94*regressions!F$38+regressions!F$39</f>
        <v>46.706699121145355</v>
      </c>
      <c r="H129" s="7">
        <f>H94*regressions!G$38+regressions!G$39</f>
        <v>60.896057243432786</v>
      </c>
      <c r="I129" s="7">
        <f>I94*regressions!H$38+regressions!H$39</f>
        <v>108.02283620705974</v>
      </c>
      <c r="J129" s="7">
        <f>J94*regressions!I$38+regressions!I$39</f>
        <v>7.636314413307466</v>
      </c>
      <c r="K129" s="7">
        <f>K94*regressions!J$38+regressions!J$39</f>
        <v>216.0631479630858</v>
      </c>
      <c r="L129" s="7">
        <f>L94*regressions!K$38+regressions!K$39</f>
        <v>8.847805644313674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16.138302821065807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1309D127R1(132-135)</v>
      </c>
      <c r="C130" s="7">
        <f>C95*regressions!B$38+regressions!B$39</f>
        <v>29.172460436776916</v>
      </c>
      <c r="D130" s="7">
        <f>D95*regressions!C$38+regressions!C$39</f>
        <v>7.072812711587957</v>
      </c>
      <c r="E130" s="7">
        <f>E95*regressions!D$38+regressions!D$39</f>
        <v>356.6018934763934</v>
      </c>
      <c r="F130" s="7">
        <f>F95*regressions!E$38+regressions!E$39</f>
        <v>93.36792561806217</v>
      </c>
      <c r="G130" s="7">
        <f>G95*regressions!F$38+regressions!F$39</f>
        <v>39.77541492168759</v>
      </c>
      <c r="H130" s="7">
        <f>H95*regressions!G$38+regressions!G$39</f>
        <v>60.26666881807639</v>
      </c>
      <c r="I130" s="7">
        <f>I95*regressions!H$38+regressions!H$39</f>
        <v>101.99675278525932</v>
      </c>
      <c r="J130" s="7">
        <f>J95*regressions!I$38+regressions!I$39</f>
        <v>27.647617104851538</v>
      </c>
      <c r="K130" s="7">
        <f>K95*regressions!J$38+regressions!J$39</f>
        <v>252.59835623297516</v>
      </c>
      <c r="L130" s="7">
        <f>L95*regressions!K$38+regressions!K$39</f>
        <v>73.38618751036441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16.982702232768332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10.420381723848307</v>
      </c>
      <c r="D131" s="7">
        <f>D96*regressions!C$38+regressions!C$39</f>
        <v>66.2677720482806</v>
      </c>
      <c r="E131" s="7">
        <f>E96*regressions!D$38+regressions!D$39</f>
        <v>46.13425648608464</v>
      </c>
      <c r="F131" s="7">
        <f>F96*regressions!E$38+regressions!E$39</f>
        <v>39.444833290818174</v>
      </c>
      <c r="G131" s="7">
        <f>G96*regressions!F$38+regressions!F$39</f>
        <v>36.725085529765785</v>
      </c>
      <c r="H131" s="7">
        <f>H96*regressions!G$38+regressions!G$39</f>
        <v>63.05640847960725</v>
      </c>
      <c r="I131" s="7">
        <f>I96*regressions!H$38+regressions!H$39</f>
        <v>330.7656252651565</v>
      </c>
      <c r="J131" s="7">
        <f>J96*regressions!I$38+regressions!I$39</f>
        <v>81.8192273881611</v>
      </c>
      <c r="K131" s="7">
        <f>K96*regressions!J$38+regressions!J$39</f>
        <v>641.6089749948596</v>
      </c>
      <c r="L131" s="7">
        <f>L96*regressions!K$38+regressions!K$39</f>
        <v>29.562288008984577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25.971940552934164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26.467470321197</v>
      </c>
      <c r="D132" s="7">
        <f>D97*regressions!C$38+regressions!C$39</f>
        <v>133.69353453192662</v>
      </c>
      <c r="E132" s="7">
        <f>E97*regressions!D$38+regressions!D$39</f>
        <v>1982.5175622197646</v>
      </c>
      <c r="F132" s="7">
        <f>F97*regressions!E$38+regressions!E$39</f>
        <v>631.6296105443728</v>
      </c>
      <c r="G132" s="7">
        <f>G97*regressions!F$38+regressions!F$39</f>
        <v>31.8818773436364</v>
      </c>
      <c r="H132" s="7">
        <f>H97*regressions!G$38+regressions!G$39</f>
        <v>58.0352457907852</v>
      </c>
      <c r="I132" s="7">
        <f>I97*regressions!H$38+regressions!H$39</f>
        <v>394.4259619533546</v>
      </c>
      <c r="J132" s="7">
        <f>J97*regressions!I$38+regressions!I$39</f>
        <v>126.53816406562959</v>
      </c>
      <c r="K132" s="7">
        <f>K97*regressions!J$38+regressions!J$39</f>
        <v>307.67277948852325</v>
      </c>
      <c r="L132" s="7">
        <f>L97*regressions!K$38+regressions!K$39</f>
        <v>172.15908190642324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18.255414740051364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1309D127R2(80-92)</v>
      </c>
      <c r="C133" s="7">
        <f>C98*regressions!B$38+regressions!B$39</f>
        <v>132.2966254024545</v>
      </c>
      <c r="D133" s="7">
        <f>D98*regressions!C$38+regressions!C$39</f>
        <v>11.923231879795399</v>
      </c>
      <c r="E133" s="7">
        <f>E98*regressions!D$38+regressions!D$39</f>
        <v>9.745733392929592</v>
      </c>
      <c r="F133" s="7">
        <f>F98*regressions!E$38+regressions!E$39</f>
        <v>21.43802450075244</v>
      </c>
      <c r="G133" s="7">
        <f>G98*regressions!F$38+regressions!F$39</f>
        <v>58.34432275288712</v>
      </c>
      <c r="H133" s="7">
        <f>H98*regressions!G$38+regressions!G$39</f>
        <v>49.367211054776426</v>
      </c>
      <c r="I133" s="7">
        <f>I98*regressions!H$38+regressions!H$39</f>
        <v>103.16621562260313</v>
      </c>
      <c r="J133" s="7">
        <f>J98*regressions!I$38+regressions!I$39</f>
        <v>2.2240262530424166</v>
      </c>
      <c r="K133" s="7">
        <f>K98*regressions!J$38+regressions!J$39</f>
        <v>161.7210020859422</v>
      </c>
      <c r="L133" s="7">
        <f>L98*regressions!K$38+regressions!K$39</f>
        <v>251.07392884580682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14.88320244588043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1.034430864581421</v>
      </c>
      <c r="D134" s="7">
        <f>D99*regressions!C$38+regressions!C$39</f>
        <v>12.862951169386642</v>
      </c>
      <c r="E134" s="7">
        <f>E99*regressions!D$38+regressions!D$39</f>
        <v>2835.6584855828137</v>
      </c>
      <c r="F134" s="7">
        <f>F99*regressions!E$38+regressions!E$39</f>
        <v>2430.801350866721</v>
      </c>
      <c r="G134" s="7">
        <f>G99*regressions!F$38+regressions!F$39</f>
        <v>7.737345287535419</v>
      </c>
      <c r="H134" s="7">
        <f>H99*regressions!G$38+regressions!G$39</f>
        <v>117.79919835164404</v>
      </c>
      <c r="I134" s="7">
        <f>I99*regressions!H$38+regressions!H$39</f>
        <v>2.0792408694857314</v>
      </c>
      <c r="J134" s="7">
        <f>J99*regressions!I$38+regressions!I$39</f>
        <v>4.408722152078276</v>
      </c>
      <c r="K134" s="7">
        <f>K99*regressions!J$38+regressions!J$39</f>
        <v>26.58835350105767</v>
      </c>
      <c r="L134" s="7">
        <f>L99*regressions!K$38+regressions!K$39</f>
        <v>8.431571771122716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11.76142159167712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1309D128R3(38-48)</v>
      </c>
      <c r="C135" s="7">
        <f>C100*regressions!B$38+regressions!B$39</f>
        <v>301.3474757840746</v>
      </c>
      <c r="D135" s="7">
        <f>D100*regressions!C$38+regressions!C$39</f>
        <v>12.050482838496652</v>
      </c>
      <c r="E135" s="7">
        <f>E100*regressions!D$38+regressions!D$39</f>
        <v>4.845082469648278</v>
      </c>
      <c r="F135" s="7">
        <f>F100*regressions!E$38+regressions!E$39</f>
        <v>25.649626665889112</v>
      </c>
      <c r="G135" s="7">
        <f>G100*regressions!F$38+regressions!F$39</f>
        <v>29.38495132593752</v>
      </c>
      <c r="H135" s="7">
        <f>H100*regressions!G$38+regressions!G$39</f>
        <v>57.182530967299364</v>
      </c>
      <c r="I135" s="7">
        <f>I100*regressions!H$38+regressions!H$39</f>
        <v>227.09759712696098</v>
      </c>
      <c r="J135" s="7">
        <f>J100*regressions!I$38+regressions!I$39</f>
        <v>0.3874597280132428</v>
      </c>
      <c r="K135" s="7">
        <f>K100*regressions!J$38+regressions!J$39</f>
        <v>119.66111273005338</v>
      </c>
      <c r="L135" s="7">
        <f>L100*regressions!K$38+regressions!K$39</f>
        <v>190.80006244939565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13.912013789563774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1309D130R1(35-43)</v>
      </c>
      <c r="C136" s="7">
        <f>C101*regressions!B$38+regressions!B$39</f>
        <v>233.0384649754995</v>
      </c>
      <c r="D136" s="7">
        <f>D101*regressions!C$38+regressions!C$39</f>
        <v>12.70726840667934</v>
      </c>
      <c r="E136" s="7">
        <f>E101*regressions!D$38+regressions!D$39</f>
        <v>-17.694350509631928</v>
      </c>
      <c r="F136" s="7">
        <f>F101*regressions!E$38+regressions!E$39</f>
        <v>20.18495984309795</v>
      </c>
      <c r="G136" s="7">
        <f>G101*regressions!F$38+regressions!F$39</f>
        <v>30.085993350750854</v>
      </c>
      <c r="H136" s="7">
        <f>H101*regressions!G$38+regressions!G$39</f>
        <v>75.52978054596716</v>
      </c>
      <c r="I136" s="7">
        <f>I101*regressions!H$38+regressions!H$39</f>
        <v>133.27667978767658</v>
      </c>
      <c r="J136" s="7">
        <f>J101*regressions!I$38+regressions!I$39</f>
        <v>2.2520414703917684</v>
      </c>
      <c r="K136" s="7">
        <f>K101*regressions!J$38+regressions!J$39</f>
        <v>85.33675489407246</v>
      </c>
      <c r="L136" s="7">
        <f>L101*regressions!K$38+regressions!K$39</f>
        <v>144.34755843986292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13.119408063384387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26.467470321197</v>
      </c>
      <c r="D137" s="7">
        <f>D102*regressions!C$38+regressions!C$39</f>
        <v>133.69353453192667</v>
      </c>
      <c r="E137" s="7">
        <f>E102*regressions!D$38+regressions!D$39</f>
        <v>1982.5175622197646</v>
      </c>
      <c r="F137" s="7">
        <f>F102*regressions!E$38+regressions!E$39</f>
        <v>631.6296105443728</v>
      </c>
      <c r="G137" s="7">
        <f>G102*regressions!F$38+regressions!F$39</f>
        <v>31.881877343636397</v>
      </c>
      <c r="H137" s="7">
        <f>H102*regressions!G$38+regressions!G$39</f>
        <v>58.0352457907852</v>
      </c>
      <c r="I137" s="7">
        <f>I102*regressions!H$38+regressions!H$39</f>
        <v>394.4259619533547</v>
      </c>
      <c r="J137" s="7">
        <f>J102*regressions!I$38+regressions!I$39</f>
        <v>126.53816406562956</v>
      </c>
      <c r="K137" s="7">
        <f>K102*regressions!J$38+regressions!J$39</f>
        <v>307.67277948852325</v>
      </c>
      <c r="L137" s="7">
        <f>L102*regressions!K$38+regressions!K$39</f>
        <v>172.15908190642327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18.255414740051364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19.92648254767957</v>
      </c>
      <c r="D138" s="7">
        <f>D103*regressions!C$38+regressions!C$39</f>
        <v>318.3788768629315</v>
      </c>
      <c r="E138" s="7">
        <f>E103*regressions!D$38+regressions!D$39</f>
        <v>58.94571389652159</v>
      </c>
      <c r="F138" s="7">
        <f>F103*regressions!E$38+regressions!E$39</f>
        <v>38.24670412626749</v>
      </c>
      <c r="G138" s="7">
        <f>G103*regressions!F$38+regressions!F$39</f>
        <v>20.698002825220417</v>
      </c>
      <c r="H138" s="7">
        <f>H103*regressions!G$38+regressions!G$39</f>
        <v>29.604792863831243</v>
      </c>
      <c r="I138" s="7">
        <f>I103*regressions!H$38+regressions!H$39</f>
        <v>284.866210748098</v>
      </c>
      <c r="J138" s="7">
        <f>J103*regressions!I$38+regressions!I$39</f>
        <v>41.693801904069495</v>
      </c>
      <c r="K138" s="7">
        <f>K103*regressions!J$38+regressions!J$39</f>
        <v>163.02125084023888</v>
      </c>
      <c r="L138" s="7">
        <f>L103*regressions!K$38+regressions!K$39</f>
        <v>119.12276108486434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14.914154635921005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0.6269865077200986</v>
      </c>
      <c r="D139" s="7">
        <f>D104*regressions!C$38+regressions!C$39</f>
        <v>3.2360032899751556</v>
      </c>
      <c r="E139" s="7">
        <f>E104*regressions!D$38+regressions!D$39</f>
        <v>4.697698389619936</v>
      </c>
      <c r="F139" s="7">
        <f>F104*regressions!E$38+regressions!E$39</f>
        <v>38.44208716395028</v>
      </c>
      <c r="G139" s="7">
        <f>G104*regressions!F$38+regressions!F$39</f>
        <v>0.2045643627246561</v>
      </c>
      <c r="H139" s="7">
        <f>H104*regressions!G$38+regressions!G$39</f>
        <v>-32.47968120303258</v>
      </c>
      <c r="I139" s="7">
        <f>I104*regressions!H$38+regressions!H$39</f>
        <v>1.5096456124109512</v>
      </c>
      <c r="J139" s="7">
        <f>J104*regressions!I$38+regressions!I$39</f>
        <v>3.6407845610290033</v>
      </c>
      <c r="K139" s="7">
        <f>K104*regressions!J$38+regressions!J$39</f>
        <v>5.741790578087337</v>
      </c>
      <c r="L139" s="7">
        <f>L104*regressions!K$38+regressions!K$39</f>
        <v>1.2864585909686284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11.281200030524936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1.1910292568201206</v>
      </c>
      <c r="D140" s="7">
        <f>D105*regressions!C$38+regressions!C$39</f>
        <v>5.652902441255575</v>
      </c>
      <c r="E140" s="7">
        <f>E105*regressions!D$38+regressions!D$39</f>
        <v>3581.9402334128476</v>
      </c>
      <c r="F140" s="7">
        <f>F105*regressions!E$38+regressions!E$39</f>
        <v>2352.856473454186</v>
      </c>
      <c r="G140" s="7">
        <f>G105*regressions!F$38+regressions!F$39</f>
        <v>3.5604689275285946</v>
      </c>
      <c r="H140" s="7">
        <f>H105*regressions!G$38+regressions!G$39</f>
        <v>108.84143614638145</v>
      </c>
      <c r="I140" s="7">
        <f>I105*regressions!H$38+regressions!H$39</f>
        <v>3.960485971169069</v>
      </c>
      <c r="J140" s="7">
        <f>J105*regressions!I$38+regressions!I$39</f>
        <v>9.226817540698278</v>
      </c>
      <c r="K140" s="7">
        <f>K105*regressions!J$38+regressions!J$39</f>
        <v>10.175351608156305</v>
      </c>
      <c r="L140" s="7">
        <f>L105*regressions!K$38+regressions!K$39</f>
        <v>-0.8926217023300296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11.383603746066923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10.45221659859588</v>
      </c>
      <c r="D141" s="7">
        <f>D106*regressions!C$38+regressions!C$39</f>
        <v>67.93503978767497</v>
      </c>
      <c r="E141" s="7">
        <f>E106*regressions!D$38+regressions!D$39</f>
        <v>50.43462415466544</v>
      </c>
      <c r="F141" s="7">
        <f>F106*regressions!E$38+regressions!E$39</f>
        <v>27.68339585756398</v>
      </c>
      <c r="G141" s="7">
        <f>G106*regressions!F$38+regressions!F$39</f>
        <v>36.14889586485817</v>
      </c>
      <c r="H141" s="7">
        <f>H106*regressions!G$38+regressions!G$39</f>
        <v>51.1816859718198</v>
      </c>
      <c r="I141" s="7">
        <f>I106*regressions!H$38+regressions!H$39</f>
        <v>336.144088499948</v>
      </c>
      <c r="J141" s="7">
        <f>J106*regressions!I$38+regressions!I$39</f>
        <v>86.43448704948486</v>
      </c>
      <c r="K141" s="7">
        <f>K106*regressions!J$38+regressions!J$39</f>
        <v>643.1582677581458</v>
      </c>
      <c r="L141" s="7">
        <f>L106*regressions!K$38+regressions!K$39</f>
        <v>29.701543931488178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26.004708001447348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26.467470321197</v>
      </c>
      <c r="D142" s="7">
        <f>D107*regressions!C$38+regressions!C$39</f>
        <v>133.69353453192667</v>
      </c>
      <c r="E142" s="7">
        <f>E107*regressions!D$38+regressions!D$39</f>
        <v>1982.5175622197644</v>
      </c>
      <c r="F142" s="7">
        <f>F107*regressions!E$38+regressions!E$39</f>
        <v>631.6296105443729</v>
      </c>
      <c r="G142" s="7">
        <f>G107*regressions!F$38+regressions!F$39</f>
        <v>31.8818773436364</v>
      </c>
      <c r="H142" s="7">
        <f>H107*regressions!G$38+regressions!G$39</f>
        <v>58.0352457907852</v>
      </c>
      <c r="I142" s="7">
        <f>I107*regressions!H$38+regressions!H$39</f>
        <v>394.4259619533546</v>
      </c>
      <c r="J142" s="7">
        <f>J107*regressions!I$38+regressions!I$39</f>
        <v>126.53816406562959</v>
      </c>
      <c r="K142" s="7">
        <f>K107*regressions!J$38+regressions!J$39</f>
        <v>307.67277948852325</v>
      </c>
      <c r="L142" s="7">
        <f>L107*regressions!K$38+regressions!K$39</f>
        <v>172.15908190642324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18.255414740051364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658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663</v>
      </c>
      <c r="D145" s="20" t="s">
        <v>667</v>
      </c>
      <c r="E145" s="20" t="s">
        <v>664</v>
      </c>
      <c r="F145" s="20" t="s">
        <v>633</v>
      </c>
      <c r="G145" s="20" t="s">
        <v>632</v>
      </c>
      <c r="H145" s="20" t="s">
        <v>634</v>
      </c>
      <c r="I145" s="20" t="s">
        <v>668</v>
      </c>
      <c r="J145" s="20" t="s">
        <v>672</v>
      </c>
      <c r="K145" s="20" t="s">
        <v>495</v>
      </c>
      <c r="L145" s="20" t="s">
        <v>673</v>
      </c>
      <c r="N145" s="73" t="s">
        <v>591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56.613919017040374</v>
      </c>
      <c r="D146" s="117">
        <f aca="true" t="shared" si="12" ref="D146:D177">D111*1.889</f>
        <v>252.5470867308095</v>
      </c>
      <c r="E146" s="117">
        <f aca="true" t="shared" si="13" ref="E146:E177">E111*1.43</f>
        <v>2835.000113974263</v>
      </c>
      <c r="F146" s="117">
        <f aca="true" t="shared" si="14" ref="F146:F177">F111*1.658</f>
        <v>1047.2418942825702</v>
      </c>
      <c r="G146" s="117">
        <f aca="true" t="shared" si="15" ref="G146:G177">G111*1.291</f>
        <v>41.15950365063459</v>
      </c>
      <c r="H146" s="117">
        <f aca="true" t="shared" si="16" ref="H146:H177">H111*1.399</f>
        <v>81.19130886130849</v>
      </c>
      <c r="I146" s="117">
        <f aca="true" t="shared" si="17" ref="I146:I177">I111*1.348</f>
        <v>531.6861967131221</v>
      </c>
      <c r="J146" s="117">
        <f aca="true" t="shared" si="18" ref="J146:J177">J111*1.205</f>
        <v>152.47848769908367</v>
      </c>
      <c r="K146" s="117">
        <f aca="true" t="shared" si="19" ref="K146:K177">K111*2.291</f>
        <v>704.8783378082068</v>
      </c>
      <c r="L146" s="117">
        <f aca="true" t="shared" si="20" ref="L146:L177">L111*1.668</f>
        <v>287.161348619914</v>
      </c>
      <c r="N146" s="118">
        <f>SUM(C146:J146,L146)</f>
        <v>5285.079859548745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1.8264861557195318</v>
      </c>
      <c r="D147" s="117">
        <f t="shared" si="12"/>
        <v>5.935896542529286</v>
      </c>
      <c r="E147" s="117">
        <f t="shared" si="13"/>
        <v>-6.679395526985972</v>
      </c>
      <c r="F147" s="117">
        <f t="shared" si="14"/>
        <v>40.53805903108385</v>
      </c>
      <c r="G147" s="117">
        <f t="shared" si="15"/>
        <v>0.4198848710807088</v>
      </c>
      <c r="H147" s="117">
        <f t="shared" si="16"/>
        <v>63.525504045999526</v>
      </c>
      <c r="I147" s="117">
        <f t="shared" si="17"/>
        <v>2.000616595849205</v>
      </c>
      <c r="J147" s="117">
        <f t="shared" si="18"/>
        <v>4.417710842034687</v>
      </c>
      <c r="K147" s="117">
        <f t="shared" si="19"/>
        <v>9.17921867392797</v>
      </c>
      <c r="L147" s="117">
        <f t="shared" si="20"/>
        <v>1.323434767295882</v>
      </c>
      <c r="N147" s="117">
        <f aca="true" t="shared" si="21" ref="N147:N177">SUM(C147:J147,L147)</f>
        <v>113.30819732460671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32.36727961220724</v>
      </c>
      <c r="D148" s="7">
        <f t="shared" si="12"/>
        <v>17.94103645417224</v>
      </c>
      <c r="E148" s="7">
        <f t="shared" si="13"/>
        <v>533.6145868673236</v>
      </c>
      <c r="F148" s="7">
        <f t="shared" si="14"/>
        <v>203.97170977356592</v>
      </c>
      <c r="G148" s="7">
        <f t="shared" si="15"/>
        <v>55.70156604839564</v>
      </c>
      <c r="H148" s="7">
        <f t="shared" si="16"/>
        <v>68.99087784047339</v>
      </c>
      <c r="I148" s="7">
        <f t="shared" si="17"/>
        <v>146.17639193481526</v>
      </c>
      <c r="J148" s="7">
        <f t="shared" si="18"/>
        <v>147.46207344221256</v>
      </c>
      <c r="K148" s="7">
        <f t="shared" si="19"/>
        <v>702.4286867662424</v>
      </c>
      <c r="L148" s="7">
        <f t="shared" si="20"/>
        <v>23.246442886238775</v>
      </c>
      <c r="N148" s="7">
        <f t="shared" si="21"/>
        <v>1229.4719648594048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56.613919017040374</v>
      </c>
      <c r="D149" s="117">
        <f t="shared" si="12"/>
        <v>252.5470867308095</v>
      </c>
      <c r="E149" s="117">
        <f t="shared" si="13"/>
        <v>2835.000113974263</v>
      </c>
      <c r="F149" s="117">
        <f t="shared" si="14"/>
        <v>1047.2418942825702</v>
      </c>
      <c r="G149" s="117">
        <f t="shared" si="15"/>
        <v>41.15950365063458</v>
      </c>
      <c r="H149" s="117">
        <f t="shared" si="16"/>
        <v>81.19130886130849</v>
      </c>
      <c r="I149" s="117">
        <f t="shared" si="17"/>
        <v>531.6861967131221</v>
      </c>
      <c r="J149" s="117">
        <f t="shared" si="18"/>
        <v>152.47848769908367</v>
      </c>
      <c r="K149" s="117">
        <f t="shared" si="19"/>
        <v>704.8783378082068</v>
      </c>
      <c r="L149" s="117">
        <f t="shared" si="20"/>
        <v>287.16134861991395</v>
      </c>
      <c r="N149" s="118">
        <f t="shared" si="21"/>
        <v>5285.079859548745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1.782238743027675</v>
      </c>
      <c r="D150" s="7">
        <f t="shared" si="12"/>
        <v>24.385070321673076</v>
      </c>
      <c r="E150" s="7">
        <f t="shared" si="13"/>
        <v>3970.1706153886184</v>
      </c>
      <c r="F150" s="7">
        <f t="shared" si="14"/>
        <v>4132.439902457996</v>
      </c>
      <c r="G150" s="7">
        <f t="shared" si="15"/>
        <v>9.562692693792924</v>
      </c>
      <c r="H150" s="7">
        <f t="shared" si="16"/>
        <v>153.18964989191835</v>
      </c>
      <c r="I150" s="7">
        <f t="shared" si="17"/>
        <v>2.645853851375195</v>
      </c>
      <c r="J150" s="7">
        <f t="shared" si="18"/>
        <v>4.765697370774173</v>
      </c>
      <c r="K150" s="7">
        <f t="shared" si="19"/>
        <v>60.03772682970083</v>
      </c>
      <c r="L150" s="7">
        <f t="shared" si="20"/>
        <v>9.783481569283778</v>
      </c>
      <c r="N150" s="7">
        <f t="shared" si="21"/>
        <v>8308.725202288459</v>
      </c>
    </row>
    <row r="151" spans="1:14" s="122" customFormat="1" ht="11.25">
      <c r="A151" s="121">
        <f t="shared" si="22"/>
        <v>6</v>
      </c>
      <c r="B151" s="122" t="str">
        <f>'recalc raw'!C8</f>
        <v>1309D114R3(29-37)</v>
      </c>
      <c r="C151" s="109">
        <f t="shared" si="11"/>
        <v>13.305696511580638</v>
      </c>
      <c r="D151" s="109">
        <f t="shared" si="12"/>
        <v>8.389537858766031</v>
      </c>
      <c r="E151" s="109">
        <f t="shared" si="13"/>
        <v>1242.9009174664457</v>
      </c>
      <c r="F151" s="109">
        <f t="shared" si="14"/>
        <v>289.2171601674262</v>
      </c>
      <c r="G151" s="109">
        <f t="shared" si="15"/>
        <v>27.566163865612587</v>
      </c>
      <c r="H151" s="109">
        <f t="shared" si="16"/>
        <v>29.473041299334156</v>
      </c>
      <c r="I151" s="109">
        <f t="shared" si="17"/>
        <v>124.72748914208162</v>
      </c>
      <c r="J151" s="109">
        <f t="shared" si="18"/>
        <v>72.20906496175603</v>
      </c>
      <c r="K151" s="109">
        <f t="shared" si="19"/>
        <v>206.8268681482498</v>
      </c>
      <c r="L151" s="109">
        <f t="shared" si="20"/>
        <v>10.210177115301676</v>
      </c>
      <c r="N151" s="112">
        <f t="shared" si="21"/>
        <v>1817.9992483883045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56.613919017040374</v>
      </c>
      <c r="D152" s="117">
        <f t="shared" si="12"/>
        <v>252.5470867308095</v>
      </c>
      <c r="E152" s="117">
        <f t="shared" si="13"/>
        <v>2835.000113974263</v>
      </c>
      <c r="F152" s="117">
        <f t="shared" si="14"/>
        <v>1047.2418942825702</v>
      </c>
      <c r="G152" s="117">
        <f t="shared" si="15"/>
        <v>41.15950365063459</v>
      </c>
      <c r="H152" s="117">
        <f t="shared" si="16"/>
        <v>81.19130886130849</v>
      </c>
      <c r="I152" s="117">
        <f t="shared" si="17"/>
        <v>531.6861967131221</v>
      </c>
      <c r="J152" s="117">
        <f t="shared" si="18"/>
        <v>152.47848769908367</v>
      </c>
      <c r="K152" s="117">
        <f t="shared" si="19"/>
        <v>704.8783378082068</v>
      </c>
      <c r="L152" s="117">
        <f t="shared" si="20"/>
        <v>287.161348619914</v>
      </c>
      <c r="N152" s="118">
        <f t="shared" si="21"/>
        <v>5285.079859548745</v>
      </c>
    </row>
    <row r="153" spans="1:14" ht="11.25">
      <c r="A153" s="25">
        <f t="shared" si="22"/>
        <v>8</v>
      </c>
      <c r="B153" s="1" t="str">
        <f>'recalc raw'!C10</f>
        <v>1309D116R3(64-77)</v>
      </c>
      <c r="C153" s="7">
        <f t="shared" si="11"/>
        <v>639.0357771507164</v>
      </c>
      <c r="D153" s="7">
        <f t="shared" si="12"/>
        <v>25.15143725945883</v>
      </c>
      <c r="E153" s="7">
        <f t="shared" si="13"/>
        <v>-15.911860128989698</v>
      </c>
      <c r="F153" s="7">
        <f t="shared" si="14"/>
        <v>63.37135132468809</v>
      </c>
      <c r="G153" s="7">
        <f t="shared" si="15"/>
        <v>59.87563423919425</v>
      </c>
      <c r="H153" s="7">
        <f t="shared" si="16"/>
        <v>110.57434531129317</v>
      </c>
      <c r="I153" s="7">
        <f t="shared" si="17"/>
        <v>259.904150232484</v>
      </c>
      <c r="J153" s="7">
        <f t="shared" si="18"/>
        <v>0.6833383778026906</v>
      </c>
      <c r="K153" s="7">
        <f t="shared" si="19"/>
        <v>159.27104569182535</v>
      </c>
      <c r="L153" s="7">
        <f t="shared" si="20"/>
        <v>366.3832793464033</v>
      </c>
      <c r="N153" s="7">
        <f t="shared" si="21"/>
        <v>1509.0674531130512</v>
      </c>
    </row>
    <row r="154" spans="1:14" ht="11.25">
      <c r="A154" s="25">
        <f t="shared" si="22"/>
        <v>9</v>
      </c>
      <c r="B154" s="1" t="str">
        <f>'recalc raw'!C11</f>
        <v>1309D117R1(41-51)</v>
      </c>
      <c r="C154" s="7">
        <f t="shared" si="11"/>
        <v>10.068045816758302</v>
      </c>
      <c r="D154" s="7">
        <f t="shared" si="12"/>
        <v>7.485554567158006</v>
      </c>
      <c r="E154" s="7">
        <f t="shared" si="13"/>
        <v>1909.250915816804</v>
      </c>
      <c r="F154" s="7">
        <f t="shared" si="14"/>
        <v>655.1554206230903</v>
      </c>
      <c r="G154" s="7">
        <f t="shared" si="15"/>
        <v>36.24648158745766</v>
      </c>
      <c r="H154" s="7">
        <f t="shared" si="16"/>
        <v>79.6661083738388</v>
      </c>
      <c r="I154" s="7">
        <f t="shared" si="17"/>
        <v>76.92089144273696</v>
      </c>
      <c r="J154" s="7">
        <f t="shared" si="18"/>
        <v>92.2091764744285</v>
      </c>
      <c r="K154" s="7">
        <f t="shared" si="19"/>
        <v>222.5963894534131</v>
      </c>
      <c r="L154" s="7">
        <f t="shared" si="20"/>
        <v>4.288194604599917</v>
      </c>
      <c r="N154" s="114">
        <f t="shared" si="21"/>
        <v>2871.2907893068723</v>
      </c>
    </row>
    <row r="155" spans="1:14" ht="11.25">
      <c r="A155" s="25">
        <f t="shared" si="22"/>
        <v>10</v>
      </c>
      <c r="B155" s="1" t="str">
        <f>'recalc raw'!C12</f>
        <v>1309D117R4(24-28)</v>
      </c>
      <c r="C155" s="7">
        <f t="shared" si="11"/>
        <v>16.731991473141246</v>
      </c>
      <c r="D155" s="7">
        <f t="shared" si="12"/>
        <v>8.582010653235537</v>
      </c>
      <c r="E155" s="7">
        <f t="shared" si="13"/>
        <v>1200.2864124495272</v>
      </c>
      <c r="F155" s="7">
        <f t="shared" si="14"/>
        <v>195.3600727966978</v>
      </c>
      <c r="G155" s="7">
        <f t="shared" si="15"/>
        <v>50.89154071867904</v>
      </c>
      <c r="H155" s="7">
        <f t="shared" si="16"/>
        <v>81.13670961708104</v>
      </c>
      <c r="I155" s="7">
        <f t="shared" si="17"/>
        <v>115.40526573679544</v>
      </c>
      <c r="J155" s="7">
        <f t="shared" si="18"/>
        <v>68.66351635373199</v>
      </c>
      <c r="K155" s="7">
        <f t="shared" si="19"/>
        <v>330.1923620889839</v>
      </c>
      <c r="L155" s="7">
        <f t="shared" si="20"/>
        <v>4.4100485215128105</v>
      </c>
      <c r="N155" s="7">
        <f t="shared" si="21"/>
        <v>1741.467568320402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45.48499700041202</v>
      </c>
      <c r="D156" s="7">
        <f t="shared" si="12"/>
        <v>619.356926871724</v>
      </c>
      <c r="E156" s="7">
        <f t="shared" si="13"/>
        <v>82.50598196197988</v>
      </c>
      <c r="F156" s="7">
        <f t="shared" si="14"/>
        <v>67.7993617034324</v>
      </c>
      <c r="G156" s="7">
        <f t="shared" si="15"/>
        <v>27.452129734249016</v>
      </c>
      <c r="H156" s="7">
        <f t="shared" si="16"/>
        <v>-4.34844386340257</v>
      </c>
      <c r="I156" s="7">
        <f t="shared" si="17"/>
        <v>390.08840093925767</v>
      </c>
      <c r="J156" s="7">
        <f t="shared" si="18"/>
        <v>50.4039500033708</v>
      </c>
      <c r="K156" s="7">
        <f t="shared" si="19"/>
        <v>365.7302742506357</v>
      </c>
      <c r="L156" s="7">
        <f t="shared" si="20"/>
        <v>194.97279513434253</v>
      </c>
      <c r="N156" s="7">
        <f t="shared" si="21"/>
        <v>1473.7160994853655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56.613919017040374</v>
      </c>
      <c r="D157" s="117">
        <f t="shared" si="12"/>
        <v>252.5470867308095</v>
      </c>
      <c r="E157" s="117">
        <f t="shared" si="13"/>
        <v>2835.000113974263</v>
      </c>
      <c r="F157" s="117">
        <f t="shared" si="14"/>
        <v>1047.2418942825702</v>
      </c>
      <c r="G157" s="117">
        <f t="shared" si="15"/>
        <v>41.15950365063459</v>
      </c>
      <c r="H157" s="117">
        <f t="shared" si="16"/>
        <v>81.19130886130849</v>
      </c>
      <c r="I157" s="117">
        <f t="shared" si="17"/>
        <v>531.6861967131221</v>
      </c>
      <c r="J157" s="117">
        <f t="shared" si="18"/>
        <v>152.47848769908367</v>
      </c>
      <c r="K157" s="117">
        <f t="shared" si="19"/>
        <v>704.8783378082068</v>
      </c>
      <c r="L157" s="117">
        <f t="shared" si="20"/>
        <v>287.161348619914</v>
      </c>
      <c r="N157" s="118">
        <f t="shared" si="21"/>
        <v>5285.079859548745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0.0725591949052096</v>
      </c>
      <c r="D158" s="35">
        <f t="shared" si="12"/>
        <v>6.797842082085383</v>
      </c>
      <c r="E158" s="35">
        <f t="shared" si="13"/>
        <v>5223.314434877256</v>
      </c>
      <c r="F158" s="35">
        <f t="shared" si="14"/>
        <v>3932.0508311622707</v>
      </c>
      <c r="G158" s="35">
        <f t="shared" si="15"/>
        <v>4.630273641908377</v>
      </c>
      <c r="H158" s="35">
        <f t="shared" si="16"/>
        <v>211.1050017077656</v>
      </c>
      <c r="I158" s="35">
        <f t="shared" si="17"/>
        <v>2.508206701651702</v>
      </c>
      <c r="J158" s="35">
        <f t="shared" si="18"/>
        <v>5.858011057510069</v>
      </c>
      <c r="K158" s="35">
        <f t="shared" si="19"/>
        <v>25.661367485931187</v>
      </c>
      <c r="L158" s="35">
        <f t="shared" si="20"/>
        <v>1.8338976840730106</v>
      </c>
      <c r="N158" s="7">
        <f t="shared" si="21"/>
        <v>9388.171058109423</v>
      </c>
    </row>
    <row r="159" spans="1:14" s="122" customFormat="1" ht="11.25">
      <c r="A159" s="121">
        <f t="shared" si="22"/>
        <v>14</v>
      </c>
      <c r="B159" s="122" t="str">
        <f>'recalc raw'!C16</f>
        <v>1309D120R2(35-45)</v>
      </c>
      <c r="C159" s="109">
        <f t="shared" si="11"/>
        <v>21.53851499932889</v>
      </c>
      <c r="D159" s="109">
        <f t="shared" si="12"/>
        <v>11.25038588635521</v>
      </c>
      <c r="E159" s="109">
        <f t="shared" si="13"/>
        <v>1724.9450735985617</v>
      </c>
      <c r="F159" s="109">
        <f t="shared" si="14"/>
        <v>301.5888193958157</v>
      </c>
      <c r="G159" s="109">
        <f t="shared" si="15"/>
        <v>42.85636181998976</v>
      </c>
      <c r="H159" s="109">
        <f t="shared" si="16"/>
        <v>45.06207249123357</v>
      </c>
      <c r="I159" s="109">
        <f t="shared" si="17"/>
        <v>115.8517772438725</v>
      </c>
      <c r="J159" s="109">
        <f t="shared" si="18"/>
        <v>91.34781272425494</v>
      </c>
      <c r="K159" s="109">
        <f t="shared" si="19"/>
        <v>313.7957835555418</v>
      </c>
      <c r="L159" s="109">
        <f t="shared" si="20"/>
        <v>14.582914023458633</v>
      </c>
      <c r="N159" s="112">
        <f t="shared" si="21"/>
        <v>2369.0237321828713</v>
      </c>
    </row>
    <row r="160" spans="1:14" ht="11.25">
      <c r="A160" s="25">
        <f t="shared" si="22"/>
        <v>15</v>
      </c>
      <c r="B160" s="1" t="str">
        <f>'recalc raw'!C17</f>
        <v>1309D121R2(26-35)</v>
      </c>
      <c r="C160" s="7">
        <f t="shared" si="11"/>
        <v>19.183084945188245</v>
      </c>
      <c r="D160" s="7">
        <f t="shared" si="12"/>
        <v>9.173439146381765</v>
      </c>
      <c r="E160" s="7">
        <f t="shared" si="13"/>
        <v>1335.0574525371312</v>
      </c>
      <c r="F160" s="7">
        <f t="shared" si="14"/>
        <v>238.85980665921082</v>
      </c>
      <c r="G160" s="7">
        <f t="shared" si="15"/>
        <v>44.309937737139464</v>
      </c>
      <c r="H160" s="7">
        <f t="shared" si="16"/>
        <v>83.30549575771877</v>
      </c>
      <c r="I160" s="7">
        <f t="shared" si="17"/>
        <v>112.2521849699641</v>
      </c>
      <c r="J160" s="7">
        <f t="shared" si="18"/>
        <v>68.68321066375665</v>
      </c>
      <c r="K160" s="7">
        <f t="shared" si="19"/>
        <v>313.98632558816536</v>
      </c>
      <c r="L160" s="7">
        <f t="shared" si="20"/>
        <v>14.642938588343114</v>
      </c>
      <c r="N160" s="7">
        <f t="shared" si="21"/>
        <v>1925.4675510048344</v>
      </c>
    </row>
    <row r="161" spans="1:14" ht="11.25">
      <c r="A161" s="25">
        <f t="shared" si="22"/>
        <v>16</v>
      </c>
      <c r="B161" s="1" t="str">
        <f>'recalc raw'!C18</f>
        <v>1309D124R4(49-59)</v>
      </c>
      <c r="C161" s="7">
        <f t="shared" si="11"/>
        <v>26.953803647516764</v>
      </c>
      <c r="D161" s="7">
        <f t="shared" si="12"/>
        <v>13.0016529452874</v>
      </c>
      <c r="E161" s="7">
        <f t="shared" si="13"/>
        <v>62.133587367148685</v>
      </c>
      <c r="F161" s="7">
        <f t="shared" si="14"/>
        <v>77.77074086814883</v>
      </c>
      <c r="G161" s="7">
        <f t="shared" si="15"/>
        <v>53.643445441894386</v>
      </c>
      <c r="H161" s="7">
        <f t="shared" si="16"/>
        <v>75.2258032962294</v>
      </c>
      <c r="I161" s="7">
        <f t="shared" si="17"/>
        <v>135.42283367866443</v>
      </c>
      <c r="J161" s="7">
        <f t="shared" si="18"/>
        <v>9.663384018616133</v>
      </c>
      <c r="K161" s="7">
        <f t="shared" si="19"/>
        <v>427.58116487965145</v>
      </c>
      <c r="L161" s="7">
        <f t="shared" si="20"/>
        <v>11.778893511402737</v>
      </c>
      <c r="N161" s="35">
        <f t="shared" si="21"/>
        <v>465.5941447749087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56.613919017040374</v>
      </c>
      <c r="D162" s="117">
        <f t="shared" si="12"/>
        <v>252.54708673080938</v>
      </c>
      <c r="E162" s="117">
        <f t="shared" si="13"/>
        <v>2835.000113974263</v>
      </c>
      <c r="F162" s="117">
        <f t="shared" si="14"/>
        <v>1047.2418942825702</v>
      </c>
      <c r="G162" s="117">
        <f t="shared" si="15"/>
        <v>41.15950365063459</v>
      </c>
      <c r="H162" s="117">
        <f t="shared" si="16"/>
        <v>81.1913088613085</v>
      </c>
      <c r="I162" s="117">
        <f t="shared" si="17"/>
        <v>531.686196713122</v>
      </c>
      <c r="J162" s="117">
        <f t="shared" si="18"/>
        <v>152.47848769908367</v>
      </c>
      <c r="K162" s="117">
        <f t="shared" si="19"/>
        <v>704.8783378082068</v>
      </c>
      <c r="L162" s="117">
        <f t="shared" si="20"/>
        <v>287.161348619914</v>
      </c>
      <c r="N162" s="118">
        <f t="shared" si="21"/>
        <v>5285.079859548745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36.10725132213933</v>
      </c>
      <c r="D163" s="7">
        <f t="shared" si="12"/>
        <v>20.959378575057794</v>
      </c>
      <c r="E163" s="7">
        <f t="shared" si="13"/>
        <v>549.2351258939752</v>
      </c>
      <c r="F163" s="7">
        <f t="shared" si="14"/>
        <v>224.04119640377903</v>
      </c>
      <c r="G163" s="7">
        <f t="shared" si="15"/>
        <v>58.99866523497516</v>
      </c>
      <c r="H163" s="7">
        <f t="shared" si="16"/>
        <v>93.56981388874024</v>
      </c>
      <c r="I163" s="7">
        <f t="shared" si="17"/>
        <v>149.51328692054324</v>
      </c>
      <c r="J163" s="7">
        <f t="shared" si="18"/>
        <v>155.04928523739645</v>
      </c>
      <c r="K163" s="7">
        <f t="shared" si="19"/>
        <v>736.1628238004188</v>
      </c>
      <c r="L163" s="7">
        <f t="shared" si="20"/>
        <v>28.643692267500757</v>
      </c>
      <c r="N163" s="35">
        <f t="shared" si="21"/>
        <v>1316.117695744107</v>
      </c>
    </row>
    <row r="164" spans="1:14" ht="11.25">
      <c r="A164" s="25">
        <f t="shared" si="22"/>
        <v>19</v>
      </c>
      <c r="B164" s="1" t="str">
        <f>'recalc raw'!C21</f>
        <v>1309D126R1(94-104)</v>
      </c>
      <c r="C164" s="7">
        <f t="shared" si="11"/>
        <v>30.019269199257135</v>
      </c>
      <c r="D164" s="7">
        <f t="shared" si="12"/>
        <v>13.580441177604573</v>
      </c>
      <c r="E164" s="7">
        <f t="shared" si="13"/>
        <v>51.60705581213231</v>
      </c>
      <c r="F164" s="7">
        <f t="shared" si="14"/>
        <v>70.8329656876795</v>
      </c>
      <c r="G164" s="7">
        <f t="shared" si="15"/>
        <v>60.29834856539865</v>
      </c>
      <c r="H164" s="7">
        <f t="shared" si="16"/>
        <v>85.19358408356247</v>
      </c>
      <c r="I164" s="7">
        <f t="shared" si="17"/>
        <v>145.61478320711655</v>
      </c>
      <c r="J164" s="7">
        <f t="shared" si="18"/>
        <v>9.201758868035498</v>
      </c>
      <c r="K164" s="7">
        <f t="shared" si="19"/>
        <v>495.0006719834296</v>
      </c>
      <c r="L164" s="7">
        <f t="shared" si="20"/>
        <v>14.758139814715207</v>
      </c>
      <c r="N164" s="7">
        <f t="shared" si="21"/>
        <v>481.10634641550183</v>
      </c>
    </row>
    <row r="165" spans="1:14" s="122" customFormat="1" ht="11.25">
      <c r="A165" s="121">
        <f t="shared" si="22"/>
        <v>20</v>
      </c>
      <c r="B165" s="122" t="str">
        <f>'recalc raw'!C22</f>
        <v>1309D127R1(132-135)</v>
      </c>
      <c r="C165" s="109">
        <f t="shared" si="11"/>
        <v>62.39989287426582</v>
      </c>
      <c r="D165" s="109">
        <f t="shared" si="12"/>
        <v>13.360543212189652</v>
      </c>
      <c r="E165" s="109">
        <f t="shared" si="13"/>
        <v>509.94070767124254</v>
      </c>
      <c r="F165" s="109">
        <f t="shared" si="14"/>
        <v>154.80402067474708</v>
      </c>
      <c r="G165" s="109">
        <f t="shared" si="15"/>
        <v>51.35006066389868</v>
      </c>
      <c r="H165" s="109">
        <f t="shared" si="16"/>
        <v>84.31306967648887</v>
      </c>
      <c r="I165" s="109">
        <f t="shared" si="17"/>
        <v>137.49162275452957</v>
      </c>
      <c r="J165" s="109">
        <f t="shared" si="18"/>
        <v>33.315378611346105</v>
      </c>
      <c r="K165" s="109">
        <f t="shared" si="19"/>
        <v>578.7028341297461</v>
      </c>
      <c r="L165" s="109">
        <f t="shared" si="20"/>
        <v>122.40816076728782</v>
      </c>
      <c r="N165" s="112">
        <f t="shared" si="21"/>
        <v>1169.3834569059964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22.289196507311527</v>
      </c>
      <c r="D166" s="7">
        <f t="shared" si="12"/>
        <v>125.17982139920207</v>
      </c>
      <c r="E166" s="7">
        <f t="shared" si="13"/>
        <v>65.97198677510103</v>
      </c>
      <c r="F166" s="7">
        <f t="shared" si="14"/>
        <v>65.39953359617652</v>
      </c>
      <c r="G166" s="7">
        <f t="shared" si="15"/>
        <v>47.412085418927624</v>
      </c>
      <c r="H166" s="7">
        <f t="shared" si="16"/>
        <v>88.21591546297054</v>
      </c>
      <c r="I166" s="7">
        <f t="shared" si="17"/>
        <v>445.87206285743093</v>
      </c>
      <c r="J166" s="7">
        <f t="shared" si="18"/>
        <v>98.59216900273412</v>
      </c>
      <c r="K166" s="7">
        <f t="shared" si="19"/>
        <v>1469.9261617132233</v>
      </c>
      <c r="L166" s="7">
        <f t="shared" si="20"/>
        <v>49.309896398986275</v>
      </c>
      <c r="N166" s="7">
        <f t="shared" si="21"/>
        <v>1008.2426674188408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56.613919017040374</v>
      </c>
      <c r="D167" s="117">
        <f t="shared" si="12"/>
        <v>252.54708673080938</v>
      </c>
      <c r="E167" s="117">
        <f t="shared" si="13"/>
        <v>2835.000113974263</v>
      </c>
      <c r="F167" s="117">
        <f t="shared" si="14"/>
        <v>1047.24189428257</v>
      </c>
      <c r="G167" s="117">
        <f t="shared" si="15"/>
        <v>41.15950365063459</v>
      </c>
      <c r="H167" s="117">
        <f t="shared" si="16"/>
        <v>81.19130886130849</v>
      </c>
      <c r="I167" s="117">
        <f t="shared" si="17"/>
        <v>531.6861967131221</v>
      </c>
      <c r="J167" s="117">
        <f t="shared" si="18"/>
        <v>152.47848769908367</v>
      </c>
      <c r="K167" s="117">
        <f t="shared" si="19"/>
        <v>704.8783378082068</v>
      </c>
      <c r="L167" s="117">
        <f t="shared" si="20"/>
        <v>287.16134861991395</v>
      </c>
      <c r="N167" s="118">
        <f t="shared" si="21"/>
        <v>5285.079859548744</v>
      </c>
    </row>
    <row r="168" spans="1:14" ht="11.25">
      <c r="A168" s="25">
        <f t="shared" si="23"/>
        <v>23</v>
      </c>
      <c r="B168" s="1" t="str">
        <f>'recalc raw'!C25</f>
        <v>1309D127R2(80-92)</v>
      </c>
      <c r="C168" s="7">
        <f t="shared" si="11"/>
        <v>282.9824817358502</v>
      </c>
      <c r="D168" s="7">
        <f t="shared" si="12"/>
        <v>22.522985020933508</v>
      </c>
      <c r="E168" s="7">
        <f t="shared" si="13"/>
        <v>13.936398751889316</v>
      </c>
      <c r="F168" s="7">
        <f t="shared" si="14"/>
        <v>35.54424462224755</v>
      </c>
      <c r="G168" s="7">
        <f t="shared" si="15"/>
        <v>75.32252067397727</v>
      </c>
      <c r="H168" s="7">
        <f t="shared" si="16"/>
        <v>69.06472826563223</v>
      </c>
      <c r="I168" s="7">
        <f t="shared" si="17"/>
        <v>139.06805865926904</v>
      </c>
      <c r="J168" s="7">
        <f t="shared" si="18"/>
        <v>2.679951634916112</v>
      </c>
      <c r="K168" s="7">
        <f t="shared" si="19"/>
        <v>370.50281577889353</v>
      </c>
      <c r="L168" s="7">
        <f t="shared" si="20"/>
        <v>418.79131331480573</v>
      </c>
      <c r="N168" s="7">
        <f t="shared" si="21"/>
        <v>1059.912682679521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2.2126476193396596</v>
      </c>
      <c r="D169" s="7">
        <f t="shared" si="12"/>
        <v>24.298114758971366</v>
      </c>
      <c r="E169" s="7">
        <f t="shared" si="13"/>
        <v>4054.9916343834234</v>
      </c>
      <c r="F169" s="7">
        <f t="shared" si="14"/>
        <v>4030.268639737023</v>
      </c>
      <c r="G169" s="7">
        <f t="shared" si="15"/>
        <v>9.988912766208225</v>
      </c>
      <c r="H169" s="7">
        <f t="shared" si="16"/>
        <v>164.80107849395</v>
      </c>
      <c r="I169" s="7">
        <f t="shared" si="17"/>
        <v>2.802816692066766</v>
      </c>
      <c r="J169" s="7">
        <f t="shared" si="18"/>
        <v>5.312510193254323</v>
      </c>
      <c r="K169" s="7">
        <f t="shared" si="19"/>
        <v>60.91391787092312</v>
      </c>
      <c r="L169" s="7">
        <f t="shared" si="20"/>
        <v>14.06386171423269</v>
      </c>
      <c r="N169" s="7">
        <f t="shared" si="21"/>
        <v>8308.74021635847</v>
      </c>
    </row>
    <row r="170" spans="1:14" ht="11.25">
      <c r="A170" s="25">
        <f t="shared" si="23"/>
        <v>25</v>
      </c>
      <c r="B170" s="1" t="str">
        <f>'recalc raw'!C27</f>
        <v>1309D128R3(38-48)</v>
      </c>
      <c r="C170" s="7">
        <f t="shared" si="11"/>
        <v>644.5822507021355</v>
      </c>
      <c r="D170" s="7">
        <f t="shared" si="12"/>
        <v>22.763362081920175</v>
      </c>
      <c r="E170" s="7">
        <f t="shared" si="13"/>
        <v>6.928467931597037</v>
      </c>
      <c r="F170" s="7">
        <f t="shared" si="14"/>
        <v>42.52708101204415</v>
      </c>
      <c r="G170" s="7">
        <f t="shared" si="15"/>
        <v>37.93597216178534</v>
      </c>
      <c r="H170" s="7">
        <f t="shared" si="16"/>
        <v>79.99836082325182</v>
      </c>
      <c r="I170" s="7">
        <f t="shared" si="17"/>
        <v>306.1275609271434</v>
      </c>
      <c r="J170" s="7">
        <f t="shared" si="18"/>
        <v>0.4668889722559576</v>
      </c>
      <c r="K170" s="7">
        <f t="shared" si="19"/>
        <v>274.14360926455225</v>
      </c>
      <c r="L170" s="7">
        <f t="shared" si="20"/>
        <v>318.2545041655919</v>
      </c>
      <c r="N170" s="7">
        <f t="shared" si="21"/>
        <v>1459.5844487777254</v>
      </c>
    </row>
    <row r="171" spans="1:14" ht="11.25">
      <c r="A171" s="25">
        <f t="shared" si="23"/>
        <v>26</v>
      </c>
      <c r="B171" s="1" t="str">
        <f>'recalc raw'!C28</f>
        <v>1309D130R1(35-43)</v>
      </c>
      <c r="C171" s="7">
        <f t="shared" si="11"/>
        <v>498.46927658259335</v>
      </c>
      <c r="D171" s="7">
        <f t="shared" si="12"/>
        <v>24.004030020217275</v>
      </c>
      <c r="E171" s="7">
        <f t="shared" si="13"/>
        <v>-25.302921228773656</v>
      </c>
      <c r="F171" s="7">
        <f t="shared" si="14"/>
        <v>33.4666634198564</v>
      </c>
      <c r="G171" s="7">
        <f t="shared" si="15"/>
        <v>38.84101741581935</v>
      </c>
      <c r="H171" s="7">
        <f t="shared" si="16"/>
        <v>105.66616298380805</v>
      </c>
      <c r="I171" s="7">
        <f t="shared" si="17"/>
        <v>179.65696435378806</v>
      </c>
      <c r="J171" s="7">
        <f t="shared" si="18"/>
        <v>2.713709971822081</v>
      </c>
      <c r="K171" s="7">
        <f t="shared" si="19"/>
        <v>195.50650546231998</v>
      </c>
      <c r="L171" s="7">
        <f t="shared" si="20"/>
        <v>240.77172747769134</v>
      </c>
      <c r="N171" s="35">
        <f t="shared" si="21"/>
        <v>1098.2866309968222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56.613919017040374</v>
      </c>
      <c r="D172" s="117">
        <f t="shared" si="12"/>
        <v>252.5470867308095</v>
      </c>
      <c r="E172" s="117">
        <f t="shared" si="13"/>
        <v>2835.000113974263</v>
      </c>
      <c r="F172" s="117">
        <f t="shared" si="14"/>
        <v>1047.24189428257</v>
      </c>
      <c r="G172" s="117">
        <f t="shared" si="15"/>
        <v>41.15950365063458</v>
      </c>
      <c r="H172" s="117">
        <f t="shared" si="16"/>
        <v>81.19130886130849</v>
      </c>
      <c r="I172" s="117">
        <f t="shared" si="17"/>
        <v>531.6861967131222</v>
      </c>
      <c r="J172" s="117">
        <f t="shared" si="18"/>
        <v>152.47848769908362</v>
      </c>
      <c r="K172" s="117">
        <f t="shared" si="19"/>
        <v>704.8783378082068</v>
      </c>
      <c r="L172" s="117">
        <f t="shared" si="20"/>
        <v>287.161348619914</v>
      </c>
      <c r="N172" s="118">
        <f t="shared" si="21"/>
        <v>5285.079859548744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42.6227461694866</v>
      </c>
      <c r="D173" s="35">
        <f t="shared" si="12"/>
        <v>601.4176983940777</v>
      </c>
      <c r="E173" s="35">
        <f t="shared" si="13"/>
        <v>84.29237087202587</v>
      </c>
      <c r="F173" s="35">
        <f t="shared" si="14"/>
        <v>63.41303544135149</v>
      </c>
      <c r="G173" s="35">
        <f t="shared" si="15"/>
        <v>26.721121647359556</v>
      </c>
      <c r="H173" s="35">
        <f t="shared" si="16"/>
        <v>41.41710521649991</v>
      </c>
      <c r="I173" s="35">
        <f t="shared" si="17"/>
        <v>383.99965208843616</v>
      </c>
      <c r="J173" s="35">
        <f t="shared" si="18"/>
        <v>50.24103129440375</v>
      </c>
      <c r="K173" s="35">
        <f t="shared" si="19"/>
        <v>373.48168567498726</v>
      </c>
      <c r="L173" s="35">
        <f t="shared" si="20"/>
        <v>198.6967654895537</v>
      </c>
      <c r="N173" s="7">
        <f t="shared" si="21"/>
        <v>1492.8215266131947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1.3411241400132907</v>
      </c>
      <c r="D174" s="7">
        <f t="shared" si="12"/>
        <v>6.112810214763069</v>
      </c>
      <c r="E174" s="7">
        <f t="shared" si="13"/>
        <v>6.7177086971565085</v>
      </c>
      <c r="F174" s="7">
        <f t="shared" si="14"/>
        <v>63.736980517829565</v>
      </c>
      <c r="G174" s="7">
        <f t="shared" si="15"/>
        <v>0.264092592277531</v>
      </c>
      <c r="H174" s="7">
        <f t="shared" si="16"/>
        <v>-45.43907400304258</v>
      </c>
      <c r="I174" s="7">
        <f t="shared" si="17"/>
        <v>2.0350022855299623</v>
      </c>
      <c r="J174" s="7">
        <f t="shared" si="18"/>
        <v>4.38714539603995</v>
      </c>
      <c r="K174" s="7">
        <f t="shared" si="19"/>
        <v>13.154442214398088</v>
      </c>
      <c r="L174" s="7">
        <f t="shared" si="20"/>
        <v>2.145812929735672</v>
      </c>
      <c r="N174" s="35">
        <f t="shared" si="21"/>
        <v>41.301602770302964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2.5476115803382378</v>
      </c>
      <c r="D175" s="117">
        <f t="shared" si="12"/>
        <v>10.678332711531782</v>
      </c>
      <c r="E175" s="117">
        <f t="shared" si="13"/>
        <v>5122.174533780372</v>
      </c>
      <c r="F175" s="117">
        <f t="shared" si="14"/>
        <v>3901.03603298704</v>
      </c>
      <c r="G175" s="117">
        <f t="shared" si="15"/>
        <v>4.5965653854394155</v>
      </c>
      <c r="H175" s="117">
        <f t="shared" si="16"/>
        <v>152.26916916878767</v>
      </c>
      <c r="I175" s="117">
        <f t="shared" si="17"/>
        <v>5.3387350891359056</v>
      </c>
      <c r="J175" s="117">
        <f t="shared" si="18"/>
        <v>11.118315136541426</v>
      </c>
      <c r="K175" s="117">
        <f t="shared" si="19"/>
        <v>23.311730534286095</v>
      </c>
      <c r="L175" s="117">
        <f t="shared" si="20"/>
        <v>-1.4888929994864892</v>
      </c>
      <c r="N175" s="117">
        <f>SUM(C175:J175,L175)</f>
        <v>9208.2704028397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22.357291304396586</v>
      </c>
      <c r="D176" s="117">
        <f t="shared" si="12"/>
        <v>128.329290158918</v>
      </c>
      <c r="E176" s="117">
        <f t="shared" si="13"/>
        <v>72.12151254117158</v>
      </c>
      <c r="F176" s="117">
        <f t="shared" si="14"/>
        <v>45.899070331841074</v>
      </c>
      <c r="G176" s="117">
        <f t="shared" si="15"/>
        <v>46.66822456153189</v>
      </c>
      <c r="H176" s="117">
        <f t="shared" si="16"/>
        <v>71.6031786745759</v>
      </c>
      <c r="I176" s="117">
        <f t="shared" si="17"/>
        <v>453.12223129792994</v>
      </c>
      <c r="J176" s="117">
        <f t="shared" si="18"/>
        <v>104.15355689462926</v>
      </c>
      <c r="K176" s="117">
        <f t="shared" si="19"/>
        <v>1473.475591433912</v>
      </c>
      <c r="L176" s="117">
        <f t="shared" si="20"/>
        <v>49.54217527772228</v>
      </c>
      <c r="N176" s="117">
        <f t="shared" si="21"/>
        <v>993.7965310427165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56.613919017040374</v>
      </c>
      <c r="D177" s="117">
        <f t="shared" si="12"/>
        <v>252.5470867308095</v>
      </c>
      <c r="E177" s="117">
        <f t="shared" si="13"/>
        <v>2835.000113974263</v>
      </c>
      <c r="F177" s="117">
        <f t="shared" si="14"/>
        <v>1047.2418942825702</v>
      </c>
      <c r="G177" s="117">
        <f t="shared" si="15"/>
        <v>41.15950365063459</v>
      </c>
      <c r="H177" s="117">
        <f t="shared" si="16"/>
        <v>81.19130886130849</v>
      </c>
      <c r="I177" s="117">
        <f t="shared" si="17"/>
        <v>531.6861967131221</v>
      </c>
      <c r="J177" s="117">
        <f t="shared" si="18"/>
        <v>152.47848769908367</v>
      </c>
      <c r="K177" s="117">
        <f t="shared" si="19"/>
        <v>704.8783378082068</v>
      </c>
      <c r="L177" s="117">
        <f t="shared" si="20"/>
        <v>287.16134861991395</v>
      </c>
      <c r="N177" s="118">
        <f t="shared" si="21"/>
        <v>5285.079859548745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3" sqref="L43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705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496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26.467470321197</v>
      </c>
      <c r="D3" s="7">
        <f>'blk, drift &amp; conc calc'!D111</f>
        <v>133.69353453192667</v>
      </c>
      <c r="E3" s="7">
        <f>'blk, drift &amp; conc calc'!E111</f>
        <v>1982.5175622197646</v>
      </c>
      <c r="F3" s="7">
        <f>'blk, drift &amp; conc calc'!F111</f>
        <v>631.6296105443729</v>
      </c>
      <c r="G3" s="7">
        <f>'blk, drift &amp; conc calc'!G111</f>
        <v>31.8818773436364</v>
      </c>
      <c r="H3" s="7">
        <f>'blk, drift &amp; conc calc'!H111</f>
        <v>58.0352457907852</v>
      </c>
      <c r="I3" s="7">
        <f>'blk, drift &amp; conc calc'!I111</f>
        <v>394.4259619533546</v>
      </c>
      <c r="J3" s="7">
        <f>'blk, drift &amp; conc calc'!J111</f>
        <v>126.53816406562959</v>
      </c>
      <c r="K3" s="7">
        <f>'blk, drift &amp; conc calc'!K111</f>
        <v>307.67277948852325</v>
      </c>
      <c r="L3" s="7">
        <f>'blk, drift &amp; conc calc'!L111</f>
        <v>172.15908190642327</v>
      </c>
      <c r="M3" s="7"/>
      <c r="N3" s="7">
        <f>SUM(C3:L3)</f>
        <v>3865.0212881656134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18.255414740051364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26.467470321197</v>
      </c>
      <c r="D4" s="7">
        <f>'blk, drift &amp; conc calc'!D114</f>
        <v>133.69353453192667</v>
      </c>
      <c r="E4" s="7">
        <f>'blk, drift &amp; conc calc'!E114</f>
        <v>1982.5175622197646</v>
      </c>
      <c r="F4" s="7">
        <f>'blk, drift &amp; conc calc'!F114</f>
        <v>631.6296105443729</v>
      </c>
      <c r="G4" s="7">
        <f>'blk, drift &amp; conc calc'!G114</f>
        <v>31.881877343636397</v>
      </c>
      <c r="H4" s="7">
        <f>'blk, drift &amp; conc calc'!H114</f>
        <v>58.0352457907852</v>
      </c>
      <c r="I4" s="7">
        <f>'blk, drift &amp; conc calc'!I114</f>
        <v>394.4259619533546</v>
      </c>
      <c r="J4" s="7">
        <f>'blk, drift &amp; conc calc'!J114</f>
        <v>126.53816406562959</v>
      </c>
      <c r="K4" s="7">
        <f>'blk, drift &amp; conc calc'!K114</f>
        <v>307.67277948852325</v>
      </c>
      <c r="L4" s="7">
        <f>'blk, drift &amp; conc calc'!L114</f>
        <v>172.15908190642324</v>
      </c>
      <c r="M4" s="7"/>
      <c r="N4" s="7">
        <f aca="true" t="shared" si="0" ref="N4:N9">SUM(C4:L4)</f>
        <v>3865.0212881656134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18.255414740051364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26.467470321197</v>
      </c>
      <c r="D5" s="7">
        <f>'blk, drift &amp; conc calc'!D117</f>
        <v>133.69353453192667</v>
      </c>
      <c r="E5" s="7">
        <f>'blk, drift &amp; conc calc'!E117</f>
        <v>1982.5175622197646</v>
      </c>
      <c r="F5" s="7">
        <f>'blk, drift &amp; conc calc'!F117</f>
        <v>631.6296105443729</v>
      </c>
      <c r="G5" s="7">
        <f>'blk, drift &amp; conc calc'!G117</f>
        <v>31.8818773436364</v>
      </c>
      <c r="H5" s="7">
        <f>'blk, drift &amp; conc calc'!H117</f>
        <v>58.0352457907852</v>
      </c>
      <c r="I5" s="7">
        <f>'blk, drift &amp; conc calc'!I117</f>
        <v>394.4259619533546</v>
      </c>
      <c r="J5" s="7">
        <f>'blk, drift &amp; conc calc'!J117</f>
        <v>126.53816406562959</v>
      </c>
      <c r="K5" s="7">
        <f>'blk, drift &amp; conc calc'!K117</f>
        <v>307.67277948852325</v>
      </c>
      <c r="L5" s="7">
        <f>'blk, drift &amp; conc calc'!L117</f>
        <v>172.15908190642327</v>
      </c>
      <c r="M5" s="7"/>
      <c r="N5" s="7">
        <f t="shared" si="0"/>
        <v>3865.0212881656134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18.255414740051364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26.467470321197</v>
      </c>
      <c r="D6" s="7">
        <f>'blk, drift &amp; conc calc'!D122</f>
        <v>133.69353453192667</v>
      </c>
      <c r="E6" s="7">
        <f>'blk, drift &amp; conc calc'!E122</f>
        <v>1982.5175622197646</v>
      </c>
      <c r="F6" s="7">
        <f>'blk, drift &amp; conc calc'!F122</f>
        <v>631.6296105443729</v>
      </c>
      <c r="G6" s="7">
        <f>'blk, drift &amp; conc calc'!G122</f>
        <v>31.8818773436364</v>
      </c>
      <c r="H6" s="7">
        <f>'blk, drift &amp; conc calc'!H122</f>
        <v>58.0352457907852</v>
      </c>
      <c r="I6" s="7">
        <f>'blk, drift &amp; conc calc'!I122</f>
        <v>394.4259619533546</v>
      </c>
      <c r="J6" s="7">
        <f>'blk, drift &amp; conc calc'!J122</f>
        <v>126.53816406562959</v>
      </c>
      <c r="K6" s="7">
        <f>'blk, drift &amp; conc calc'!K122</f>
        <v>307.67277948852325</v>
      </c>
      <c r="L6" s="7">
        <f>'blk, drift &amp; conc calc'!L122</f>
        <v>172.15908190642327</v>
      </c>
      <c r="M6" s="7"/>
      <c r="N6" s="7">
        <f t="shared" si="0"/>
        <v>3865.0212881656134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18.255414740051364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26.467470321197</v>
      </c>
      <c r="D7" s="7">
        <f>'blk, drift &amp; conc calc'!D127</f>
        <v>133.69353453192662</v>
      </c>
      <c r="E7" s="7">
        <f>'blk, drift &amp; conc calc'!E127</f>
        <v>1982.5175622197646</v>
      </c>
      <c r="F7" s="7">
        <f>'blk, drift &amp; conc calc'!F127</f>
        <v>631.6296105443729</v>
      </c>
      <c r="G7" s="7">
        <f>'blk, drift &amp; conc calc'!G127</f>
        <v>31.8818773436364</v>
      </c>
      <c r="H7" s="7">
        <f>'blk, drift &amp; conc calc'!H127</f>
        <v>58.035245790785204</v>
      </c>
      <c r="I7" s="7">
        <f>'blk, drift &amp; conc calc'!I127</f>
        <v>394.42596195335454</v>
      </c>
      <c r="J7" s="7">
        <f>'blk, drift &amp; conc calc'!J127</f>
        <v>126.53816406562959</v>
      </c>
      <c r="K7" s="7">
        <f>'blk, drift &amp; conc calc'!K127</f>
        <v>307.67277948852325</v>
      </c>
      <c r="L7" s="7">
        <f>'blk, drift &amp; conc calc'!L127</f>
        <v>172.15908190642327</v>
      </c>
      <c r="M7" s="7"/>
      <c r="N7" s="7">
        <f t="shared" si="0"/>
        <v>3865.0212881656134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18.255414740051364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26.467470321197</v>
      </c>
      <c r="D8" s="7">
        <f>'blk, drift &amp; conc calc'!D132</f>
        <v>133.69353453192662</v>
      </c>
      <c r="E8" s="7">
        <f>'blk, drift &amp; conc calc'!E132</f>
        <v>1982.5175622197646</v>
      </c>
      <c r="F8" s="7">
        <f>'blk, drift &amp; conc calc'!F132</f>
        <v>631.6296105443728</v>
      </c>
      <c r="G8" s="7">
        <f>'blk, drift &amp; conc calc'!G132</f>
        <v>31.8818773436364</v>
      </c>
      <c r="H8" s="7">
        <f>'blk, drift &amp; conc calc'!H132</f>
        <v>58.0352457907852</v>
      </c>
      <c r="I8" s="7">
        <f>'blk, drift &amp; conc calc'!I132</f>
        <v>394.4259619533546</v>
      </c>
      <c r="J8" s="7">
        <f>'blk, drift &amp; conc calc'!J132</f>
        <v>126.53816406562959</v>
      </c>
      <c r="K8" s="7">
        <f>'blk, drift &amp; conc calc'!K132</f>
        <v>307.67277948852325</v>
      </c>
      <c r="L8" s="7">
        <f>'blk, drift &amp; conc calc'!L132</f>
        <v>172.15908190642324</v>
      </c>
      <c r="M8" s="7"/>
      <c r="N8" s="7">
        <f t="shared" si="0"/>
        <v>3865.0212881656134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18.255414740051364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26.467470321197</v>
      </c>
      <c r="D9" s="7">
        <f>'blk, drift &amp; conc calc'!D137</f>
        <v>133.69353453192667</v>
      </c>
      <c r="E9" s="7">
        <f>'blk, drift &amp; conc calc'!E137</f>
        <v>1982.5175622197646</v>
      </c>
      <c r="F9" s="7">
        <f>'blk, drift &amp; conc calc'!F137</f>
        <v>631.6296105443728</v>
      </c>
      <c r="G9" s="7">
        <f>'blk, drift &amp; conc calc'!G137</f>
        <v>31.881877343636397</v>
      </c>
      <c r="H9" s="7">
        <f>'blk, drift &amp; conc calc'!H137</f>
        <v>58.0352457907852</v>
      </c>
      <c r="I9" s="7">
        <f>'blk, drift &amp; conc calc'!I137</f>
        <v>394.4259619533547</v>
      </c>
      <c r="J9" s="7">
        <f>'blk, drift &amp; conc calc'!J137</f>
        <v>126.53816406562956</v>
      </c>
      <c r="K9" s="7">
        <f>'blk, drift &amp; conc calc'!K137</f>
        <v>307.67277948852325</v>
      </c>
      <c r="L9" s="7">
        <f>'blk, drift &amp; conc calc'!L137</f>
        <v>172.15908190642327</v>
      </c>
      <c r="M9" s="7"/>
      <c r="N9" s="7">
        <f t="shared" si="0"/>
        <v>3865.0212881656134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18.255414740051364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26.467470321197</v>
      </c>
      <c r="D10" s="32">
        <f>'blk, drift &amp; conc calc'!D142</f>
        <v>133.69353453192667</v>
      </c>
      <c r="E10" s="32">
        <f>'blk, drift &amp; conc calc'!E142</f>
        <v>1982.5175622197644</v>
      </c>
      <c r="F10" s="32">
        <f>'blk, drift &amp; conc calc'!F142</f>
        <v>631.6296105443729</v>
      </c>
      <c r="G10" s="32">
        <f>'blk, drift &amp; conc calc'!G142</f>
        <v>31.8818773436364</v>
      </c>
      <c r="H10" s="32">
        <f>'blk, drift &amp; conc calc'!H142</f>
        <v>58.0352457907852</v>
      </c>
      <c r="I10" s="32">
        <f>'blk, drift &amp; conc calc'!I142</f>
        <v>394.4259619533546</v>
      </c>
      <c r="J10" s="32">
        <f>'blk, drift &amp; conc calc'!J142</f>
        <v>126.53816406562959</v>
      </c>
      <c r="K10" s="32">
        <f>'blk, drift &amp; conc calc'!K142</f>
        <v>307.67277948852325</v>
      </c>
      <c r="L10" s="32">
        <f>'blk, drift &amp; conc calc'!L142</f>
        <v>172.15908190642324</v>
      </c>
      <c r="M10" s="40"/>
      <c r="N10" s="7">
        <f>SUM(C10:L10)</f>
        <v>3865.0212881656134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18.255414740051364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606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-0.4674703211969984</v>
      </c>
      <c r="D12" s="35">
        <f t="shared" si="1"/>
        <v>-3.693534531926616</v>
      </c>
      <c r="E12" s="35">
        <f t="shared" si="1"/>
        <v>-1702.5175622197646</v>
      </c>
      <c r="F12" s="35">
        <f t="shared" si="1"/>
        <v>-512.6296105443729</v>
      </c>
      <c r="G12" s="35">
        <f t="shared" si="1"/>
        <v>0.11812265636359953</v>
      </c>
      <c r="H12" s="35">
        <f t="shared" si="1"/>
        <v>-13.035245790785204</v>
      </c>
      <c r="I12" s="35">
        <f t="shared" si="1"/>
        <v>-5.425961953354545</v>
      </c>
      <c r="J12" s="35">
        <f t="shared" si="1"/>
        <v>0.4618359343704128</v>
      </c>
      <c r="K12" s="35">
        <f t="shared" si="1"/>
        <v>9.327220511476753</v>
      </c>
      <c r="L12" s="35">
        <f t="shared" si="1"/>
        <v>-0.15908190642326758</v>
      </c>
      <c r="M12" s="35"/>
      <c r="N12" s="35">
        <f>N11-N7</f>
        <v>-3765.0212881656134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-23.594585259948637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-1.7979627738346091</v>
      </c>
      <c r="D13" s="35">
        <f t="shared" si="3"/>
        <v>-2.8411804091743202</v>
      </c>
      <c r="E13" s="35">
        <f t="shared" si="3"/>
        <v>-608.0419865070587</v>
      </c>
      <c r="F13" s="35">
        <f t="shared" si="3"/>
        <v>-430.78118533140577</v>
      </c>
      <c r="G13" s="35">
        <f t="shared" si="3"/>
        <v>0.36913330113624854</v>
      </c>
      <c r="H13" s="35">
        <f t="shared" si="3"/>
        <v>-28.96721286841156</v>
      </c>
      <c r="I13" s="35">
        <f t="shared" si="3"/>
        <v>-1.394848831196541</v>
      </c>
      <c r="J13" s="35">
        <f t="shared" si="3"/>
        <v>0.3636503420239471</v>
      </c>
      <c r="K13" s="35">
        <f t="shared" si="3"/>
        <v>2.9423408553554427</v>
      </c>
      <c r="L13" s="35">
        <f t="shared" si="3"/>
        <v>-0.09248948047864394</v>
      </c>
      <c r="M13" s="35"/>
      <c r="N13" s="35">
        <f>(N11-N7)/N11*100</f>
        <v>-3765.021288165613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-56.378937299757794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15.131968028147378</v>
      </c>
      <c r="D15" s="32">
        <f>'blk, drift &amp; conc calc'!D113</f>
        <v>9.497637085321461</v>
      </c>
      <c r="E15" s="32">
        <f>'blk, drift &amp; conc calc'!E113</f>
        <v>373.1570537533732</v>
      </c>
      <c r="F15" s="32">
        <f>'blk, drift &amp; conc calc'!F113</f>
        <v>123.02274413363446</v>
      </c>
      <c r="G15" s="32">
        <f>'blk, drift &amp; conc calc'!G113</f>
        <v>43.146062004954025</v>
      </c>
      <c r="H15" s="32">
        <f>'blk, drift &amp; conc calc'!H113</f>
        <v>49.31442304537054</v>
      </c>
      <c r="I15" s="32">
        <f>'blk, drift &amp; conc calc'!I113</f>
        <v>108.43945989229618</v>
      </c>
      <c r="J15" s="32">
        <f>'blk, drift &amp; conc calc'!J113</f>
        <v>122.37516468233406</v>
      </c>
      <c r="K15" s="32">
        <f>'blk, drift &amp; conc calc'!K113</f>
        <v>306.6035297975742</v>
      </c>
      <c r="L15" s="32">
        <f>'blk, drift &amp; conc calc'!L113</f>
        <v>13.93671635865634</v>
      </c>
      <c r="M15" s="7"/>
      <c r="N15" s="7">
        <f>SUM(C15:L15)</f>
        <v>1164.6247587816617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18.230703403345018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16.880435400719648</v>
      </c>
      <c r="D16" s="32">
        <f>'blk, drift &amp; conc calc'!D128</f>
        <v>11.095488922741024</v>
      </c>
      <c r="E16" s="32">
        <f>'blk, drift &amp; conc calc'!E128</f>
        <v>384.0805076181645</v>
      </c>
      <c r="F16" s="32">
        <f>'blk, drift &amp; conc calc'!F128</f>
        <v>135.12738021940834</v>
      </c>
      <c r="G16" s="32">
        <f>'blk, drift &amp; conc calc'!G128</f>
        <v>45.69997307124335</v>
      </c>
      <c r="H16" s="32">
        <f>'blk, drift &amp; conc calc'!H128</f>
        <v>66.88335517422462</v>
      </c>
      <c r="I16" s="32">
        <f>'blk, drift &amp; conc calc'!I128</f>
        <v>110.91490127636739</v>
      </c>
      <c r="J16" s="32">
        <f>'blk, drift &amp; conc calc'!J128</f>
        <v>128.67160600613812</v>
      </c>
      <c r="K16" s="40">
        <f>'blk, drift &amp; conc calc'!K128</f>
        <v>321.3281640333561</v>
      </c>
      <c r="L16" s="32">
        <f>'blk, drift &amp; conc calc'!L128</f>
        <v>17.172477378597577</v>
      </c>
      <c r="M16" s="7"/>
      <c r="N16" s="7">
        <f>SUM(C16:L16)</f>
        <v>1237.8542891009604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13.912013789563774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662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-0.006201714433512251</v>
      </c>
      <c r="D18" s="35">
        <f aca="true" t="shared" si="5" ref="D18:L18">D17-AVERAGE(D15:D16)</f>
        <v>-3.296563004031242</v>
      </c>
      <c r="E18" s="35">
        <f t="shared" si="5"/>
        <v>-8.618780685768854</v>
      </c>
      <c r="F18" s="35">
        <f t="shared" si="5"/>
        <v>40.924937823478615</v>
      </c>
      <c r="G18" s="35">
        <f t="shared" si="5"/>
        <v>-0.4230175380986907</v>
      </c>
      <c r="H18" s="35">
        <f t="shared" si="5"/>
        <v>-6.098889109797582</v>
      </c>
      <c r="I18" s="35">
        <f t="shared" si="5"/>
        <v>0.3228194156682207</v>
      </c>
      <c r="J18" s="35">
        <f t="shared" si="5"/>
        <v>-0.5233853442360896</v>
      </c>
      <c r="K18" s="35">
        <f t="shared" si="5"/>
        <v>-3.9658469154651357</v>
      </c>
      <c r="L18" s="35">
        <f t="shared" si="5"/>
        <v>2.445403131373041</v>
      </c>
      <c r="M18" s="35"/>
      <c r="N18" s="35">
        <f>N17-AVERAGE(N15:N16)</f>
        <v>-1101.239523941311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-27.928641403545605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-0.03876071520945157</v>
      </c>
      <c r="D19" s="35">
        <f aca="true" t="shared" si="7" ref="D19:L19">(D17-AVERAGE(D15:D16))/D17*100</f>
        <v>-47.09375720044631</v>
      </c>
      <c r="E19" s="35">
        <f t="shared" si="7"/>
        <v>-2.3294001853429336</v>
      </c>
      <c r="F19" s="35">
        <f t="shared" si="7"/>
        <v>24.073492837340364</v>
      </c>
      <c r="G19" s="35">
        <f t="shared" si="7"/>
        <v>-0.9614034956788425</v>
      </c>
      <c r="H19" s="35">
        <f t="shared" si="7"/>
        <v>-11.728632903456889</v>
      </c>
      <c r="I19" s="35">
        <f t="shared" si="7"/>
        <v>0.29347219606201885</v>
      </c>
      <c r="J19" s="35">
        <f t="shared" si="7"/>
        <v>-0.4187082753888717</v>
      </c>
      <c r="K19" s="35">
        <f t="shared" si="7"/>
        <v>-1.2793054566016566</v>
      </c>
      <c r="L19" s="35">
        <f t="shared" si="7"/>
        <v>13.58557295207245</v>
      </c>
      <c r="M19" s="35"/>
      <c r="N19" s="35">
        <f>(N17-AVERAGE(N15:N16))/N17*100</f>
        <v>-1101.239523941311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-63.47418500805819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0.8332111935613254</v>
      </c>
      <c r="D21" s="7">
        <f>'blk, drift &amp; conc calc'!D115</f>
        <v>12.908983759488128</v>
      </c>
      <c r="E21" s="7">
        <f>'blk, drift &amp; conc calc'!E115</f>
        <v>2776.3430876843486</v>
      </c>
      <c r="F21" s="7">
        <f>'blk, drift &amp; conc calc'!F115</f>
        <v>2492.4245491302754</v>
      </c>
      <c r="G21" s="7">
        <f>'blk, drift &amp; conc calc'!G115</f>
        <v>7.407198058708694</v>
      </c>
      <c r="H21" s="7">
        <f>'blk, drift &amp; conc calc'!H115</f>
        <v>109.49939234590303</v>
      </c>
      <c r="I21" s="7">
        <f>'blk, drift &amp; conc calc'!I115</f>
        <v>1.9627995930083049</v>
      </c>
      <c r="J21" s="7">
        <f>'blk, drift &amp; conc calc'!J115</f>
        <v>3.9549355774059527</v>
      </c>
      <c r="K21" s="7">
        <f>'blk, drift &amp; conc calc'!K115</f>
        <v>26.205904334221227</v>
      </c>
      <c r="L21" s="7">
        <f>'blk, drift &amp; conc calc'!L115</f>
        <v>5.865396624270851</v>
      </c>
      <c r="M21" s="7"/>
      <c r="N21" s="7">
        <f>SUM(C21:L21)</f>
        <v>5437.405458301192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11.750055605835517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1.034430864581421</v>
      </c>
      <c r="D22" s="7">
        <f>'blk, drift &amp; conc calc'!D134</f>
        <v>12.862951169386642</v>
      </c>
      <c r="E22" s="7">
        <f>'blk, drift &amp; conc calc'!E134</f>
        <v>2835.6584855828137</v>
      </c>
      <c r="F22" s="7">
        <f>'blk, drift &amp; conc calc'!F134</f>
        <v>2430.801350866721</v>
      </c>
      <c r="G22" s="7">
        <f>'blk, drift &amp; conc calc'!G134</f>
        <v>7.737345287535419</v>
      </c>
      <c r="H22" s="7">
        <f>'blk, drift &amp; conc calc'!H134</f>
        <v>117.79919835164404</v>
      </c>
      <c r="I22" s="7">
        <f>'blk, drift &amp; conc calc'!I134</f>
        <v>2.0792408694857314</v>
      </c>
      <c r="J22" s="7">
        <f>'blk, drift &amp; conc calc'!J134</f>
        <v>4.408722152078276</v>
      </c>
      <c r="K22" s="7">
        <f>'blk, drift &amp; conc calc'!K134</f>
        <v>26.58835350105767</v>
      </c>
      <c r="L22" s="7">
        <f>'blk, drift &amp; conc calc'!L134</f>
        <v>8.431571771122716</v>
      </c>
      <c r="M22" s="7"/>
      <c r="N22" s="7">
        <f>SUM(C22:L22)</f>
        <v>5447.401650416427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18.571009104023602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605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0.6061789709286267</v>
      </c>
      <c r="D24" s="35">
        <f t="shared" si="9"/>
        <v>6.614032535562615</v>
      </c>
      <c r="E24" s="35">
        <f t="shared" si="9"/>
        <v>0.9992133664190987</v>
      </c>
      <c r="F24" s="35">
        <f t="shared" si="9"/>
        <v>-1.6129499984981521</v>
      </c>
      <c r="G24" s="35">
        <f t="shared" si="9"/>
        <v>-0.3322716731220563</v>
      </c>
      <c r="H24" s="35">
        <f t="shared" si="9"/>
        <v>2.350704651226465</v>
      </c>
      <c r="I24" s="35">
        <f t="shared" si="9"/>
        <v>1.2989797687529818</v>
      </c>
      <c r="J24" s="35">
        <f t="shared" si="9"/>
        <v>2.538171135257885</v>
      </c>
      <c r="K24" s="35">
        <f t="shared" si="9"/>
        <v>1.30287108236055</v>
      </c>
      <c r="L24" s="35">
        <f t="shared" si="9"/>
        <v>-1.2284841976967833</v>
      </c>
      <c r="M24" s="35"/>
      <c r="N24" s="35">
        <f>N23-AVERAGE(N21:N22)</f>
        <v>-5342.40355435881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7.920532354929559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39.362270839521216</v>
      </c>
      <c r="D25" s="35">
        <f aca="true" t="shared" si="11" ref="D25:L25">(D23-AVERAGE(D21:D22))/D23*100</f>
        <v>33.918115566987765</v>
      </c>
      <c r="E25" s="35">
        <f t="shared" si="11"/>
        <v>0.03559719866117202</v>
      </c>
      <c r="F25" s="35">
        <f t="shared" si="11"/>
        <v>-0.06556707310968099</v>
      </c>
      <c r="G25" s="35">
        <f t="shared" si="11"/>
        <v>-4.589387750304645</v>
      </c>
      <c r="H25" s="35">
        <f t="shared" si="11"/>
        <v>2.0264695269193664</v>
      </c>
      <c r="I25" s="35">
        <f t="shared" si="11"/>
        <v>39.1258966491862</v>
      </c>
      <c r="J25" s="35">
        <f t="shared" si="11"/>
        <v>37.77040379848044</v>
      </c>
      <c r="K25" s="35">
        <f t="shared" si="11"/>
        <v>4.7035057124929605</v>
      </c>
      <c r="L25" s="35">
        <f t="shared" si="11"/>
        <v>-20.75142225839161</v>
      </c>
      <c r="M25" s="35"/>
      <c r="N25" s="35">
        <f>(N23-AVERAGE(N21:N22))/N23*100</f>
        <v>-5342.40355435881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109.3996181620105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21.26460822833662</v>
      </c>
      <c r="D27" s="32">
        <f>'blk, drift &amp; conc calc'!D121</f>
        <v>327.87555684051034</v>
      </c>
      <c r="E27" s="32">
        <f>'blk, drift &amp; conc calc'!E121</f>
        <v>57.69649088250342</v>
      </c>
      <c r="F27" s="32">
        <f>'blk, drift &amp; conc calc'!F121</f>
        <v>40.89225675719686</v>
      </c>
      <c r="G27" s="32">
        <f>'blk, drift &amp; conc calc'!G121</f>
        <v>21.26423681971264</v>
      </c>
      <c r="H27" s="32">
        <f>'blk, drift &amp; conc calc'!H121</f>
        <v>-3.108251510652302</v>
      </c>
      <c r="I27" s="32">
        <f>'blk, drift &amp; conc calc'!I121</f>
        <v>289.3830867501911</v>
      </c>
      <c r="J27" s="32">
        <f>'blk, drift &amp; conc calc'!J121</f>
        <v>41.82900415217494</v>
      </c>
      <c r="K27" s="32">
        <f>'blk, drift &amp; conc calc'!K121</f>
        <v>159.6378324970038</v>
      </c>
      <c r="L27" s="32">
        <f>'blk, drift &amp; conc calc'!L121</f>
        <v>116.89016494864661</v>
      </c>
      <c r="M27" s="7"/>
      <c r="N27" s="7">
        <f>SUM(C27:L27)</f>
        <v>1073.624986365624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14.833959020549226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19.92648254767957</v>
      </c>
      <c r="D28" s="32">
        <f>'blk, drift &amp; conc calc'!D138</f>
        <v>318.3788768629315</v>
      </c>
      <c r="E28" s="32">
        <f>'blk, drift &amp; conc calc'!E138</f>
        <v>58.94571389652159</v>
      </c>
      <c r="F28" s="32">
        <f>'blk, drift &amp; conc calc'!F138</f>
        <v>38.24670412626749</v>
      </c>
      <c r="G28" s="32">
        <f>'blk, drift &amp; conc calc'!G138</f>
        <v>20.698002825220417</v>
      </c>
      <c r="H28" s="32">
        <f>'blk, drift &amp; conc calc'!H138</f>
        <v>29.604792863831243</v>
      </c>
      <c r="I28" s="32">
        <f>'blk, drift &amp; conc calc'!I138</f>
        <v>284.866210748098</v>
      </c>
      <c r="J28" s="32">
        <f>'blk, drift &amp; conc calc'!J138</f>
        <v>41.693801904069495</v>
      </c>
      <c r="K28" s="32">
        <f>'blk, drift &amp; conc calc'!K138</f>
        <v>163.02125084023888</v>
      </c>
      <c r="L28" s="32">
        <f>'blk, drift &amp; conc calc'!L138</f>
        <v>119.12276108486434</v>
      </c>
      <c r="M28" s="7"/>
      <c r="N28" s="7">
        <f>SUM(C28:L28)</f>
        <v>1094.5045976997224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11.281200030524936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503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0.6044546119919048</v>
      </c>
      <c r="D30" s="35">
        <f aca="true" t="shared" si="13" ref="D30:L30">D29-AVERAGE(D27:D28)</f>
        <v>-0.1272168517209593</v>
      </c>
      <c r="E30" s="35">
        <f t="shared" si="13"/>
        <v>7.878897610487499</v>
      </c>
      <c r="F30" s="35">
        <f t="shared" si="13"/>
        <v>-7.369480441732172</v>
      </c>
      <c r="G30" s="35">
        <f t="shared" si="13"/>
        <v>1.0188801775334717</v>
      </c>
      <c r="H30" s="35">
        <f t="shared" si="13"/>
        <v>7.851729323410531</v>
      </c>
      <c r="I30" s="35">
        <f t="shared" si="13"/>
        <v>-0.12464874914456914</v>
      </c>
      <c r="J30" s="35">
        <f t="shared" si="13"/>
        <v>1.6385969718777815</v>
      </c>
      <c r="K30" s="35">
        <f t="shared" si="13"/>
        <v>7.670458331378654</v>
      </c>
      <c r="L30" s="35">
        <f t="shared" si="13"/>
        <v>-0.006463016755475337</v>
      </c>
      <c r="M30" s="35"/>
      <c r="N30" s="35">
        <f>N29-AVERAGE(N27:N28)</f>
        <v>-984.0647920326733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-8.942420474462919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2.851200999961815</v>
      </c>
      <c r="D31" s="35">
        <f aca="true" t="shared" si="15" ref="D31:L31">(D29-AVERAGE(D27:D28))/D29*100</f>
        <v>-0.03938602220463137</v>
      </c>
      <c r="E31" s="35">
        <f t="shared" si="15"/>
        <v>11.90165802188444</v>
      </c>
      <c r="F31" s="35">
        <f t="shared" si="15"/>
        <v>-22.88658522277072</v>
      </c>
      <c r="G31" s="35">
        <f t="shared" si="15"/>
        <v>4.631273534243053</v>
      </c>
      <c r="H31" s="35">
        <f t="shared" si="15"/>
        <v>37.211987314741855</v>
      </c>
      <c r="I31" s="35">
        <f t="shared" si="15"/>
        <v>-0.043431619910999704</v>
      </c>
      <c r="J31" s="35">
        <f t="shared" si="15"/>
        <v>3.775569059626225</v>
      </c>
      <c r="K31" s="35">
        <f t="shared" si="15"/>
        <v>4.538732740460742</v>
      </c>
      <c r="L31" s="35">
        <f t="shared" si="15"/>
        <v>-0.005477132843623167</v>
      </c>
      <c r="M31" s="35"/>
      <c r="N31" s="35">
        <f>(N29-AVERAGE(N27:N28))/N29*100</f>
        <v>-984.0647920326733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-40.647365793013265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0.033922017253487424</v>
      </c>
      <c r="D33" s="7">
        <f>'blk, drift &amp; conc calc'!D123</f>
        <v>3.5986458878165077</v>
      </c>
      <c r="E33" s="7">
        <f>'blk, drift &amp; conc calc'!E123</f>
        <v>3652.667436977102</v>
      </c>
      <c r="F33" s="7">
        <f>'blk, drift &amp; conc calc'!F123</f>
        <v>2371.562624343951</v>
      </c>
      <c r="G33" s="7">
        <f>'blk, drift &amp; conc calc'!G123</f>
        <v>3.5865791184418105</v>
      </c>
      <c r="H33" s="7">
        <f>'blk, drift &amp; conc calc'!H123</f>
        <v>150.89707055594397</v>
      </c>
      <c r="I33" s="7">
        <f>'blk, drift &amp; conc calc'!I123</f>
        <v>1.86068746413331</v>
      </c>
      <c r="J33" s="7">
        <f>'blk, drift &amp; conc calc'!J123</f>
        <v>4.861419964738646</v>
      </c>
      <c r="K33" s="7">
        <f>'blk, drift &amp; conc calc'!K123</f>
        <v>11.200946087268088</v>
      </c>
      <c r="L33" s="7">
        <f>'blk, drift &amp; conc calc'!L123</f>
        <v>1.099459043209239</v>
      </c>
      <c r="N33" s="7">
        <f>SUM(C33:L33)</f>
        <v>6201.368791459859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12.750106724005322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DTS-1 (2)</v>
      </c>
      <c r="C34" s="178">
        <f>'blk, drift &amp; conc calc'!C140</f>
        <v>1.1910292568201206</v>
      </c>
      <c r="D34" s="178">
        <f>'blk, drift &amp; conc calc'!D140</f>
        <v>5.652902441255575</v>
      </c>
      <c r="E34" s="178">
        <f>'blk, drift &amp; conc calc'!E140</f>
        <v>3581.9402334128476</v>
      </c>
      <c r="F34" s="178">
        <f>'blk, drift &amp; conc calc'!F140</f>
        <v>2352.856473454186</v>
      </c>
      <c r="G34" s="178">
        <f>'blk, drift &amp; conc calc'!G140</f>
        <v>3.5604689275285946</v>
      </c>
      <c r="H34" s="178">
        <f>'blk, drift &amp; conc calc'!H140</f>
        <v>108.84143614638145</v>
      </c>
      <c r="I34" s="178">
        <f>'blk, drift &amp; conc calc'!I140</f>
        <v>3.960485971169069</v>
      </c>
      <c r="J34" s="178">
        <f>'blk, drift &amp; conc calc'!J140</f>
        <v>9.226817540698278</v>
      </c>
      <c r="K34" s="178">
        <f>'blk, drift &amp; conc calc'!K140</f>
        <v>10.175351608156305</v>
      </c>
      <c r="L34" s="178">
        <f>'blk, drift &amp; conc calc'!L140</f>
        <v>-0.8926217023300296</v>
      </c>
      <c r="N34" s="7">
        <f>SUM(C34:L34)</f>
        <v>6076.512577056713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25.971940552934164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629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-0.572475637036804</v>
      </c>
      <c r="D36" s="35">
        <f aca="true" t="shared" si="17" ref="D36:L36">D35-(AVERAGE(D33:D34))</f>
        <v>-2.9257741645360413</v>
      </c>
      <c r="E36" s="35">
        <f t="shared" si="17"/>
        <v>372.6961648050251</v>
      </c>
      <c r="F36" s="35">
        <f t="shared" si="17"/>
        <v>-2.2095488990685226</v>
      </c>
      <c r="G36" s="35">
        <f t="shared" si="17"/>
        <v>-0.07352402298520255</v>
      </c>
      <c r="H36" s="35">
        <f t="shared" si="17"/>
        <v>10.130746648837288</v>
      </c>
      <c r="I36" s="35">
        <f t="shared" si="17"/>
        <v>-2.5905867176511896</v>
      </c>
      <c r="J36" s="35">
        <f t="shared" si="17"/>
        <v>-6.554118752718462</v>
      </c>
      <c r="K36" s="35">
        <f t="shared" si="17"/>
        <v>0.31185115228780447</v>
      </c>
      <c r="L36" s="35">
        <f t="shared" si="17"/>
        <v>3.8965813295603953</v>
      </c>
      <c r="M36" s="35"/>
      <c r="N36" s="35">
        <f>N35-N33</f>
        <v>-6101.368791459859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-9.250106724005322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-1431.1890925920102</v>
      </c>
      <c r="D37" s="35">
        <f aca="true" t="shared" si="19" ref="D37:L37">(D35-AVERAGE(D33:D34))/D35*100</f>
        <v>-172.10436261976713</v>
      </c>
      <c r="E37" s="35">
        <f t="shared" si="19"/>
        <v>9.340756010151004</v>
      </c>
      <c r="F37" s="35">
        <f t="shared" si="19"/>
        <v>-0.09362495335036113</v>
      </c>
      <c r="G37" s="35">
        <f t="shared" si="19"/>
        <v>-2.100686371005787</v>
      </c>
      <c r="H37" s="35">
        <f t="shared" si="19"/>
        <v>7.236247606312348</v>
      </c>
      <c r="I37" s="35">
        <f t="shared" si="19"/>
        <v>-809.5583492659968</v>
      </c>
      <c r="J37" s="35">
        <f t="shared" si="19"/>
        <v>-1337.5752556568289</v>
      </c>
      <c r="K37" s="35">
        <f t="shared" si="19"/>
        <v>2.835010475343677</v>
      </c>
      <c r="L37" s="35">
        <f t="shared" si="19"/>
        <v>97.41453323900988</v>
      </c>
      <c r="M37" s="35"/>
      <c r="N37" s="35">
        <f>(N35-N33)/N35*100</f>
        <v>-6101.368791459859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-264.2887635430092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10.420381723848307</v>
      </c>
      <c r="D39" s="7">
        <f>'blk, drift &amp; conc calc'!D131</f>
        <v>66.2677720482806</v>
      </c>
      <c r="E39" s="7">
        <f>'blk, drift &amp; conc calc'!E131</f>
        <v>46.13425648608464</v>
      </c>
      <c r="F39" s="7">
        <f>'blk, drift &amp; conc calc'!F131</f>
        <v>39.444833290818174</v>
      </c>
      <c r="G39" s="7">
        <f>'blk, drift &amp; conc calc'!G131</f>
        <v>36.725085529765785</v>
      </c>
      <c r="H39" s="7">
        <f>'blk, drift &amp; conc calc'!H131</f>
        <v>63.05640847960725</v>
      </c>
      <c r="I39" s="7">
        <f>'blk, drift &amp; conc calc'!I131</f>
        <v>330.7656252651565</v>
      </c>
      <c r="J39" s="7">
        <f>'blk, drift &amp; conc calc'!J131</f>
        <v>81.8192273881611</v>
      </c>
      <c r="K39" s="7">
        <f>'blk, drift &amp; conc calc'!K131</f>
        <v>641.6089749948596</v>
      </c>
      <c r="L39" s="7">
        <f>'blk, drift &amp; conc calc'!L131</f>
        <v>29.562288008984577</v>
      </c>
      <c r="M39" s="7"/>
      <c r="N39" s="7">
        <f>SUM(C39:L39)</f>
        <v>1345.8048532155665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11.403535105103636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JGB-1 (2)</v>
      </c>
      <c r="C40" s="178">
        <f>'blk, drift &amp; conc calc'!C141</f>
        <v>10.45221659859588</v>
      </c>
      <c r="D40" s="178">
        <f>'blk, drift &amp; conc calc'!D141</f>
        <v>67.93503978767497</v>
      </c>
      <c r="E40" s="178">
        <f>'blk, drift &amp; conc calc'!E141</f>
        <v>50.43462415466544</v>
      </c>
      <c r="F40" s="178">
        <f>'blk, drift &amp; conc calc'!F141</f>
        <v>27.68339585756398</v>
      </c>
      <c r="G40" s="178">
        <f>'blk, drift &amp; conc calc'!G141</f>
        <v>36.14889586485817</v>
      </c>
      <c r="H40" s="178">
        <f>'blk, drift &amp; conc calc'!H141</f>
        <v>51.1816859718198</v>
      </c>
      <c r="I40" s="178">
        <f>'blk, drift &amp; conc calc'!I141</f>
        <v>336.144088499948</v>
      </c>
      <c r="J40" s="178">
        <f>'blk, drift &amp; conc calc'!J141</f>
        <v>86.43448704948486</v>
      </c>
      <c r="K40" s="178">
        <f>'blk, drift &amp; conc calc'!K141</f>
        <v>643.1582677581458</v>
      </c>
      <c r="L40" s="178">
        <f>'blk, drift &amp; conc calc'!L141</f>
        <v>29.701543931488178</v>
      </c>
      <c r="M40" s="7"/>
      <c r="N40" s="7">
        <f>SUM(C40:L40)</f>
        <v>1339.2742454742452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14.914154635921005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695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-0.03629916122209309</v>
      </c>
      <c r="D42" s="35">
        <f t="shared" si="21"/>
        <v>-2.801405917977789</v>
      </c>
      <c r="E42" s="35">
        <f t="shared" si="21"/>
        <v>9.515559679624957</v>
      </c>
      <c r="F42" s="35">
        <f t="shared" si="21"/>
        <v>-8.164114574191082</v>
      </c>
      <c r="G42" s="35">
        <f t="shared" si="21"/>
        <v>-0.6369906973119797</v>
      </c>
      <c r="H42" s="35">
        <f t="shared" si="21"/>
        <v>2.9809527742864717</v>
      </c>
      <c r="I42" s="35">
        <f t="shared" si="21"/>
        <v>-6.454856882552235</v>
      </c>
      <c r="J42" s="35">
        <f t="shared" si="21"/>
        <v>1.573142781177026</v>
      </c>
      <c r="K42" s="35">
        <f t="shared" si="21"/>
        <v>-7.383621376502788</v>
      </c>
      <c r="L42" s="35">
        <f t="shared" si="21"/>
        <v>3.1680840297636195</v>
      </c>
      <c r="M42" s="35"/>
      <c r="N42" s="35">
        <f>N41-N39</f>
        <v>-1245.8048532155665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30.446464894896366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-0.3490303963662797</v>
      </c>
      <c r="D43" s="35">
        <f aca="true" t="shared" si="23" ref="D43:L43">(D41-AVERAGE(D39:D40))/D41*100</f>
        <v>-4.356774366995006</v>
      </c>
      <c r="E43" s="35">
        <f t="shared" si="23"/>
        <v>16.462906020112385</v>
      </c>
      <c r="F43" s="35">
        <f t="shared" si="23"/>
        <v>-32.14218336295701</v>
      </c>
      <c r="G43" s="35">
        <f t="shared" si="23"/>
        <v>-1.7793036237764797</v>
      </c>
      <c r="H43" s="35">
        <f t="shared" si="23"/>
        <v>4.9599879771821485</v>
      </c>
      <c r="I43" s="35">
        <f t="shared" si="23"/>
        <v>-1.9739623494043532</v>
      </c>
      <c r="J43" s="35">
        <f t="shared" si="23"/>
        <v>1.8356391845706255</v>
      </c>
      <c r="K43" s="35">
        <f t="shared" si="23"/>
        <v>-1.1627750199216988</v>
      </c>
      <c r="L43" s="35">
        <f t="shared" si="23"/>
        <v>9.658792773669573</v>
      </c>
      <c r="M43" s="35"/>
      <c r="N43" s="35">
        <f>(N41-N39)/N41*100</f>
        <v>-1245.8048532155665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72.75140954574998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1309D116R3(64-77)</v>
      </c>
      <c r="C45" s="32">
        <f>'blk, drift &amp; conc calc'!C118</f>
        <v>298.7544540209053</v>
      </c>
      <c r="D45" s="32">
        <f>'blk, drift &amp; conc calc'!D118</f>
        <v>13.314683567738927</v>
      </c>
      <c r="E45" s="32">
        <f>'blk, drift &amp; conc calc'!E118</f>
        <v>-11.127174915377411</v>
      </c>
      <c r="F45" s="32">
        <f>'blk, drift &amp; conc calc'!F118</f>
        <v>38.221562922007294</v>
      </c>
      <c r="G45" s="32">
        <f>'blk, drift &amp; conc calc'!G118</f>
        <v>46.37926741998005</v>
      </c>
      <c r="H45" s="32">
        <f>'blk, drift &amp; conc calc'!H118</f>
        <v>79.038131030231</v>
      </c>
      <c r="I45" s="32">
        <f>'blk, drift &amp; conc calc'!I118</f>
        <v>192.80723311015134</v>
      </c>
      <c r="J45" s="32">
        <f>'blk, drift &amp; conc calc'!J118</f>
        <v>0.567085790707627</v>
      </c>
      <c r="K45" s="7">
        <f>'blk, drift &amp; conc calc'!K118</f>
        <v>69.52031675767148</v>
      </c>
      <c r="L45" s="32">
        <f>'blk, drift &amp; conc calc'!L118</f>
        <v>219.654244212472</v>
      </c>
      <c r="M45" s="109"/>
      <c r="N45" s="7">
        <f>SUM(C45:L45)</f>
        <v>947.1298039164877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14.88320244588043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1309D124R4(49-59)</v>
      </c>
      <c r="C46" s="7">
        <f>'blk, drift &amp; conc calc'!C126</f>
        <v>12.601123724879274</v>
      </c>
      <c r="D46" s="7">
        <f>'blk, drift &amp; conc calc'!D126</f>
        <v>6.88282315790757</v>
      </c>
      <c r="E46" s="7">
        <f>'blk, drift &amp; conc calc'!E126</f>
        <v>43.450061095908175</v>
      </c>
      <c r="F46" s="7">
        <f>'blk, drift &amp; conc calc'!F126</f>
        <v>46.906357580306896</v>
      </c>
      <c r="G46" s="7">
        <f>'blk, drift &amp; conc calc'!G126</f>
        <v>41.55185549333415</v>
      </c>
      <c r="H46" s="7">
        <f>'blk, drift &amp; conc calc'!H126</f>
        <v>53.77112458629693</v>
      </c>
      <c r="I46" s="7">
        <f>'blk, drift &amp; conc calc'!I126</f>
        <v>100.46204278832673</v>
      </c>
      <c r="J46" s="7">
        <f>'blk, drift &amp; conc calc'!J126</f>
        <v>8.019405824577703</v>
      </c>
      <c r="K46" s="7">
        <f>'blk, drift &amp; conc calc'!K126</f>
        <v>186.63516581390286</v>
      </c>
      <c r="L46" s="7">
        <f>'blk, drift &amp; conc calc'!L126</f>
        <v>7.0616867574356945</v>
      </c>
      <c r="M46" s="109"/>
      <c r="N46" s="35">
        <f>SUM(C46:L46)</f>
        <v>507.341646822876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-286.153330296026</v>
      </c>
      <c r="D47" s="7">
        <f aca="true" t="shared" si="25" ref="D47:L47">D46-D45</f>
        <v>-6.431860409831357</v>
      </c>
      <c r="E47" s="7">
        <f t="shared" si="25"/>
        <v>54.577236011285585</v>
      </c>
      <c r="F47" s="7">
        <f t="shared" si="25"/>
        <v>8.684794658299602</v>
      </c>
      <c r="G47" s="7">
        <f t="shared" si="25"/>
        <v>-4.827411926645901</v>
      </c>
      <c r="H47" s="7">
        <f t="shared" si="25"/>
        <v>-25.267006443934072</v>
      </c>
      <c r="I47" s="7">
        <f t="shared" si="25"/>
        <v>-92.34519032182462</v>
      </c>
      <c r="J47" s="7">
        <f t="shared" si="25"/>
        <v>7.452320033870076</v>
      </c>
      <c r="K47" s="7">
        <f t="shared" si="25"/>
        <v>117.11484905623138</v>
      </c>
      <c r="L47" s="7">
        <f t="shared" si="25"/>
        <v>-212.5925574550363</v>
      </c>
      <c r="M47" s="109"/>
      <c r="N47" s="35">
        <f>N46-N45</f>
        <v>-439.78815709361174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29.11679755411957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-2270.8556517944</v>
      </c>
      <c r="D48" s="7">
        <f t="shared" si="27"/>
        <v>-93.44799746077874</v>
      </c>
      <c r="E48" s="7">
        <f t="shared" si="27"/>
        <v>125.6091122422502</v>
      </c>
      <c r="F48" s="7">
        <f t="shared" si="27"/>
        <v>18.515175993852516</v>
      </c>
      <c r="G48" s="7">
        <f t="shared" si="27"/>
        <v>-11.61780110498393</v>
      </c>
      <c r="H48" s="7">
        <f t="shared" si="27"/>
        <v>-46.9899163135099</v>
      </c>
      <c r="I48" s="7">
        <f t="shared" si="27"/>
        <v>-91.92047838047222</v>
      </c>
      <c r="J48" s="7">
        <f t="shared" si="27"/>
        <v>92.92858095584046</v>
      </c>
      <c r="K48" s="7">
        <f t="shared" si="27"/>
        <v>62.750687173824794</v>
      </c>
      <c r="L48" s="7">
        <f t="shared" si="27"/>
        <v>-3010.506763574357</v>
      </c>
      <c r="M48" s="109"/>
      <c r="N48" s="35">
        <f>(N46-N45)/N46*100</f>
        <v>-86.68481285691718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66.1745398957263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1309D121R2(26-35)</v>
      </c>
      <c r="C50" s="7">
        <f>'blk, drift &amp; conc calc'!C160</f>
        <v>19.183084945188245</v>
      </c>
      <c r="D50" s="7">
        <f>'blk, drift &amp; conc calc'!D160</f>
        <v>9.173439146381765</v>
      </c>
      <c r="E50" s="7">
        <f>'blk, drift &amp; conc calc'!E160</f>
        <v>1335.0574525371312</v>
      </c>
      <c r="F50" s="7">
        <f>'blk, drift &amp; conc calc'!F160</f>
        <v>238.85980665921082</v>
      </c>
      <c r="G50" s="7">
        <f>'blk, drift &amp; conc calc'!G160</f>
        <v>44.309937737139464</v>
      </c>
      <c r="H50" s="7">
        <f>'blk, drift &amp; conc calc'!H160</f>
        <v>83.30549575771877</v>
      </c>
      <c r="I50" s="7">
        <f>'blk, drift &amp; conc calc'!I160</f>
        <v>112.2521849699641</v>
      </c>
      <c r="J50" s="7">
        <f>'blk, drift &amp; conc calc'!J160</f>
        <v>68.68321066375665</v>
      </c>
      <c r="K50" s="7">
        <f>'[1]Compar'!K50</f>
        <v>0.020084904120448346</v>
      </c>
      <c r="L50" s="7">
        <f>'blk, drift &amp; conc calc'!L160</f>
        <v>14.642938588343114</v>
      </c>
      <c r="M50" s="109"/>
      <c r="N50" s="7">
        <f>SUM(C50:L50)</f>
        <v>1925.4876359089549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14.31203201415768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1309D130R1(35-43)</v>
      </c>
      <c r="C51" s="7">
        <f>'blk, drift &amp; conc calc'!C171</f>
        <v>498.46927658259335</v>
      </c>
      <c r="D51" s="7">
        <f>'blk, drift &amp; conc calc'!D171</f>
        <v>24.004030020217275</v>
      </c>
      <c r="E51" s="7">
        <f>'blk, drift &amp; conc calc'!E171</f>
        <v>-25.302921228773656</v>
      </c>
      <c r="F51" s="7">
        <f>'blk, drift &amp; conc calc'!F171</f>
        <v>33.4666634198564</v>
      </c>
      <c r="G51" s="7">
        <f>'blk, drift &amp; conc calc'!G171</f>
        <v>38.84101741581935</v>
      </c>
      <c r="H51" s="7">
        <f>'blk, drift &amp; conc calc'!H171</f>
        <v>105.66616298380805</v>
      </c>
      <c r="I51" s="7">
        <f>'blk, drift &amp; conc calc'!I171</f>
        <v>179.65696435378806</v>
      </c>
      <c r="J51" s="7">
        <f>'blk, drift &amp; conc calc'!J171</f>
        <v>2.713709971822081</v>
      </c>
      <c r="K51" s="7">
        <f>'[1]Compar'!K51</f>
        <v>0.05458348547527615</v>
      </c>
      <c r="L51" s="7">
        <f>'blk, drift &amp; conc calc'!L171</f>
        <v>240.77172747769134</v>
      </c>
      <c r="M51" s="109"/>
      <c r="N51" s="7">
        <f>SUM(C51:L51)</f>
        <v>1098.3412144822976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13.119408063384387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628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-209.48960106410527</v>
      </c>
      <c r="D53" s="109">
        <f t="shared" si="29"/>
        <v>-8.654495841340976</v>
      </c>
      <c r="E53" s="109">
        <f t="shared" si="29"/>
        <v>-646.1601016084319</v>
      </c>
      <c r="F53" s="109">
        <f t="shared" si="29"/>
        <v>-111.45027042194963</v>
      </c>
      <c r="G53" s="109">
        <f t="shared" si="29"/>
        <v>-41.42805084309842</v>
      </c>
      <c r="H53" s="109">
        <f t="shared" si="29"/>
        <v>-86.89782007841173</v>
      </c>
      <c r="I53" s="109">
        <f t="shared" si="29"/>
        <v>-145.1135721600891</v>
      </c>
      <c r="J53" s="109">
        <f t="shared" si="29"/>
        <v>-35.69846031778937</v>
      </c>
      <c r="K53" s="109">
        <f t="shared" si="29"/>
        <v>-0.03733419479786225</v>
      </c>
      <c r="L53" s="109">
        <f t="shared" si="29"/>
        <v>-126.98471866561194</v>
      </c>
      <c r="M53" s="109"/>
      <c r="N53" s="35">
        <f>N52-N50</f>
        <v>-1825.4876359089549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13.68796798584232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-424.6131416868685</v>
      </c>
      <c r="D54" s="109">
        <f t="shared" si="31"/>
        <v>-109.0778349732975</v>
      </c>
      <c r="E54" s="109">
        <f t="shared" si="31"/>
        <v>-7412.5036332623395</v>
      </c>
      <c r="F54" s="109">
        <f t="shared" si="31"/>
        <v>-450.9789583992263</v>
      </c>
      <c r="G54" s="109">
        <f t="shared" si="31"/>
        <v>-28100.772426421667</v>
      </c>
      <c r="H54" s="109">
        <f t="shared" si="31"/>
        <v>-1145.1991784722802</v>
      </c>
      <c r="I54" s="109">
        <f t="shared" si="31"/>
        <v>-17254.832399635772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-17572.957914133276</v>
      </c>
      <c r="M54" s="109"/>
      <c r="N54" s="35">
        <f>(N52-N50)/N52*100</f>
        <v>-1825.487635908955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48.88559994943686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22.357291304396586</v>
      </c>
      <c r="D56" s="109">
        <f>'blk, drift &amp; conc calc'!D176</f>
        <v>128.329290158918</v>
      </c>
      <c r="E56" s="109">
        <f>'blk, drift &amp; conc calc'!E176</f>
        <v>72.12151254117158</v>
      </c>
      <c r="F56" s="109">
        <f>'blk, drift &amp; conc calc'!F176</f>
        <v>45.899070331841074</v>
      </c>
      <c r="G56" s="109">
        <f>'blk, drift &amp; conc calc'!G176</f>
        <v>46.66822456153189</v>
      </c>
      <c r="H56" s="109">
        <f>'blk, drift &amp; conc calc'!H176</f>
        <v>71.6031786745759</v>
      </c>
      <c r="I56" s="109">
        <f>'blk, drift &amp; conc calc'!I176</f>
        <v>453.12223129792994</v>
      </c>
      <c r="J56" s="109">
        <f>'blk, drift &amp; conc calc'!J176</f>
        <v>104.15355689462926</v>
      </c>
      <c r="K56" s="109">
        <f>'[1]Compar'!K56</f>
        <v>0.11302949753552384</v>
      </c>
      <c r="L56" s="109">
        <f>'blk, drift &amp; conc calc'!L176</f>
        <v>49.54217527772228</v>
      </c>
      <c r="M56" s="122"/>
      <c r="N56" s="7">
        <f>SUM(C56:L56)</f>
        <v>993.9095605402521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26.004708001447348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606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27.423235431437416</v>
      </c>
      <c r="D58" s="109">
        <f t="shared" si="33"/>
        <v>-114.86161258509519</v>
      </c>
      <c r="E58" s="109">
        <f t="shared" si="33"/>
        <v>-59.85096186279968</v>
      </c>
      <c r="F58" s="109">
        <f t="shared" si="33"/>
        <v>-38.6863807867493</v>
      </c>
      <c r="G58" s="109">
        <f t="shared" si="33"/>
        <v>-46.498631584676346</v>
      </c>
      <c r="H58" s="109">
        <f t="shared" si="33"/>
        <v>-60.230473167792184</v>
      </c>
      <c r="I58" s="109">
        <f t="shared" si="33"/>
        <v>-450.90754654134577</v>
      </c>
      <c r="J58" s="109">
        <f t="shared" si="33"/>
        <v>-103.63480190660053</v>
      </c>
      <c r="K58" s="109">
        <f t="shared" si="33"/>
        <v>0.15632405394093274</v>
      </c>
      <c r="L58" s="109">
        <f t="shared" si="33"/>
        <v>-46.81871159057144</v>
      </c>
      <c r="M58" s="122"/>
    </row>
    <row r="59" spans="1:13" ht="11.25">
      <c r="A59" s="165"/>
      <c r="B59" s="122"/>
      <c r="C59" s="109">
        <f aca="true" t="shared" si="34" ref="C59:L59">(C57-AVERAGE(C55:C56))/C57*100</f>
        <v>55.088278950847425</v>
      </c>
      <c r="D59" s="109">
        <f t="shared" si="34"/>
        <v>-852.868744113329</v>
      </c>
      <c r="E59" s="109">
        <f t="shared" si="34"/>
        <v>-487.7610095225235</v>
      </c>
      <c r="F59" s="109">
        <f t="shared" si="34"/>
        <v>-536.365533895401</v>
      </c>
      <c r="G59" s="109">
        <f t="shared" si="34"/>
        <v>-27417.781353223272</v>
      </c>
      <c r="H59" s="109">
        <f t="shared" si="34"/>
        <v>-529.6054938894288</v>
      </c>
      <c r="I59" s="109">
        <f t="shared" si="34"/>
        <v>-20359.897506893918</v>
      </c>
      <c r="J59" s="109">
        <f t="shared" si="34"/>
        <v>-19977.60104445699</v>
      </c>
      <c r="K59" s="109">
        <f t="shared" si="34"/>
        <v>58.03675247051516</v>
      </c>
      <c r="L59" s="109">
        <f t="shared" si="34"/>
        <v>-1719.0870512230333</v>
      </c>
      <c r="M59" s="122"/>
    </row>
    <row r="62" ht="11.25">
      <c r="B62" s="1" t="s">
        <v>510</v>
      </c>
    </row>
    <row r="63" spans="2:25" ht="11.25">
      <c r="B63" s="1" t="s">
        <v>627</v>
      </c>
      <c r="C63" s="1" t="s">
        <v>663</v>
      </c>
      <c r="D63" s="1" t="s">
        <v>667</v>
      </c>
      <c r="E63" s="1" t="s">
        <v>664</v>
      </c>
      <c r="F63" s="1" t="s">
        <v>633</v>
      </c>
      <c r="G63" s="1" t="s">
        <v>632</v>
      </c>
      <c r="H63" s="1" t="s">
        <v>634</v>
      </c>
      <c r="I63" s="1" t="s">
        <v>668</v>
      </c>
      <c r="J63" s="1" t="s">
        <v>672</v>
      </c>
      <c r="K63" s="1" t="s">
        <v>498</v>
      </c>
      <c r="L63" s="7" t="s">
        <v>673</v>
      </c>
      <c r="N63" s="1" t="s">
        <v>496</v>
      </c>
      <c r="O63" s="1" t="s">
        <v>638</v>
      </c>
      <c r="P63" s="1" t="s">
        <v>618</v>
      </c>
      <c r="Q63" s="1" t="s">
        <v>620</v>
      </c>
      <c r="R63" s="1" t="s">
        <v>623</v>
      </c>
      <c r="S63" s="1" t="s">
        <v>616</v>
      </c>
      <c r="T63" s="1" t="s">
        <v>617</v>
      </c>
      <c r="U63" s="1" t="s">
        <v>641</v>
      </c>
      <c r="V63" s="1" t="s">
        <v>640</v>
      </c>
      <c r="W63" s="1" t="s">
        <v>622</v>
      </c>
      <c r="X63" s="1" t="s">
        <v>619</v>
      </c>
      <c r="Y63" s="1" t="s">
        <v>671</v>
      </c>
    </row>
    <row r="64" spans="2:25" ht="11.25">
      <c r="B64" s="1" t="s">
        <v>629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605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662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631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503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606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497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630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628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504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9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650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602</v>
      </c>
    </row>
    <row r="5" spans="1:21" ht="11.25">
      <c r="A5" s="1" t="str">
        <f>'blk, drift &amp; conc calc'!B77</f>
        <v>Blank 1</v>
      </c>
      <c r="B5" s="1">
        <f>'blk, drift &amp; conc calc'!C77</f>
        <v>95.73425955219612</v>
      </c>
      <c r="C5" s="1">
        <f>'blk, drift &amp; conc calc'!D77</f>
        <v>-163.227803819041</v>
      </c>
      <c r="D5" s="1">
        <f>'blk, drift &amp; conc calc'!E77</f>
        <v>-110.83671902799325</v>
      </c>
      <c r="E5" s="1">
        <f>'blk, drift &amp; conc calc'!F77</f>
        <v>-319.5673152073142</v>
      </c>
      <c r="F5" s="1">
        <f>'blk, drift &amp; conc calc'!G77</f>
        <v>61.18279524155761</v>
      </c>
      <c r="G5" s="1">
        <f>'blk, drift &amp; conc calc'!H77</f>
        <v>3364.501939181074</v>
      </c>
      <c r="H5" s="1">
        <f>'blk, drift &amp; conc calc'!I77</f>
        <v>-170.1555005613185</v>
      </c>
      <c r="I5" s="1">
        <f>'blk, drift &amp; conc calc'!J77</f>
        <v>2.2262180678520744</v>
      </c>
      <c r="J5" s="1">
        <f>'blk, drift &amp; conc calc'!K77</f>
        <v>-102.46255010173466</v>
      </c>
      <c r="K5" s="1">
        <f>'blk, drift &amp; conc calc'!L77</f>
        <v>-42.49748853237756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-374.6486887723908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11785.071595079196</v>
      </c>
      <c r="C6" s="1">
        <f>'blk, drift &amp; conc calc'!D78</f>
        <v>21491.717007335777</v>
      </c>
      <c r="D6" s="1">
        <f>'blk, drift &amp; conc calc'!E78</f>
        <v>8383.119605573596</v>
      </c>
      <c r="E6" s="1">
        <f>'blk, drift &amp; conc calc'!F78</f>
        <v>3884.703644261192</v>
      </c>
      <c r="F6" s="1">
        <f>'blk, drift &amp; conc calc'!G78</f>
        <v>42558.1434696187</v>
      </c>
      <c r="G6" s="1">
        <f>'blk, drift &amp; conc calc'!H78</f>
        <v>3682.7224768314622</v>
      </c>
      <c r="H6" s="1">
        <f>'blk, drift &amp; conc calc'!I78</f>
        <v>1398304.034888093</v>
      </c>
      <c r="I6" s="1">
        <f>'blk, drift &amp; conc calc'!J78</f>
        <v>20701.34616943693</v>
      </c>
      <c r="J6" s="1">
        <f>'blk, drift &amp; conc calc'!K78</f>
        <v>34315.25798388835</v>
      </c>
      <c r="K6" s="1">
        <f>'blk, drift &amp; conc calc'!L78</f>
        <v>2122.8887994415404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346.81489868602637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13216.527231783915</v>
      </c>
      <c r="C7" s="1">
        <f>'blk, drift &amp; conc calc'!D93</f>
        <v>26936.220988965397</v>
      </c>
      <c r="D7" s="1">
        <f>'blk, drift &amp; conc calc'!E93</f>
        <v>8628.689944282796</v>
      </c>
      <c r="E7" s="1">
        <f>'blk, drift &amp; conc calc'!F93</f>
        <v>4400.98385600166</v>
      </c>
      <c r="F7" s="1">
        <f>'blk, drift &amp; conc calc'!G93</f>
        <v>45092.73886338339</v>
      </c>
      <c r="G7" s="1">
        <f>'blk, drift &amp; conc calc'!H93</f>
        <v>5113.827198719377</v>
      </c>
      <c r="H7" s="1">
        <f>'blk, drift &amp; conc calc'!I93</f>
        <v>1430671.2026914672</v>
      </c>
      <c r="I7" s="1">
        <f>'blk, drift &amp; conc calc'!J93</f>
        <v>21799.247577015776</v>
      </c>
      <c r="J7" s="1">
        <f>'blk, drift &amp; conc calc'!K93</f>
        <v>35990.05494275597</v>
      </c>
      <c r="K7" s="1">
        <f>'blk, drift &amp; conc calc'!L93</f>
        <v>2655.987621444073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2150.1028053961672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78.79878163423393</v>
      </c>
      <c r="C8" s="1">
        <f>'blk, drift &amp; conc calc'!D80</f>
        <v>33115.50471734888</v>
      </c>
      <c r="D8" s="1">
        <f>'blk, drift &amp; conc calc'!E80</f>
        <v>62409.18275725085</v>
      </c>
      <c r="E8" s="1">
        <f>'blk, drift &amp; conc calc'!F80</f>
        <v>104943.11274584354</v>
      </c>
      <c r="F8" s="1">
        <f>'blk, drift &amp; conc calc'!G80</f>
        <v>7089.5787524656</v>
      </c>
      <c r="G8" s="1">
        <f>'blk, drift &amp; conc calc'!H80</f>
        <v>8585.182860932737</v>
      </c>
      <c r="H8" s="1">
        <f>'blk, drift &amp; conc calc'!I80</f>
        <v>6088.507901170573</v>
      </c>
      <c r="I8" s="1">
        <f>'blk, drift &amp; conc calc'!J80</f>
        <v>52.581330068821046</v>
      </c>
      <c r="J8" s="1">
        <f>'blk, drift &amp; conc calc'!K80</f>
        <v>2422.507177315286</v>
      </c>
      <c r="K8" s="1">
        <f>'blk, drift &amp; conc calc'!L80</f>
        <v>793.1209284864601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35715.61114606086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243.53564593947812</v>
      </c>
      <c r="C9" s="1">
        <f>'blk, drift &amp; conc calc'!D99</f>
        <v>32958.65374141796</v>
      </c>
      <c r="D9" s="1">
        <f>'blk, drift &amp; conc calc'!E99</f>
        <v>63742.65315341802</v>
      </c>
      <c r="E9" s="1">
        <f>'blk, drift &amp; conc calc'!F99</f>
        <v>102314.79433774007</v>
      </c>
      <c r="F9" s="1">
        <f>'blk, drift &amp; conc calc'!G99</f>
        <v>7417.22902051671</v>
      </c>
      <c r="G9" s="1">
        <f>'blk, drift &amp; conc calc'!H99</f>
        <v>9261.256482166786</v>
      </c>
      <c r="H9" s="1">
        <f>'blk, drift &amp; conc calc'!I99</f>
        <v>7611.013891106611</v>
      </c>
      <c r="I9" s="1">
        <f>'blk, drift &amp; conc calc'!J99</f>
        <v>131.70744170105425</v>
      </c>
      <c r="J9" s="1">
        <f>'blk, drift &amp; conc calc'!K99</f>
        <v>2466.0073886809855</v>
      </c>
      <c r="K9" s="1">
        <f>'blk, drift &amp; conc calc'!L99</f>
        <v>1215.9039892279943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34040.98694029005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16805.812914105434</v>
      </c>
      <c r="C10" s="1">
        <f>'blk, drift &amp; conc calc'!D86</f>
        <v>1106329.3791584368</v>
      </c>
      <c r="D10" s="1">
        <f>'blk, drift &amp; conc calc'!E86</f>
        <v>1291.245713627211</v>
      </c>
      <c r="E10" s="1">
        <f>'blk, drift &amp; conc calc'!F86</f>
        <v>381.7197368896262</v>
      </c>
      <c r="F10" s="1">
        <f>'blk, drift &amp; conc calc'!G86</f>
        <v>20841.81432497888</v>
      </c>
      <c r="G10" s="1">
        <f>'blk, drift &amp; conc calc'!H86</f>
        <v>-587.4481027398394</v>
      </c>
      <c r="H10" s="1">
        <f>'blk, drift &amp; conc calc'!I86</f>
        <v>3764198.364338376</v>
      </c>
      <c r="I10" s="1">
        <f>'blk, drift &amp; conc calc'!J86</f>
        <v>6656.628133740821</v>
      </c>
      <c r="J10" s="1">
        <f>'blk, drift &amp; conc calc'!K86</f>
        <v>17599.20928919663</v>
      </c>
      <c r="K10" s="1">
        <f>'blk, drift &amp; conc calc'!L86</f>
        <v>19084.698347854614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12788.971032158866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15710.300593862406</v>
      </c>
      <c r="C11" s="1">
        <f>'blk, drift &amp; conc calc'!D103</f>
        <v>1073970.4890915768</v>
      </c>
      <c r="D11" s="1">
        <f>'blk, drift &amp; conc calc'!E103</f>
        <v>1319.3295159184042</v>
      </c>
      <c r="E11" s="1">
        <f>'blk, drift &amp; conc calc'!F103</f>
        <v>268.8830962183716</v>
      </c>
      <c r="F11" s="1">
        <f>'blk, drift &amp; conc calc'!G103</f>
        <v>20279.862856434527</v>
      </c>
      <c r="G11" s="1">
        <f>'blk, drift &amp; conc calc'!H103</f>
        <v>2077.243861933701</v>
      </c>
      <c r="H11" s="1">
        <f>'blk, drift &amp; conc calc'!I103</f>
        <v>3705138.802497191</v>
      </c>
      <c r="I11" s="1">
        <f>'blk, drift &amp; conc calc'!J103</f>
        <v>6633.053112412248</v>
      </c>
      <c r="J11" s="1">
        <f>'blk, drift &amp; conc calc'!K103</f>
        <v>17984.043211798045</v>
      </c>
      <c r="K11" s="1">
        <f>'blk, drift &amp; conc calc'!L103</f>
        <v>19452.523524958295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17325.80893150807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-90.0356465088524</v>
      </c>
      <c r="C12" s="1">
        <f>'blk, drift &amp; conc calc'!D104</f>
        <v>155.89016038276304</v>
      </c>
      <c r="D12" s="1">
        <f>'blk, drift &amp; conc calc'!E104</f>
        <v>99.77902326053342</v>
      </c>
      <c r="E12" s="1">
        <f>'blk, drift &amp; conc calc'!F104</f>
        <v>277.21646496655893</v>
      </c>
      <c r="F12" s="1">
        <f>'blk, drift &amp; conc calc'!G104</f>
        <v>-58.580175143414685</v>
      </c>
      <c r="G12" s="1">
        <f>'blk, drift &amp; conc calc'!H104</f>
        <v>-2979.9436404925887</v>
      </c>
      <c r="H12" s="1">
        <f>'blk, drift &amp; conc calc'!I104</f>
        <v>163.37833634155882</v>
      </c>
      <c r="I12" s="1">
        <f>'blk, drift &amp; conc calc'!J104</f>
        <v>-2.1967303204081547</v>
      </c>
      <c r="J12" s="1">
        <f>'blk, drift &amp; conc calc'!K104</f>
        <v>94.89516767991131</v>
      </c>
      <c r="K12" s="1">
        <f>'blk, drift &amp; conc calc'!L104</f>
        <v>38.7307072888707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-157.1077228437479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-575.5725922506019</v>
      </c>
      <c r="C13" s="1">
        <f>'blk, drift &amp; conc calc'!D88</f>
        <v>1391.5548331751431</v>
      </c>
      <c r="D13" s="1">
        <f>'blk, drift &amp; conc calc'!E88</f>
        <v>82109.84428231804</v>
      </c>
      <c r="E13" s="1">
        <f>'blk, drift &amp; conc calc'!F88</f>
        <v>99788.17709326501</v>
      </c>
      <c r="F13" s="1">
        <f>'blk, drift &amp; conc calc'!G88</f>
        <v>3297.85581616131</v>
      </c>
      <c r="G13" s="1">
        <f>'blk, drift &amp; conc calc'!H88</f>
        <v>11957.295196906009</v>
      </c>
      <c r="H13" s="1">
        <f>'blk, drift &amp; conc calc'!I88</f>
        <v>4753.35998317743</v>
      </c>
      <c r="I13" s="1">
        <f>'blk, drift &amp; conc calc'!J88</f>
        <v>210.64370746893798</v>
      </c>
      <c r="J13" s="1">
        <f>'blk, drift &amp; conc calc'!K88</f>
        <v>715.8258406159681</v>
      </c>
      <c r="K13" s="1">
        <f>'blk, drift &amp; conc calc'!L88</f>
        <v>7.922116045211073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7071.295151442282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371.7414419328016</v>
      </c>
      <c r="C14" s="1">
        <f>'blk, drift &amp; conc calc'!D105</f>
        <v>8391.20756853132</v>
      </c>
      <c r="D14" s="1">
        <f>'blk, drift &amp; conc calc'!E105</f>
        <v>80519.82490289712</v>
      </c>
      <c r="E14" s="1">
        <f>'blk, drift &amp; conc calc'!F105</f>
        <v>98990.33274059033</v>
      </c>
      <c r="F14" s="1">
        <f>'blk, drift &amp; conc calc'!G105</f>
        <v>3271.9431011523616</v>
      </c>
      <c r="G14" s="1">
        <f>'blk, drift &amp; conc calc'!H105</f>
        <v>8531.588014244</v>
      </c>
      <c r="H14" s="1">
        <f>'blk, drift &amp; conc calc'!I105</f>
        <v>32208.88006449889</v>
      </c>
      <c r="I14" s="1">
        <f>'blk, drift &amp; conc calc'!J105</f>
        <v>971.8317971868527</v>
      </c>
      <c r="J14" s="1">
        <f>'blk, drift &amp; conc calc'!K105</f>
        <v>599.1735362433544</v>
      </c>
      <c r="K14" s="1">
        <f>'blk, drift &amp; conc calc'!L105</f>
        <v>-320.2776157137792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72135.15664554038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21065.352661115754</v>
      </c>
      <c r="C15" s="1">
        <f>'blk, drift &amp; conc calc'!D76</f>
        <v>444675.545641976</v>
      </c>
      <c r="D15" s="1">
        <f>'blk, drift &amp; conc calc'!E76</f>
        <v>44563.17859251676</v>
      </c>
      <c r="E15" s="1">
        <f>'blk, drift &amp; conc calc'!F76</f>
        <v>25577.52107574074</v>
      </c>
      <c r="F15" s="1">
        <f>'blk, drift &amp; conc calc'!G76</f>
        <v>31379.1517913485</v>
      </c>
      <c r="G15" s="1">
        <f>'blk, drift &amp; conc calc'!H76</f>
        <v>4393.090672130789</v>
      </c>
      <c r="H15" s="1">
        <f>'blk, drift &amp; conc calc'!I76</f>
        <v>5137666.704218039</v>
      </c>
      <c r="I15" s="1">
        <f>'blk, drift &amp; conc calc'!J76</f>
        <v>21427.242377726958</v>
      </c>
      <c r="J15" s="1">
        <f>'blk, drift &amp; conc calc'!K76</f>
        <v>34436.875682637015</v>
      </c>
      <c r="K15" s="1">
        <f>'blk, drift &amp; conc calc'!L76</f>
        <v>28190.37529431885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34162.58996522581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7927.735233584762</v>
      </c>
      <c r="C16" s="1">
        <f>'blk, drift &amp; conc calc'!D96</f>
        <v>214929.69329845186</v>
      </c>
      <c r="D16" s="1">
        <f>'blk, drift &amp; conc calc'!E96</f>
        <v>1031.3149397063778</v>
      </c>
      <c r="E16" s="1">
        <f>'blk, drift &amp; conc calc'!F96</f>
        <v>319.9850355400864</v>
      </c>
      <c r="F16" s="1">
        <f>'blk, drift &amp; conc calc'!G96</f>
        <v>36185.7299536189</v>
      </c>
      <c r="G16" s="1">
        <f>'blk, drift &amp; conc calc'!H96</f>
        <v>4802.097297043361</v>
      </c>
      <c r="H16" s="1">
        <f>'blk, drift &amp; conc calc'!I96</f>
        <v>4305287.956223842</v>
      </c>
      <c r="I16" s="1">
        <f>'blk, drift &amp; conc calc'!J96</f>
        <v>13629.665778703025</v>
      </c>
      <c r="J16" s="1">
        <f>'blk, drift &amp; conc calc'!K96</f>
        <v>72419.16547906252</v>
      </c>
      <c r="K16" s="1">
        <f>'blk, drift &amp; conc calc'!L96</f>
        <v>4697.2364686824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7953.798179691764</v>
      </c>
      <c r="C17" s="1">
        <f>'blk, drift &amp; conc calc'!D106</f>
        <v>220610.7243133392</v>
      </c>
      <c r="D17" s="1">
        <f>'blk, drift &amp; conc calc'!E106</f>
        <v>1127.9915731246174</v>
      </c>
      <c r="E17" s="1">
        <f>'blk, drift &amp; conc calc'!F106</f>
        <v>-181.6572579898418</v>
      </c>
      <c r="F17" s="1">
        <f>'blk, drift &amp; conc calc'!G106</f>
        <v>35613.89811112192</v>
      </c>
      <c r="G17" s="1">
        <f>'blk, drift &amp; conc calc'!H106</f>
        <v>3834.8232858874126</v>
      </c>
      <c r="H17" s="1">
        <f>'blk, drift &amp; conc calc'!I106</f>
        <v>4375613.039728129</v>
      </c>
      <c r="I17" s="1">
        <f>'blk, drift &amp; conc calc'!J106</f>
        <v>14434.421960477124</v>
      </c>
      <c r="J17" s="1">
        <f>'blk, drift &amp; conc calc'!K106</f>
        <v>72595.38383306698</v>
      </c>
      <c r="K17" s="1">
        <f>'blk, drift &amp; conc calc'!L106</f>
        <v>4720.179191518246</v>
      </c>
    </row>
    <row r="19" ht="11.25">
      <c r="A19" s="22" t="s">
        <v>666</v>
      </c>
    </row>
    <row r="20" spans="1:21" ht="11.25">
      <c r="A20" s="1" t="s">
        <v>651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568</v>
      </c>
      <c r="B21" s="32">
        <f>AVERAGE(B8:B9)</f>
        <v>161.16721378685602</v>
      </c>
      <c r="C21" s="32">
        <f aca="true" t="shared" si="0" ref="C21:K21">AVERAGE(C8:C9)</f>
        <v>33037.079229383424</v>
      </c>
      <c r="D21" s="32">
        <f t="shared" si="0"/>
        <v>63075.91795533443</v>
      </c>
      <c r="E21" s="32">
        <f t="shared" si="0"/>
        <v>103628.9535417918</v>
      </c>
      <c r="F21" s="32">
        <f t="shared" si="0"/>
        <v>7253.4038864911545</v>
      </c>
      <c r="G21" s="32">
        <f t="shared" si="0"/>
        <v>8923.219671549761</v>
      </c>
      <c r="H21" s="32">
        <f t="shared" si="0"/>
        <v>6849.760896138592</v>
      </c>
      <c r="I21" s="32">
        <f t="shared" si="0"/>
        <v>92.14438588493765</v>
      </c>
      <c r="J21" s="32">
        <f t="shared" si="0"/>
        <v>2444.2572829981355</v>
      </c>
      <c r="K21" s="32">
        <f t="shared" si="0"/>
        <v>1004.5124588572272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18932.856975728515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12500.799413431556</v>
      </c>
      <c r="C22" s="32">
        <f aca="true" t="shared" si="2" ref="C22:K22">AVERAGE(C6:C7)</f>
        <v>24213.968998150587</v>
      </c>
      <c r="D22" s="32">
        <f t="shared" si="2"/>
        <v>8505.904774928196</v>
      </c>
      <c r="E22" s="32">
        <f t="shared" si="2"/>
        <v>4142.843750131426</v>
      </c>
      <c r="F22" s="32">
        <f t="shared" si="2"/>
        <v>43825.44116650104</v>
      </c>
      <c r="G22" s="32">
        <f t="shared" si="2"/>
        <v>4398.27483777542</v>
      </c>
      <c r="H22" s="32">
        <f t="shared" si="2"/>
        <v>1414487.61878978</v>
      </c>
      <c r="I22" s="32">
        <f t="shared" si="2"/>
        <v>21250.296873226354</v>
      </c>
      <c r="J22" s="32">
        <f t="shared" si="2"/>
        <v>35152.65646332216</v>
      </c>
      <c r="K22" s="32">
        <f t="shared" si="2"/>
        <v>2389.438210442807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23414.978986224458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16258.056753983921</v>
      </c>
      <c r="C23" s="32">
        <f aca="true" t="shared" si="4" ref="C23:K23">AVERAGE(C10:C11)</f>
        <v>1090149.9341250067</v>
      </c>
      <c r="D23" s="32">
        <f t="shared" si="4"/>
        <v>1305.2876147728075</v>
      </c>
      <c r="E23" s="32">
        <f t="shared" si="4"/>
        <v>325.3014165539989</v>
      </c>
      <c r="F23" s="32">
        <f t="shared" si="4"/>
        <v>20560.838590706706</v>
      </c>
      <c r="G23" s="32">
        <f t="shared" si="4"/>
        <v>744.8978795969307</v>
      </c>
      <c r="H23" s="32">
        <f t="shared" si="4"/>
        <v>3734668.5834177835</v>
      </c>
      <c r="I23" s="32">
        <f t="shared" si="4"/>
        <v>6644.840623076534</v>
      </c>
      <c r="J23" s="32">
        <f t="shared" si="4"/>
        <v>17791.62625049734</v>
      </c>
      <c r="K23" s="32">
        <f t="shared" si="4"/>
        <v>19268.610936406454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17325.80893150807</v>
      </c>
      <c r="T23" s="7" t="e">
        <f>T11</f>
        <v>#DIV/0!</v>
      </c>
      <c r="U23" s="1" t="e">
        <f>U11</f>
        <v>#DIV/0!</v>
      </c>
    </row>
    <row r="24" spans="1:21" ht="11.25">
      <c r="A24" s="1" t="s">
        <v>1221</v>
      </c>
      <c r="B24" s="1">
        <f>+B15</f>
        <v>21065.352661115754</v>
      </c>
      <c r="C24" s="1">
        <f>+C15</f>
        <v>444675.545641976</v>
      </c>
      <c r="D24" s="1">
        <f>+D15</f>
        <v>44563.17859251676</v>
      </c>
      <c r="E24" s="1">
        <f>+E15</f>
        <v>25577.52107574074</v>
      </c>
      <c r="F24" s="1">
        <f>+F15</f>
        <v>31379.1517913485</v>
      </c>
      <c r="G24" s="1">
        <f>+G15</f>
        <v>4393.090672130789</v>
      </c>
      <c r="H24" s="1">
        <f>+H15</f>
        <v>5137666.704218039</v>
      </c>
      <c r="I24" s="1">
        <f>+I15</f>
        <v>21427.242377726958</v>
      </c>
      <c r="J24" s="1">
        <f>+J15</f>
        <v>34436.875682637015</v>
      </c>
      <c r="K24" s="1">
        <f>+K15</f>
        <v>28190.37529431885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39603.225898491335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L25" s="1" t="e">
        <f aca="true" t="shared" si="7" ref="C25:U25">+L15</f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34162.58996522581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7940.766706638263</v>
      </c>
      <c r="C26" s="32">
        <f aca="true" t="shared" si="8" ref="C26:K26">AVERAGE(C16:C17)</f>
        <v>217770.20880589553</v>
      </c>
      <c r="D26" s="32">
        <f t="shared" si="8"/>
        <v>1079.6532564154977</v>
      </c>
      <c r="E26" s="32">
        <f t="shared" si="8"/>
        <v>69.1638887751223</v>
      </c>
      <c r="F26" s="32">
        <f t="shared" si="8"/>
        <v>35899.814032370414</v>
      </c>
      <c r="G26" s="32">
        <f t="shared" si="8"/>
        <v>4318.460291465387</v>
      </c>
      <c r="H26" s="32">
        <f t="shared" si="8"/>
        <v>4340450.4979759855</v>
      </c>
      <c r="I26" s="32">
        <f t="shared" si="8"/>
        <v>14032.043869590074</v>
      </c>
      <c r="J26" s="32">
        <f t="shared" si="8"/>
        <v>72507.27465606475</v>
      </c>
      <c r="K26" s="32">
        <f t="shared" si="8"/>
        <v>4708.707830100323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641</v>
      </c>
      <c r="C29" s="1" t="s">
        <v>623</v>
      </c>
      <c r="D29" s="1" t="s">
        <v>618</v>
      </c>
      <c r="E29" s="1" t="s">
        <v>620</v>
      </c>
      <c r="F29" s="1" t="s">
        <v>622</v>
      </c>
      <c r="G29" s="1" t="s">
        <v>619</v>
      </c>
      <c r="H29" s="1" t="s">
        <v>616</v>
      </c>
      <c r="I29" s="1" t="s">
        <v>621</v>
      </c>
      <c r="J29" s="1" t="s">
        <v>617</v>
      </c>
      <c r="K29" s="1" t="s">
        <v>640</v>
      </c>
      <c r="L29" s="1" t="s">
        <v>618</v>
      </c>
      <c r="M29" s="1" t="s">
        <v>620</v>
      </c>
      <c r="N29" s="1" t="s">
        <v>623</v>
      </c>
      <c r="O29" s="1" t="s">
        <v>616</v>
      </c>
      <c r="P29" s="1" t="s">
        <v>617</v>
      </c>
      <c r="Q29" s="1" t="s">
        <v>641</v>
      </c>
      <c r="R29" s="1" t="s">
        <v>640</v>
      </c>
      <c r="S29" s="1" t="s">
        <v>508</v>
      </c>
      <c r="T29" s="1" t="s">
        <v>619</v>
      </c>
      <c r="U29" s="1" t="s">
        <v>671</v>
      </c>
    </row>
    <row r="30" spans="1:21" ht="11.25">
      <c r="A30" s="1" t="s">
        <v>651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605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662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494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1221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497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652</v>
      </c>
      <c r="B38" s="29">
        <f>SLOPE(B30:B34,B20:B24)</f>
        <v>0.0012214610971789035</v>
      </c>
      <c r="C38" s="29">
        <f aca="true" t="shared" si="9" ref="C38:K38">SLOPE(C30:C33,C20:C23)</f>
        <v>0.0002934797812272522</v>
      </c>
      <c r="D38" s="29">
        <f t="shared" si="9"/>
        <v>0.04448197580460511</v>
      </c>
      <c r="E38" s="29">
        <f t="shared" si="9"/>
        <v>0.023445864882109466</v>
      </c>
      <c r="F38" s="29">
        <f t="shared" si="9"/>
        <v>0.0010076208110265457</v>
      </c>
      <c r="G38" s="29">
        <f t="shared" si="9"/>
        <v>0.012276482538382752</v>
      </c>
      <c r="H38" s="29">
        <f t="shared" si="9"/>
        <v>7.648001206374138E-05</v>
      </c>
      <c r="I38" s="29">
        <f t="shared" si="9"/>
        <v>0.005734978824455051</v>
      </c>
      <c r="J38" s="29">
        <f>SLOPE(J30:J33,J20:J23)</f>
        <v>0.008791892150161074</v>
      </c>
      <c r="K38" s="29">
        <f>SLOPE(K30:K34,K20:K24)</f>
        <v>0.006069720821716364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0.0002032131743383873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653</v>
      </c>
      <c r="B39" s="29">
        <f>INTERCEPT(B30:B34,B20:B24)</f>
        <v>0.7369615472900133</v>
      </c>
      <c r="C39" s="29">
        <f aca="true" t="shared" si="11" ref="C39:K39">INTERCEPT(C30:C33,C20:C23)</f>
        <v>3.1902526798105413</v>
      </c>
      <c r="D39" s="29">
        <f t="shared" si="11"/>
        <v>0.25933029113775774</v>
      </c>
      <c r="E39" s="29">
        <f t="shared" si="11"/>
        <v>31.942507383248312</v>
      </c>
      <c r="F39" s="29">
        <f t="shared" si="11"/>
        <v>0.2635909663127407</v>
      </c>
      <c r="G39" s="29">
        <f t="shared" si="11"/>
        <v>4.103544864839414</v>
      </c>
      <c r="H39" s="29">
        <f t="shared" si="11"/>
        <v>1.4971504352765947</v>
      </c>
      <c r="I39" s="29">
        <f t="shared" si="11"/>
        <v>3.6533827628995823</v>
      </c>
      <c r="J39" s="29">
        <f>INTERCEPT(J30:J33,J20:J23)</f>
        <v>4.907482498274106</v>
      </c>
      <c r="K39" s="29">
        <f>INTERCEPT(K30:K34,K20:K24)</f>
        <v>1.0513740104975682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11.31312638959709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654</v>
      </c>
      <c r="B40" s="29">
        <f>TREND(B30:B34,B20:B24,,TRUE)</f>
        <v>0.7369615472900134</v>
      </c>
      <c r="C40" s="29">
        <f aca="true" t="shared" si="13" ref="C40:K40">TREND(C30:C33,C20:C23,,TRUE)</f>
        <v>3.190252679810591</v>
      </c>
      <c r="D40" s="29">
        <f t="shared" si="13"/>
        <v>0.25933029113760925</v>
      </c>
      <c r="E40" s="29">
        <f t="shared" si="13"/>
        <v>31.942507383248305</v>
      </c>
      <c r="F40" s="29">
        <f t="shared" si="13"/>
        <v>0.2635909663127426</v>
      </c>
      <c r="G40" s="29">
        <f t="shared" si="13"/>
        <v>4.103544864839438</v>
      </c>
      <c r="H40" s="29">
        <f t="shared" si="13"/>
        <v>1.4971504352765594</v>
      </c>
      <c r="I40" s="29">
        <f t="shared" si="13"/>
        <v>3.653382762899572</v>
      </c>
      <c r="J40" s="29">
        <f>TREND(J30:J33,J20:J23,,TRUE)</f>
        <v>4.907482498274093</v>
      </c>
      <c r="K40" s="29">
        <f>TREND(K30:K34,K20:K24,,TRUE)</f>
        <v>1.0513740104975378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11.313126389597087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655</v>
      </c>
      <c r="B41" s="29">
        <f>RSQ(B30:B34,B20:B24)</f>
        <v>0.9972606076929514</v>
      </c>
      <c r="C41" s="29">
        <f aca="true" t="shared" si="15" ref="C41:K41">RSQ(C30:C33,C20:C23)</f>
        <v>0.9991268384531009</v>
      </c>
      <c r="D41" s="29">
        <f t="shared" si="15"/>
        <v>0.9999745079776036</v>
      </c>
      <c r="E41" s="29">
        <f t="shared" si="15"/>
        <v>0.9993614221375137</v>
      </c>
      <c r="F41" s="29">
        <f t="shared" si="15"/>
        <v>0.9987652875092493</v>
      </c>
      <c r="G41" s="29">
        <f t="shared" si="15"/>
        <v>0.9841874794908549</v>
      </c>
      <c r="H41" s="29">
        <f t="shared" si="15"/>
        <v>0.9999255998642063</v>
      </c>
      <c r="I41" s="29">
        <f t="shared" si="15"/>
        <v>0.9976991472065403</v>
      </c>
      <c r="J41" s="29">
        <f>RSQ(J30:J34,J20:J24)</f>
        <v>0.9983510980346638</v>
      </c>
      <c r="K41" s="29">
        <f>RSQ(K30:K34,K20:K24)</f>
        <v>0.9996431846937323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0.025409868561195238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660</v>
      </c>
    </row>
    <row r="69" spans="1:21" ht="11.25">
      <c r="A69" s="22"/>
      <c r="B69" s="1" t="s">
        <v>608</v>
      </c>
      <c r="C69" s="1" t="s">
        <v>607</v>
      </c>
      <c r="D69" s="1" t="s">
        <v>610</v>
      </c>
      <c r="E69" s="1" t="s">
        <v>612</v>
      </c>
      <c r="F69" s="1" t="s">
        <v>611</v>
      </c>
      <c r="G69" s="1" t="s">
        <v>613</v>
      </c>
      <c r="H69" s="1" t="s">
        <v>614</v>
      </c>
      <c r="I69" s="1" t="s">
        <v>615</v>
      </c>
      <c r="J69" s="1" t="s">
        <v>517</v>
      </c>
      <c r="K69" s="1" t="s">
        <v>609</v>
      </c>
      <c r="L69" s="1" t="s">
        <v>618</v>
      </c>
      <c r="M69" s="1" t="s">
        <v>620</v>
      </c>
      <c r="N69" s="1" t="s">
        <v>623</v>
      </c>
      <c r="O69" s="1" t="s">
        <v>616</v>
      </c>
      <c r="P69" s="1" t="s">
        <v>617</v>
      </c>
      <c r="Q69" s="1" t="s">
        <v>641</v>
      </c>
      <c r="R69" s="1" t="s">
        <v>640</v>
      </c>
      <c r="S69" s="1" t="s">
        <v>622</v>
      </c>
      <c r="T69" s="1" t="s">
        <v>619</v>
      </c>
      <c r="U69" s="1" t="s">
        <v>671</v>
      </c>
    </row>
    <row r="70" spans="1:21" ht="11.25">
      <c r="A70" s="1" t="s">
        <v>606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629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631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651</v>
      </c>
      <c r="B75" s="39">
        <v>0</v>
      </c>
    </row>
    <row r="76" spans="1:2" ht="11.25">
      <c r="A76" s="1" t="s">
        <v>564</v>
      </c>
      <c r="B76" s="93">
        <v>815775.5763590767</v>
      </c>
    </row>
    <row r="77" spans="1:2" ht="11.25">
      <c r="A77" s="1" t="s">
        <v>566</v>
      </c>
      <c r="B77" s="39">
        <v>324422.6703893792</v>
      </c>
    </row>
    <row r="78" spans="1:2" ht="11.25">
      <c r="A78" s="1" t="s">
        <v>565</v>
      </c>
      <c r="B78" s="93">
        <v>3725412.536306778</v>
      </c>
    </row>
    <row r="79" spans="1:2" ht="11.25">
      <c r="A79" s="1" t="s">
        <v>670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612</v>
      </c>
    </row>
    <row r="83" spans="1:2" ht="11.25">
      <c r="A83" s="1" t="s">
        <v>651</v>
      </c>
      <c r="B83" s="39">
        <v>0</v>
      </c>
    </row>
    <row r="84" spans="1:2" ht="11.25">
      <c r="A84" s="1" t="s">
        <v>662</v>
      </c>
      <c r="B84" s="120">
        <v>5.804982036802153</v>
      </c>
    </row>
    <row r="85" spans="1:2" ht="11.25">
      <c r="A85" s="1" t="s">
        <v>494</v>
      </c>
      <c r="B85" s="120">
        <v>2.245314319076767</v>
      </c>
    </row>
    <row r="86" spans="1:2" ht="11.25">
      <c r="A86" s="1" t="s">
        <v>629</v>
      </c>
      <c r="B86" s="120">
        <v>30.149666915583403</v>
      </c>
    </row>
    <row r="87" spans="1:2" ht="11.25">
      <c r="A87" s="34" t="s">
        <v>497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652</v>
      </c>
      <c r="B90" s="128">
        <f>SLOPE(B83:B85,B75:B77)</f>
        <v>7.126336539044289E-06</v>
      </c>
    </row>
    <row r="91" spans="1:2" ht="11.25">
      <c r="A91" s="1" t="s">
        <v>653</v>
      </c>
      <c r="B91" s="128">
        <f>INTERCEPT(B83:B85,B75:B77)</f>
        <v>-0.02504669055961184</v>
      </c>
    </row>
    <row r="92" spans="1:2" ht="11.25">
      <c r="A92" s="1" t="s">
        <v>654</v>
      </c>
      <c r="B92" s="128">
        <f>TREND(B83:B85,B75:B77,,TRUE)</f>
        <v>-0.025046690559612905</v>
      </c>
    </row>
    <row r="93" spans="1:2" ht="11.25">
      <c r="A93" s="1" t="s">
        <v>655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627</v>
      </c>
      <c r="B1" s="3" t="s">
        <v>628</v>
      </c>
      <c r="C1" s="3" t="s">
        <v>629</v>
      </c>
      <c r="D1" s="3" t="s">
        <v>606</v>
      </c>
      <c r="E1" s="3" t="s">
        <v>662</v>
      </c>
      <c r="F1" s="3" t="s">
        <v>605</v>
      </c>
      <c r="G1" s="69" t="s">
        <v>497</v>
      </c>
      <c r="H1" s="3" t="s">
        <v>630</v>
      </c>
      <c r="I1" s="3" t="s">
        <v>631</v>
      </c>
      <c r="J1" s="3" t="s">
        <v>500</v>
      </c>
      <c r="K1" s="3" t="s">
        <v>501</v>
      </c>
      <c r="L1" s="12"/>
      <c r="M1" s="13" t="s">
        <v>509</v>
      </c>
      <c r="N1" s="54" t="s">
        <v>499</v>
      </c>
      <c r="O1" s="55" t="s">
        <v>629</v>
      </c>
      <c r="P1" s="55" t="s">
        <v>605</v>
      </c>
      <c r="Q1" s="55" t="s">
        <v>662</v>
      </c>
      <c r="R1" s="55" t="s">
        <v>631</v>
      </c>
      <c r="S1" s="55" t="s">
        <v>503</v>
      </c>
      <c r="T1" s="55" t="s">
        <v>606</v>
      </c>
      <c r="U1" s="55" t="s">
        <v>511</v>
      </c>
      <c r="V1" s="56" t="s">
        <v>630</v>
      </c>
      <c r="W1" s="55" t="s">
        <v>628</v>
      </c>
      <c r="X1" s="57" t="s">
        <v>504</v>
      </c>
    </row>
    <row r="2" spans="1:24" ht="11.25">
      <c r="A2" s="4" t="s">
        <v>642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608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643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607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644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610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645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612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633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611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632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613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634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614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646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615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647</v>
      </c>
      <c r="B10" s="5" t="s">
        <v>635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502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648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609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649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636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637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638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507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616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618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617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620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618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623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619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616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620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617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621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641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639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640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622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622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640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619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623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671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641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505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671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506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661</v>
      </c>
      <c r="B31" s="38"/>
      <c r="C31" s="12"/>
      <c r="E31" s="4"/>
      <c r="F31" s="44"/>
    </row>
    <row r="32" spans="1:11" ht="23.25" thickBot="1">
      <c r="A32" s="2" t="s">
        <v>627</v>
      </c>
      <c r="B32" s="3" t="s">
        <v>628</v>
      </c>
      <c r="C32" s="3" t="s">
        <v>629</v>
      </c>
      <c r="D32" s="3" t="s">
        <v>606</v>
      </c>
      <c r="E32" s="3" t="s">
        <v>662</v>
      </c>
      <c r="F32" s="3" t="s">
        <v>605</v>
      </c>
      <c r="G32" s="69" t="s">
        <v>497</v>
      </c>
      <c r="H32" s="3" t="s">
        <v>630</v>
      </c>
      <c r="I32" s="3" t="s">
        <v>631</v>
      </c>
      <c r="J32" s="3" t="s">
        <v>500</v>
      </c>
      <c r="K32" s="3" t="s">
        <v>501</v>
      </c>
    </row>
    <row r="33" spans="1:11" ht="11.25">
      <c r="A33" s="4" t="s">
        <v>642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643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644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645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633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632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634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646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647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648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637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E5" sqref="E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603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270.27</v>
      </c>
      <c r="D4" s="7">
        <f>'blk, drift &amp; conc calc'!D5</f>
        <v>3059.4260365569376</v>
      </c>
      <c r="E4" s="7">
        <f>'blk, drift &amp; conc calc'!E5</f>
        <v>826.3</v>
      </c>
      <c r="F4" s="7">
        <f>'blk, drift &amp; conc calc'!F5</f>
        <v>4340.812345236903</v>
      </c>
      <c r="G4" s="7">
        <f>'blk, drift &amp; conc calc'!G5</f>
        <v>265.5</v>
      </c>
      <c r="H4" s="7">
        <f>'blk, drift &amp; conc calc'!H5</f>
        <v>5231.387048859884</v>
      </c>
      <c r="I4" s="7">
        <f>'blk, drift &amp; conc calc'!I5</f>
        <v>10280.984625827465</v>
      </c>
      <c r="J4" s="7">
        <f>'blk, drift &amp; conc calc'!J5</f>
        <v>8446.743646482595</v>
      </c>
      <c r="K4" s="7">
        <f>'blk, drift &amp; conc calc'!K5</f>
        <v>306.125</v>
      </c>
      <c r="L4" s="7">
        <f>'blk, drift &amp; conc calc'!L5</f>
        <v>1482.8195101567792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306.125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76.145</v>
      </c>
      <c r="D5" s="7">
        <f>'blk, drift &amp; conc calc'!D32</f>
        <v>3386.0695553054643</v>
      </c>
      <c r="E5" s="7">
        <f>'blk, drift &amp; conc calc'!E32</f>
        <v>1049.1065361356568</v>
      </c>
      <c r="F5" s="7">
        <f>'blk, drift &amp; conc calc'!F32</f>
        <v>4990.475</v>
      </c>
      <c r="G5" s="7">
        <f>'blk, drift &amp; conc calc'!G32</f>
        <v>143.125</v>
      </c>
      <c r="H5" s="7">
        <f>'blk, drift &amp; conc calc'!H32</f>
        <v>-1495.6113689150907</v>
      </c>
      <c r="I5" s="7">
        <f>'blk, drift &amp; conc calc'!I32</f>
        <v>10622.70233729088</v>
      </c>
      <c r="J5" s="7">
        <f>'blk, drift &amp; conc calc'!J32</f>
        <v>8442.335757481986</v>
      </c>
      <c r="K5" s="7">
        <f>'blk, drift &amp; conc calc'!K32</f>
        <v>512.613565177582</v>
      </c>
      <c r="L5" s="7">
        <f>'blk, drift &amp; conc calc'!L32</f>
        <v>1568.8709651115244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1061.185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624</v>
      </c>
      <c r="C9" s="7">
        <f>AVERAGE(C4:C5)</f>
        <v>173.20749999999998</v>
      </c>
      <c r="D9" s="7">
        <f>AVERAGE(D4:D5)</f>
        <v>3222.747795931201</v>
      </c>
      <c r="E9" s="7">
        <f>AVERAGE(E4:E5)</f>
        <v>937.7032680678284</v>
      </c>
      <c r="F9" s="7">
        <f aca="true" t="shared" si="0" ref="F9:V9">AVERAGE(F4:F5)</f>
        <v>4665.643672618451</v>
      </c>
      <c r="G9" s="7">
        <f t="shared" si="0"/>
        <v>204.3125</v>
      </c>
      <c r="H9" s="7">
        <f t="shared" si="0"/>
        <v>1867.8878399723967</v>
      </c>
      <c r="I9" s="7">
        <f t="shared" si="0"/>
        <v>10451.843481559172</v>
      </c>
      <c r="J9" s="7">
        <f t="shared" si="0"/>
        <v>8444.53970198229</v>
      </c>
      <c r="K9" s="7">
        <f t="shared" si="0"/>
        <v>409.369282588791</v>
      </c>
      <c r="L9" s="7">
        <f t="shared" si="0"/>
        <v>1525.8452376341518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683.655</v>
      </c>
      <c r="U9" s="7">
        <f t="shared" si="0"/>
        <v>0</v>
      </c>
      <c r="V9" s="7">
        <f t="shared" si="0"/>
        <v>0</v>
      </c>
    </row>
    <row r="12" ht="11.25">
      <c r="B12" s="71" t="s">
        <v>659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2005-02-04T13:45:46Z</dcterms:modified>
  <cp:category/>
  <cp:version/>
  <cp:contentType/>
  <cp:contentStatus/>
</cp:coreProperties>
</file>