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10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<sst xmlns="http://schemas.openxmlformats.org/spreadsheetml/2006/main" count="6150" uniqueCount="1221">
  <si>
    <t>140r2  11-19</t>
  </si>
  <si>
    <t xml:space="preserve">    14,494.35</t>
  </si>
  <si>
    <t xml:space="preserve">    14,342.42</t>
  </si>
  <si>
    <t xml:space="preserve">    14,568.50</t>
  </si>
  <si>
    <t xml:space="preserve">    91,173.35</t>
  </si>
  <si>
    <t xml:space="preserve">    92,998.66</t>
  </si>
  <si>
    <t xml:space="preserve">    92,703.28</t>
  </si>
  <si>
    <t xml:space="preserve">     7,849.19</t>
  </si>
  <si>
    <t xml:space="preserve">     8,258.89</t>
  </si>
  <si>
    <t xml:space="preserve">     7,338.90</t>
  </si>
  <si>
    <t xml:space="preserve">     9,073.02</t>
  </si>
  <si>
    <t xml:space="preserve">     8,952.88</t>
  </si>
  <si>
    <t xml:space="preserve">     8,699.44</t>
  </si>
  <si>
    <t xml:space="preserve">    57,785.75</t>
  </si>
  <si>
    <t xml:space="preserve">    57,919.00</t>
  </si>
  <si>
    <t xml:space="preserve">    57,348.88</t>
  </si>
  <si>
    <t xml:space="preserve">     5,353.30</t>
  </si>
  <si>
    <t xml:space="preserve">     4,889.84</t>
  </si>
  <si>
    <t xml:space="preserve">     5,188.26</t>
  </si>
  <si>
    <t xml:space="preserve">    11,899.36</t>
  </si>
  <si>
    <t xml:space="preserve">    12,261.01</t>
  </si>
  <si>
    <t xml:space="preserve">    12,333.55</t>
  </si>
  <si>
    <t xml:space="preserve">     6,017.48</t>
  </si>
  <si>
    <t xml:space="preserve">     6,078.79</t>
  </si>
  <si>
    <t xml:space="preserve">     5,587.66</t>
  </si>
  <si>
    <t xml:space="preserve">   144,848.82</t>
  </si>
  <si>
    <t xml:space="preserve">   144,526.65</t>
  </si>
  <si>
    <t xml:space="preserve">   140,532.18</t>
  </si>
  <si>
    <t xml:space="preserve">    11,448.86</t>
  </si>
  <si>
    <t xml:space="preserve">    11,289.53</t>
  </si>
  <si>
    <t xml:space="preserve">    10,967.54</t>
  </si>
  <si>
    <t>acid blank (acs)</t>
  </si>
  <si>
    <t>-      326.83</t>
  </si>
  <si>
    <t>-      255.28</t>
  </si>
  <si>
    <t>-      232.63</t>
  </si>
  <si>
    <t xml:space="preserve">     1,024.38</t>
  </si>
  <si>
    <t xml:space="preserve">      158.93</t>
  </si>
  <si>
    <t xml:space="preserve">     1,032.11</t>
  </si>
  <si>
    <t xml:space="preserve">      385.61</t>
  </si>
  <si>
    <t xml:space="preserve">      280.40</t>
  </si>
  <si>
    <t xml:space="preserve">      384.42</t>
  </si>
  <si>
    <t xml:space="preserve">       85.79</t>
  </si>
  <si>
    <t xml:space="preserve">      128.47</t>
  </si>
  <si>
    <t xml:space="preserve">      649.14</t>
  </si>
  <si>
    <t xml:space="preserve">     4,357.31</t>
  </si>
  <si>
    <t xml:space="preserve">     4,488.73</t>
  </si>
  <si>
    <t xml:space="preserve">     3,913.01</t>
  </si>
  <si>
    <t xml:space="preserve">      427.62</t>
  </si>
  <si>
    <t xml:space="preserve">     1,039.63</t>
  </si>
  <si>
    <t xml:space="preserve">      451.72</t>
  </si>
  <si>
    <t xml:space="preserve">      504.18</t>
  </si>
  <si>
    <t xml:space="preserve">      370.33</t>
  </si>
  <si>
    <t xml:space="preserve">      424.80</t>
  </si>
  <si>
    <t xml:space="preserve">      379.38</t>
  </si>
  <si>
    <t xml:space="preserve">      237.36</t>
  </si>
  <si>
    <t xml:space="preserve">      440.63</t>
  </si>
  <si>
    <t xml:space="preserve">     5,015.60</t>
  </si>
  <si>
    <t xml:space="preserve">     4,400.82</t>
  </si>
  <si>
    <t xml:space="preserve">     4,585.63</t>
  </si>
  <si>
    <t xml:space="preserve">     3,677.32</t>
  </si>
  <si>
    <t xml:space="preserve">     3,552.36</t>
  </si>
  <si>
    <t xml:space="preserve">     3,293.06</t>
  </si>
  <si>
    <t xml:space="preserve">    27,954.03</t>
  </si>
  <si>
    <t xml:space="preserve">    28,566.76</t>
  </si>
  <si>
    <t xml:space="preserve">    27,540.72</t>
  </si>
  <si>
    <t xml:space="preserve">    46,556.93</t>
  </si>
  <si>
    <t xml:space="preserve">    44,355.25</t>
  </si>
  <si>
    <t xml:space="preserve">    47,122.49</t>
  </si>
  <si>
    <t xml:space="preserve">    56,762.34</t>
  </si>
  <si>
    <t xml:space="preserve">    59,234.26</t>
  </si>
  <si>
    <t xml:space="preserve">    59,017.38</t>
  </si>
  <si>
    <t xml:space="preserve">    38,767.85</t>
  </si>
  <si>
    <t xml:space="preserve">    39,278.85</t>
  </si>
  <si>
    <t xml:space="preserve">    38,993.24</t>
  </si>
  <si>
    <t xml:space="preserve">    25,017.55</t>
  </si>
  <si>
    <t xml:space="preserve">    25,294.38</t>
  </si>
  <si>
    <t xml:space="preserve">    25,469.29</t>
  </si>
  <si>
    <t xml:space="preserve">    29,362.99</t>
  </si>
  <si>
    <t xml:space="preserve">    29,998.97</t>
  </si>
  <si>
    <t xml:space="preserve">    31,428.25</t>
  </si>
  <si>
    <t xml:space="preserve">    31,371.90</t>
  </si>
  <si>
    <t xml:space="preserve">    31,542.07</t>
  </si>
  <si>
    <t xml:space="preserve">    31,932.70</t>
  </si>
  <si>
    <t xml:space="preserve">    21,458.47</t>
  </si>
  <si>
    <t xml:space="preserve">    21,187.00</t>
  </si>
  <si>
    <t xml:space="preserve">    22,066.60</t>
  </si>
  <si>
    <t xml:space="preserve">  4,591,752.25</t>
  </si>
  <si>
    <t xml:space="preserve">  4,738,321.67</t>
  </si>
  <si>
    <t xml:space="preserve">  4,720,432.36</t>
  </si>
  <si>
    <t xml:space="preserve">   389,007.22</t>
  </si>
  <si>
    <t xml:space="preserve">   383,848.91</t>
  </si>
  <si>
    <t xml:space="preserve">   389,975.59</t>
  </si>
  <si>
    <t>140r3  91-101</t>
  </si>
  <si>
    <t xml:space="preserve">     7,809.38</t>
  </si>
  <si>
    <t xml:space="preserve">     8,111.54</t>
  </si>
  <si>
    <t xml:space="preserve">     8,105.76</t>
  </si>
  <si>
    <t xml:space="preserve">     2,793.12</t>
  </si>
  <si>
    <t xml:space="preserve">     2,480.39</t>
  </si>
  <si>
    <t xml:space="preserve">     2,876.84</t>
  </si>
  <si>
    <t xml:space="preserve">     1,559.41</t>
  </si>
  <si>
    <t xml:space="preserve">     1,463.74</t>
  </si>
  <si>
    <t xml:space="preserve">     1,562.98</t>
  </si>
  <si>
    <t xml:space="preserve">    27,309.56</t>
  </si>
  <si>
    <t xml:space="preserve">    26,755.82</t>
  </si>
  <si>
    <t xml:space="preserve">    27,478.51</t>
  </si>
  <si>
    <t xml:space="preserve">    11,316.64</t>
  </si>
  <si>
    <t xml:space="preserve">    12,899.54</t>
  </si>
  <si>
    <t xml:space="preserve">    11,922.01</t>
  </si>
  <si>
    <t xml:space="preserve">    12,252.02</t>
  </si>
  <si>
    <t xml:space="preserve">    12,141.23</t>
  </si>
  <si>
    <t xml:space="preserve">    12,430.13</t>
  </si>
  <si>
    <t xml:space="preserve">    43,094.59</t>
  </si>
  <si>
    <t xml:space="preserve">    43,500.29</t>
  </si>
  <si>
    <t xml:space="preserve">    42,413.39</t>
  </si>
  <si>
    <t xml:space="preserve">    86,305.39</t>
  </si>
  <si>
    <t xml:space="preserve">    87,063.19</t>
  </si>
  <si>
    <t xml:space="preserve">    88,093.47</t>
  </si>
  <si>
    <t xml:space="preserve">  1,385,277.44</t>
  </si>
  <si>
    <t xml:space="preserve">  1,335,422.40</t>
  </si>
  <si>
    <t xml:space="preserve">  1,341,853.83</t>
  </si>
  <si>
    <t xml:space="preserve">    26,275.87</t>
  </si>
  <si>
    <t xml:space="preserve">    25,079.30</t>
  </si>
  <si>
    <t xml:space="preserve">    25,856.27</t>
  </si>
  <si>
    <t xml:space="preserve">    11,786.90</t>
  </si>
  <si>
    <t xml:space="preserve">    11,670.71</t>
  </si>
  <si>
    <t xml:space="preserve">    11,843.08</t>
  </si>
  <si>
    <t xml:space="preserve">   158,656.18</t>
  </si>
  <si>
    <t xml:space="preserve">   164,821.88</t>
  </si>
  <si>
    <t xml:space="preserve">   157,508.20</t>
  </si>
  <si>
    <t xml:space="preserve">    84,723.69</t>
  </si>
  <si>
    <t xml:space="preserve">    85,192.58</t>
  </si>
  <si>
    <t xml:space="preserve">    85,515.98</t>
  </si>
  <si>
    <t xml:space="preserve">     3,044.78</t>
  </si>
  <si>
    <t xml:space="preserve">     2,948.58</t>
  </si>
  <si>
    <t xml:space="preserve">     2,941.65</t>
  </si>
  <si>
    <t xml:space="preserve">     4,061.86</t>
  </si>
  <si>
    <t xml:space="preserve">     4,387.92</t>
  </si>
  <si>
    <t xml:space="preserve">     5,122.24</t>
  </si>
  <si>
    <t xml:space="preserve">     1,924.32</t>
  </si>
  <si>
    <t xml:space="preserve">     1,998.52</t>
  </si>
  <si>
    <t xml:space="preserve">     1,581.77</t>
  </si>
  <si>
    <t xml:space="preserve">     7,163.25</t>
  </si>
  <si>
    <t xml:space="preserve">     7,687.49</t>
  </si>
  <si>
    <t xml:space="preserve">     7,755.67</t>
  </si>
  <si>
    <t xml:space="preserve">      336.70</t>
  </si>
  <si>
    <t xml:space="preserve">        3.97</t>
  </si>
  <si>
    <t xml:space="preserve">      287.11</t>
  </si>
  <si>
    <t xml:space="preserve">    12,850.23</t>
  </si>
  <si>
    <t xml:space="preserve">    13,966.19</t>
  </si>
  <si>
    <t xml:space="preserve">    13,331.64</t>
  </si>
  <si>
    <t xml:space="preserve">    30,106.14</t>
  </si>
  <si>
    <t xml:space="preserve">    32,233.91</t>
  </si>
  <si>
    <t xml:space="preserve">    32,531.29</t>
  </si>
  <si>
    <t>142r2  68-78</t>
  </si>
  <si>
    <t xml:space="preserve">     4,471.83</t>
  </si>
  <si>
    <t xml:space="preserve">     3,787.72</t>
  </si>
  <si>
    <t xml:space="preserve">     3,990.44</t>
  </si>
  <si>
    <t xml:space="preserve">    11,927.14</t>
  </si>
  <si>
    <t xml:space="preserve">    12,088.25</t>
  </si>
  <si>
    <t xml:space="preserve">    12,538.93</t>
  </si>
  <si>
    <t xml:space="preserve">    18,464.59</t>
  </si>
  <si>
    <t xml:space="preserve">    19,387.99</t>
  </si>
  <si>
    <t xml:space="preserve">    18,642.03</t>
  </si>
  <si>
    <t xml:space="preserve">    17,436.85</t>
  </si>
  <si>
    <t xml:space="preserve">    17,769.03</t>
  </si>
  <si>
    <t xml:space="preserve">    18,416.85</t>
  </si>
  <si>
    <t xml:space="preserve">    10,270.97</t>
  </si>
  <si>
    <t xml:space="preserve">    10,507.47</t>
  </si>
  <si>
    <t xml:space="preserve">    10,483.21</t>
  </si>
  <si>
    <t xml:space="preserve">     3,990.03</t>
  </si>
  <si>
    <t xml:space="preserve">     4,198.22</t>
  </si>
  <si>
    <t xml:space="preserve">     3,668.95</t>
  </si>
  <si>
    <t xml:space="preserve">    27,640.02</t>
  </si>
  <si>
    <t xml:space="preserve">    27,513.18</t>
  </si>
  <si>
    <t xml:space="preserve">    28,060.45</t>
  </si>
  <si>
    <t xml:space="preserve">     9,243.78</t>
  </si>
  <si>
    <t xml:space="preserve">     8,834.14</t>
  </si>
  <si>
    <t xml:space="preserve">    10,210.42</t>
  </si>
  <si>
    <t xml:space="preserve">  1,101,485.91</t>
  </si>
  <si>
    <t xml:space="preserve">  1,081,021.26</t>
  </si>
  <si>
    <t xml:space="preserve">  1,126,768.78</t>
  </si>
  <si>
    <t xml:space="preserve">    15,899.95</t>
  </si>
  <si>
    <t xml:space="preserve">    15,774.81</t>
  </si>
  <si>
    <t xml:space="preserve">    15,018.94</t>
  </si>
  <si>
    <t>144r1  41-49</t>
  </si>
  <si>
    <t xml:space="preserve">     5,278.19</t>
  </si>
  <si>
    <t xml:space="preserve">     4,414.09</t>
  </si>
  <si>
    <t xml:space="preserve">     4,920.69</t>
  </si>
  <si>
    <t xml:space="preserve">    18,478.84</t>
  </si>
  <si>
    <t xml:space="preserve">    17,153.10</t>
  </si>
  <si>
    <t xml:space="preserve">    17,074.30</t>
  </si>
  <si>
    <t xml:space="preserve">    34,516.74</t>
  </si>
  <si>
    <t xml:space="preserve">    35,798.91</t>
  </si>
  <si>
    <t xml:space="preserve">    35,931.91</t>
  </si>
  <si>
    <t xml:space="preserve">    20,427.57</t>
  </si>
  <si>
    <t xml:space="preserve">    19,384.24</t>
  </si>
  <si>
    <t xml:space="preserve">    21,099.27</t>
  </si>
  <si>
    <t xml:space="preserve">    20,377.33</t>
  </si>
  <si>
    <t xml:space="preserve">    19,736.79</t>
  </si>
  <si>
    <t xml:space="preserve">    20,046.64</t>
  </si>
  <si>
    <t xml:space="preserve">     3,455.97</t>
  </si>
  <si>
    <t xml:space="preserve">     3,385.19</t>
  </si>
  <si>
    <t xml:space="preserve">     3,311.53</t>
  </si>
  <si>
    <t xml:space="preserve">    34,762.90</t>
  </si>
  <si>
    <t xml:space="preserve">    34,155.82</t>
  </si>
  <si>
    <t xml:space="preserve">    35,189.08</t>
  </si>
  <si>
    <t xml:space="preserve">     9,488.12</t>
  </si>
  <si>
    <t xml:space="preserve">     9,575.68</t>
  </si>
  <si>
    <t xml:space="preserve">     9,562.42</t>
  </si>
  <si>
    <t xml:space="preserve">   820,014.16</t>
  </si>
  <si>
    <t xml:space="preserve">   862,032.31</t>
  </si>
  <si>
    <t xml:space="preserve">   870,928.85</t>
  </si>
  <si>
    <t xml:space="preserve">    13,101.67</t>
  </si>
  <si>
    <t xml:space="preserve">    12,989.09</t>
  </si>
  <si>
    <t xml:space="preserve">    14,424.60</t>
  </si>
  <si>
    <t xml:space="preserve">    28,530.20</t>
  </si>
  <si>
    <t xml:space="preserve">    29,233.83</t>
  </si>
  <si>
    <t xml:space="preserve">    28,166.00</t>
  </si>
  <si>
    <t xml:space="preserve">    46,762.53</t>
  </si>
  <si>
    <t xml:space="preserve">    47,175.36</t>
  </si>
  <si>
    <t xml:space="preserve">    47,329.31</t>
  </si>
  <si>
    <t xml:space="preserve">    60,088.33</t>
  </si>
  <si>
    <t xml:space="preserve">    60,469.97</t>
  </si>
  <si>
    <t xml:space="preserve">    59,800.65</t>
  </si>
  <si>
    <t xml:space="preserve">    39,981.10</t>
  </si>
  <si>
    <t xml:space="preserve">    40,024.82</t>
  </si>
  <si>
    <t xml:space="preserve">    38,704.77</t>
  </si>
  <si>
    <t xml:space="preserve">    24,510.34</t>
  </si>
  <si>
    <t xml:space="preserve">    25,236.39</t>
  </si>
  <si>
    <t xml:space="preserve">    24,912.37</t>
  </si>
  <si>
    <t xml:space="preserve">    29,672.85</t>
  </si>
  <si>
    <t xml:space="preserve">    31,568.18</t>
  </si>
  <si>
    <t xml:space="preserve">    31,314.04</t>
  </si>
  <si>
    <t xml:space="preserve">    32,761.29</t>
  </si>
  <si>
    <t xml:space="preserve">    32,735.83</t>
  </si>
  <si>
    <t xml:space="preserve">    32,500.42</t>
  </si>
  <si>
    <t xml:space="preserve">    21,472.10</t>
  </si>
  <si>
    <t xml:space="preserve">    22,231.56</t>
  </si>
  <si>
    <t xml:space="preserve">    21,005.00</t>
  </si>
  <si>
    <t xml:space="preserve">  4,610,005.95</t>
  </si>
  <si>
    <t xml:space="preserve">  4,701,132.63</t>
  </si>
  <si>
    <t xml:space="preserve">  4,650,975.47</t>
  </si>
  <si>
    <t xml:space="preserve">   397,409.90</t>
  </si>
  <si>
    <t xml:space="preserve">   389,332.37</t>
  </si>
  <si>
    <t xml:space="preserve">   390,221.88</t>
  </si>
  <si>
    <t xml:space="preserve">     2,313.82</t>
  </si>
  <si>
    <t xml:space="preserve">     2,278.95</t>
  </si>
  <si>
    <t xml:space="preserve">     2,249.02</t>
  </si>
  <si>
    <t xml:space="preserve">     2,345.81</t>
  </si>
  <si>
    <t xml:space="preserve">     2,739.70</t>
  </si>
  <si>
    <t xml:space="preserve">     2,633.51</t>
  </si>
  <si>
    <t xml:space="preserve">     2,545.08</t>
  </si>
  <si>
    <t xml:space="preserve">     2,395.42</t>
  </si>
  <si>
    <t xml:space="preserve">     2,539.40</t>
  </si>
  <si>
    <t xml:space="preserve">    20,055.36</t>
  </si>
  <si>
    <t xml:space="preserve">    20,732.91</t>
  </si>
  <si>
    <t xml:space="preserve">    20,952.57</t>
  </si>
  <si>
    <t xml:space="preserve">     9,945.70</t>
  </si>
  <si>
    <t xml:space="preserve">    10,826.04</t>
  </si>
  <si>
    <t xml:space="preserve">    10,277.25</t>
  </si>
  <si>
    <t xml:space="preserve">    21,565.54</t>
  </si>
  <si>
    <t xml:space="preserve">    21,199.43</t>
  </si>
  <si>
    <t xml:space="preserve">    21,453.27</t>
  </si>
  <si>
    <t xml:space="preserve">    21,404.20</t>
  </si>
  <si>
    <t xml:space="preserve">    21,240.80</t>
  </si>
  <si>
    <t xml:space="preserve">    21,686.11</t>
  </si>
  <si>
    <t xml:space="preserve">    17,287.48</t>
  </si>
  <si>
    <t xml:space="preserve">    16,899.04</t>
  </si>
  <si>
    <t xml:space="preserve">    17,801.78</t>
  </si>
  <si>
    <t xml:space="preserve">  3,338,100.12</t>
  </si>
  <si>
    <t xml:space="preserve">  3,287,219.16</t>
  </si>
  <si>
    <t xml:space="preserve">  3,431,284.40</t>
  </si>
  <si>
    <t xml:space="preserve">   930,751.77</t>
  </si>
  <si>
    <t xml:space="preserve">   975,527.58</t>
  </si>
  <si>
    <t xml:space="preserve">   940,153.13</t>
  </si>
  <si>
    <t>-      602.73</t>
  </si>
  <si>
    <t>-      413.77</t>
  </si>
  <si>
    <t>-       79.79</t>
  </si>
  <si>
    <t xml:space="preserve">     1,153.33</t>
  </si>
  <si>
    <t xml:space="preserve">     1,098.61</t>
  </si>
  <si>
    <t xml:space="preserve">      493.70</t>
  </si>
  <si>
    <t xml:space="preserve">      552.29</t>
  </si>
  <si>
    <t xml:space="preserve">      523.27</t>
  </si>
  <si>
    <t xml:space="preserve">      543.75</t>
  </si>
  <si>
    <t xml:space="preserve">      350.61</t>
  </si>
  <si>
    <t xml:space="preserve">      496.75</t>
  </si>
  <si>
    <t>-       73.67</t>
  </si>
  <si>
    <t xml:space="preserve">     5,315.09</t>
  </si>
  <si>
    <t xml:space="preserve">     4,328.55</t>
  </si>
  <si>
    <t xml:space="preserve">     4,755.04</t>
  </si>
  <si>
    <t xml:space="preserve">     1,070.95</t>
  </si>
  <si>
    <t xml:space="preserve">      955.63</t>
  </si>
  <si>
    <t xml:space="preserve">     1,404.89</t>
  </si>
  <si>
    <t xml:space="preserve">      372.66</t>
  </si>
  <si>
    <t xml:space="preserve">       72.35</t>
  </si>
  <si>
    <t>-      165.65</t>
  </si>
  <si>
    <t xml:space="preserve">      883.47</t>
  </si>
  <si>
    <t xml:space="preserve">       64.10</t>
  </si>
  <si>
    <t xml:space="preserve">      443.76</t>
  </si>
  <si>
    <t xml:space="preserve">     6,288.10</t>
  </si>
  <si>
    <t xml:space="preserve">     5,656.99</t>
  </si>
  <si>
    <t xml:space="preserve">     5,367.25</t>
  </si>
  <si>
    <t xml:space="preserve">     4,868.79</t>
  </si>
  <si>
    <t xml:space="preserve">     5,207.71</t>
  </si>
  <si>
    <t xml:space="preserve">     5,264.73</t>
  </si>
  <si>
    <t xml:space="preserve">    14,940.86</t>
  </si>
  <si>
    <t xml:space="preserve">    14,937.17</t>
  </si>
  <si>
    <t xml:space="preserve">    14,817.64</t>
  </si>
  <si>
    <t xml:space="preserve">   157,073.52</t>
  </si>
  <si>
    <t xml:space="preserve">   158,384.44</t>
  </si>
  <si>
    <t xml:space="preserve">   158,546.50</t>
  </si>
  <si>
    <t xml:space="preserve">   108,766.33</t>
  </si>
  <si>
    <t xml:space="preserve">   109,600.82</t>
  </si>
  <si>
    <t xml:space="preserve">   109,682.74</t>
  </si>
  <si>
    <t xml:space="preserve">     1,023.42</t>
  </si>
  <si>
    <t xml:space="preserve">     1,742.02</t>
  </si>
  <si>
    <t xml:space="preserve">     1,217.85</t>
  </si>
  <si>
    <t xml:space="preserve">     4,794.10</t>
  </si>
  <si>
    <t xml:space="preserve">     4,919.10</t>
  </si>
  <si>
    <t xml:space="preserve">     4,293.57</t>
  </si>
  <si>
    <t xml:space="preserve">     1,075.03</t>
  </si>
  <si>
    <t xml:space="preserve">     1,073.46</t>
  </si>
  <si>
    <t xml:space="preserve">     1,070.44</t>
  </si>
  <si>
    <t xml:space="preserve">     3,356.07</t>
  </si>
  <si>
    <t xml:space="preserve">     2,839.38</t>
  </si>
  <si>
    <t xml:space="preserve">     3,414.58</t>
  </si>
  <si>
    <t xml:space="preserve">      389.67</t>
  </si>
  <si>
    <t xml:space="preserve">      639.40</t>
  </si>
  <si>
    <t>-      129.46</t>
  </si>
  <si>
    <t xml:space="preserve">     9,924.87</t>
  </si>
  <si>
    <t xml:space="preserve">    10,750.57</t>
  </si>
  <si>
    <t xml:space="preserve">     9,740.57</t>
  </si>
  <si>
    <t xml:space="preserve">     5,560.89</t>
  </si>
  <si>
    <t xml:space="preserve">     5,712.62</t>
  </si>
  <si>
    <t xml:space="preserve">     5,595.24</t>
  </si>
  <si>
    <t>-       77.13</t>
  </si>
  <si>
    <t>-       24.92</t>
  </si>
  <si>
    <t xml:space="preserve">      493.75</t>
  </si>
  <si>
    <t xml:space="preserve">      920.33</t>
  </si>
  <si>
    <t xml:space="preserve">     1,149.99</t>
  </si>
  <si>
    <t xml:space="preserve">      470.69</t>
  </si>
  <si>
    <t xml:space="preserve">      393.99</t>
  </si>
  <si>
    <t xml:space="preserve">      468.08</t>
  </si>
  <si>
    <t xml:space="preserve">      381.53</t>
  </si>
  <si>
    <t xml:space="preserve">      140.73</t>
  </si>
  <si>
    <t xml:space="preserve">      275.18</t>
  </si>
  <si>
    <t xml:space="preserve">      178.89</t>
  </si>
  <si>
    <t xml:space="preserve">     4,463.92</t>
  </si>
  <si>
    <t xml:space="preserve">     4,501.58</t>
  </si>
  <si>
    <t xml:space="preserve">     4,243.57</t>
  </si>
  <si>
    <t xml:space="preserve">      506.25</t>
  </si>
  <si>
    <t xml:space="preserve">      631.20</t>
  </si>
  <si>
    <t xml:space="preserve">      479.71</t>
  </si>
  <si>
    <t xml:space="preserve">       51.19</t>
  </si>
  <si>
    <t xml:space="preserve">      200.93</t>
  </si>
  <si>
    <t xml:space="preserve">      244.59</t>
  </si>
  <si>
    <t>-      110.70</t>
  </si>
  <si>
    <t>-      163.74</t>
  </si>
  <si>
    <t>-      351.36</t>
  </si>
  <si>
    <t xml:space="preserve">     5,831.99</t>
  </si>
  <si>
    <t xml:space="preserve">     5,754.48</t>
  </si>
  <si>
    <t xml:space="preserve">     5,173.76</t>
  </si>
  <si>
    <t xml:space="preserve">     3,906.51</t>
  </si>
  <si>
    <t xml:space="preserve">     3,363.99</t>
  </si>
  <si>
    <t xml:space="preserve">     4,341.91</t>
  </si>
  <si>
    <t xml:space="preserve">    29,626.43</t>
  </si>
  <si>
    <t xml:space="preserve">    29,119.89</t>
  </si>
  <si>
    <t xml:space="preserve">    29,717.31</t>
  </si>
  <si>
    <t xml:space="preserve">    48,156.87</t>
  </si>
  <si>
    <t xml:space="preserve">    47,143.16</t>
  </si>
  <si>
    <t xml:space="preserve">    45,861.78</t>
  </si>
  <si>
    <t xml:space="preserve">    59,473.19</t>
  </si>
  <si>
    <t xml:space="preserve">    59,422.93</t>
  </si>
  <si>
    <t xml:space="preserve">    61,071.25</t>
  </si>
  <si>
    <t xml:space="preserve">    40,023.81</t>
  </si>
  <si>
    <t xml:space="preserve">    39,836.96</t>
  </si>
  <si>
    <t xml:space="preserve">    40,346.73</t>
  </si>
  <si>
    <t xml:space="preserve">    24,280.21</t>
  </si>
  <si>
    <t xml:space="preserve">    24,652.62</t>
  </si>
  <si>
    <t xml:space="preserve">    25,044.83</t>
  </si>
  <si>
    <t xml:space="preserve">    30,938.72</t>
  </si>
  <si>
    <t xml:space="preserve">    30,177.68</t>
  </si>
  <si>
    <t xml:space="preserve">    30,034.78</t>
  </si>
  <si>
    <t xml:space="preserve">    31,945.92</t>
  </si>
  <si>
    <t xml:space="preserve">    33,830.29</t>
  </si>
  <si>
    <t xml:space="preserve">    32,051.95</t>
  </si>
  <si>
    <t xml:space="preserve">    21,779.34</t>
  </si>
  <si>
    <t xml:space="preserve">    21,894.79</t>
  </si>
  <si>
    <t xml:space="preserve">    21,981.77</t>
  </si>
  <si>
    <t xml:space="preserve">  4,759,705.34</t>
  </si>
  <si>
    <t xml:space="preserve">  4,654,007.97</t>
  </si>
  <si>
    <t xml:space="preserve">  4,741,393.81</t>
  </si>
  <si>
    <t xml:space="preserve">   407,227.89</t>
  </si>
  <si>
    <t xml:space="preserve">   389,703.54</t>
  </si>
  <si>
    <t xml:space="preserve">   397,642.97</t>
  </si>
  <si>
    <t>Print Date: 03-02-2005</t>
  </si>
  <si>
    <t>dts1-1</t>
  </si>
  <si>
    <t>drift5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</si>
  <si>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</si>
  <si>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</si>
  <si>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</si>
  <si>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</si>
  <si>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</si>
  <si>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</si>
  <si>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</si>
  <si>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</si>
  <si>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</si>
  <si>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</si>
  <si>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</si>
  <si>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</si>
  <si>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</si>
  <si>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</si>
  <si>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</si>
  <si>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</si>
  <si>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</si>
  <si>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</si>
  <si>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</si>
  <si>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</si>
  <si>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</si>
  <si>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</si>
  <si>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</si>
  <si>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</si>
  <si>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</si>
  <si>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</si>
  <si>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</si>
  <si>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</si>
  <si>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</si>
  <si>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</si>
  <si>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</si>
  <si>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</si>
  <si>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</si>
  <si>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</si>
  <si>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</si>
  <si>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</si>
  <si>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</si>
  <si>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</si>
  <si>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</si>
  <si>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</si>
  <si>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</si>
  <si>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</si>
  <si>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</si>
  <si>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</si>
  <si>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</si>
  <si>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</si>
  <si>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</si>
  <si>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</si>
  <si>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</si>
  <si>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</si>
  <si>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</si>
  <si>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</si>
  <si>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</si>
  <si>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</si>
  <si>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</si>
  <si>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</si>
  <si>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</si>
  <si>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</si>
  <si>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</si>
  <si>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</si>
  <si>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</si>
  <si>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</si>
  <si>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</si>
  <si>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</si>
  <si>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</si>
  <si>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</si>
  <si>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</si>
  <si>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</si>
  <si>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</si>
  <si>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</si>
  <si>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</si>
  <si>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</si>
  <si>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</si>
  <si>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</si>
  <si>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</si>
  <si>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</si>
  <si>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</si>
  <si>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</si>
  <si>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</si>
  <si>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</si>
  <si>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</si>
  <si>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</si>
  <si>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</si>
  <si>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</si>
  <si>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</si>
  <si>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</si>
  <si>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</si>
  <si>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</si>
  <si>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</si>
  <si>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</si>
  <si>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</si>
  <si>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</si>
  <si>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</si>
  <si>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</si>
  <si>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</si>
  <si>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</si>
  <si>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</si>
  <si>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</si>
  <si>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</si>
  <si>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</si>
  <si>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</si>
  <si>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</si>
  <si>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</si>
  <si>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</si>
  <si>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</si>
  <si>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</si>
  <si>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</si>
  <si>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</si>
  <si>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</si>
  <si>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</si>
  <si>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</si>
  <si>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</si>
  <si>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</si>
  <si>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</si>
  <si>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</si>
  <si>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</si>
  <si>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</si>
  <si>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</si>
  <si>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</si>
  <si>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</si>
  <si>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</si>
  <si>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</si>
  <si>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</si>
  <si>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</si>
  <si>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</si>
  <si>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</si>
  <si>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</si>
  <si>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</si>
  <si>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</si>
  <si>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</si>
  <si>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</si>
  <si>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</si>
  <si>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</si>
  <si>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</si>
  <si>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</si>
  <si>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</si>
  <si>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</si>
  <si>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</si>
  <si>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</si>
  <si>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</si>
  <si>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</si>
  <si>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</si>
  <si>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</si>
  <si>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</si>
  <si>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</si>
  <si>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</si>
  <si>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</si>
  <si>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</si>
  <si>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</si>
  <si>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</si>
  <si>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</si>
  <si>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</si>
  <si>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</si>
  <si>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</si>
  <si>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</si>
  <si>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</si>
  <si>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</si>
  <si>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</si>
  <si>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</si>
  <si>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</si>
  <si>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</si>
  <si>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</si>
  <si>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</si>
  <si>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</si>
  <si>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</si>
  <si>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</si>
  <si>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</si>
  <si>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</si>
  <si>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</si>
  <si>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</si>
  <si>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</si>
  <si>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</si>
  <si>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</si>
  <si>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</si>
  <si>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</si>
  <si>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</si>
  <si>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</si>
  <si>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</si>
  <si>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</si>
  <si>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</si>
  <si>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</si>
  <si>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</si>
  <si>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</si>
  <si>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</si>
  <si>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</si>
  <si>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</si>
  <si>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</si>
  <si>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</si>
  <si>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</si>
  <si>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</si>
  <si>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</si>
  <si>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</si>
  <si>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</si>
  <si>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</si>
  <si>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</si>
  <si>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</si>
  <si>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</si>
  <si>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</si>
  <si>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</si>
  <si>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</si>
  <si>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</si>
  <si>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</si>
  <si>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</si>
  <si>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</si>
  <si>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Drift (6)</t>
  </si>
  <si>
    <t>Drift (7)</t>
  </si>
  <si>
    <t>Drift (8)</t>
  </si>
  <si>
    <t>305ROCK</t>
  </si>
  <si>
    <t>drift-1</t>
  </si>
  <si>
    <t>blank-1</t>
  </si>
  <si>
    <t>drift-2</t>
  </si>
  <si>
    <t>drift-3</t>
  </si>
  <si>
    <t>drift-4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</si>
  <si>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</si>
  <si>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</si>
  <si>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</si>
  <si>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</si>
  <si>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</si>
  <si>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</si>
  <si>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</si>
  <si>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</si>
  <si>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</si>
  <si>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</si>
  <si>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</si>
  <si>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</si>
  <si>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</si>
  <si>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</si>
  <si>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BIR-1 (2)</t>
  </si>
  <si>
    <t xml:space="preserve">      314.68</t>
  </si>
  <si>
    <t>132R1 36-45</t>
  </si>
  <si>
    <t>133R2 45-50</t>
  </si>
  <si>
    <t>134R2 21-26</t>
  </si>
  <si>
    <t>135R2 53-63</t>
  </si>
  <si>
    <t>136R2 4-14</t>
  </si>
  <si>
    <t>137R2 132-135</t>
  </si>
  <si>
    <t>138R3 69-79</t>
  </si>
  <si>
    <t>139R3 126-133</t>
  </si>
  <si>
    <t>140R2 11-19</t>
  </si>
  <si>
    <t>Acid blank 1 (acs)</t>
  </si>
  <si>
    <t>140R3 91-101</t>
  </si>
  <si>
    <t>142R2 68-78</t>
  </si>
  <si>
    <t>144R1 41-49</t>
  </si>
  <si>
    <t>Blank 2</t>
  </si>
  <si>
    <t>Acid blank 2 (acs)</t>
  </si>
  <si>
    <t>Analysis report from: 02.02.2005             Run: 305minors5</t>
  </si>
  <si>
    <t xml:space="preserve">    25,571.19</t>
  </si>
  <si>
    <t xml:space="preserve">    25,479.09</t>
  </si>
  <si>
    <t xml:space="preserve">    25,490.44</t>
  </si>
  <si>
    <t xml:space="preserve">    41,450.49</t>
  </si>
  <si>
    <t xml:space="preserve">    42,794.23</t>
  </si>
  <si>
    <t xml:space="preserve">    41,567.18</t>
  </si>
  <si>
    <t xml:space="preserve">    52,633.64</t>
  </si>
  <si>
    <t xml:space="preserve">    53,123.33</t>
  </si>
  <si>
    <t xml:space="preserve">    51,809.64</t>
  </si>
  <si>
    <t xml:space="preserve">    35,663.67</t>
  </si>
  <si>
    <t xml:space="preserve">    37,011.62</t>
  </si>
  <si>
    <t xml:space="preserve">    36,123.46</t>
  </si>
  <si>
    <t xml:space="preserve">    23,964.14</t>
  </si>
  <si>
    <t xml:space="preserve">    24,242.23</t>
  </si>
  <si>
    <t xml:space="preserve">    24,130.75</t>
  </si>
  <si>
    <t xml:space="preserve">    29,158.19</t>
  </si>
  <si>
    <t xml:space="preserve">    28,791.38</t>
  </si>
  <si>
    <t xml:space="preserve">    29,083.83</t>
  </si>
  <si>
    <t xml:space="preserve">    30,944.42</t>
  </si>
  <si>
    <t xml:space="preserve">    30,605.77</t>
  </si>
  <si>
    <t xml:space="preserve">    30,160.83</t>
  </si>
  <si>
    <t xml:space="preserve">    19,670.30</t>
  </si>
  <si>
    <t xml:space="preserve">    20,933.88</t>
  </si>
  <si>
    <t xml:space="preserve">    20,366.92</t>
  </si>
  <si>
    <t xml:space="preserve">  4,368,018.61</t>
  </si>
  <si>
    <t xml:space="preserve">  4,461,980.81</t>
  </si>
  <si>
    <t xml:space="preserve">  4,491,220.43</t>
  </si>
  <si>
    <t xml:space="preserve">   366,553.62</t>
  </si>
  <si>
    <t xml:space="preserve">   386,052.91</t>
  </si>
  <si>
    <t xml:space="preserve">   369,304.75</t>
  </si>
  <si>
    <t>-      206.74</t>
  </si>
  <si>
    <t>-      291.71</t>
  </si>
  <si>
    <t xml:space="preserve">      419.31</t>
  </si>
  <si>
    <t xml:space="preserve">     1,154.64</t>
  </si>
  <si>
    <t xml:space="preserve">     1,215.17</t>
  </si>
  <si>
    <t xml:space="preserve">      199.28</t>
  </si>
  <si>
    <t xml:space="preserve">      496.28</t>
  </si>
  <si>
    <t xml:space="preserve">      498.02</t>
  </si>
  <si>
    <t xml:space="preserve">      463.27</t>
  </si>
  <si>
    <t>-      204.08</t>
  </si>
  <si>
    <t>-       44.52</t>
  </si>
  <si>
    <t xml:space="preserve">      286.40</t>
  </si>
  <si>
    <t xml:space="preserve">     4,852.37</t>
  </si>
  <si>
    <t xml:space="preserve">     4,957.49</t>
  </si>
  <si>
    <t xml:space="preserve">     5,207.18</t>
  </si>
  <si>
    <t xml:space="preserve">     1,129.17</t>
  </si>
  <si>
    <t xml:space="preserve">     1,492.54</t>
  </si>
  <si>
    <t xml:space="preserve">     1,361.97</t>
  </si>
  <si>
    <t xml:space="preserve">      346.61</t>
  </si>
  <si>
    <t xml:space="preserve">      480.84</t>
  </si>
  <si>
    <t xml:space="preserve">       47.57</t>
  </si>
  <si>
    <t>-        5.34</t>
  </si>
  <si>
    <t>-      224.88</t>
  </si>
  <si>
    <t xml:space="preserve">     4,701.85</t>
  </si>
  <si>
    <t xml:space="preserve">     5,264.87</t>
  </si>
  <si>
    <t xml:space="preserve">     5,433.66</t>
  </si>
  <si>
    <t xml:space="preserve">     4,323.60</t>
  </si>
  <si>
    <t xml:space="preserve">     4,219.31</t>
  </si>
  <si>
    <t xml:space="preserve">     4,238.49</t>
  </si>
  <si>
    <t xml:space="preserve">     5,318.75</t>
  </si>
  <si>
    <t xml:space="preserve">     5,545.65</t>
  </si>
  <si>
    <t xml:space="preserve">     5,485.17</t>
  </si>
  <si>
    <t xml:space="preserve">    11,108.69</t>
  </si>
  <si>
    <t xml:space="preserve">    10,457.89</t>
  </si>
  <si>
    <t xml:space="preserve">    10,656.78</t>
  </si>
  <si>
    <t xml:space="preserve">    10,877.99</t>
  </si>
  <si>
    <t xml:space="preserve">    10,876.72</t>
  </si>
  <si>
    <t xml:space="preserve">    10,813.98</t>
  </si>
  <si>
    <t xml:space="preserve">    36,389.48</t>
  </si>
  <si>
    <t xml:space="preserve">    35,610.69</t>
  </si>
  <si>
    <t xml:space="preserve">    36,173.87</t>
  </si>
  <si>
    <t xml:space="preserve">    22,221.09</t>
  </si>
  <si>
    <t xml:space="preserve">    23,489.62</t>
  </si>
  <si>
    <t xml:space="preserve">    23,242.84</t>
  </si>
  <si>
    <t xml:space="preserve">     3,385.88</t>
  </si>
  <si>
    <t xml:space="preserve">     3,466.19</t>
  </si>
  <si>
    <t xml:space="preserve">     3,605.62</t>
  </si>
  <si>
    <t xml:space="preserve">    41,794.08</t>
  </si>
  <si>
    <t xml:space="preserve">    40,621.16</t>
  </si>
  <si>
    <t xml:space="preserve">    42,014.23</t>
  </si>
  <si>
    <t xml:space="preserve">    12,190.77</t>
  </si>
  <si>
    <t xml:space="preserve">    12,634.52</t>
  </si>
  <si>
    <t xml:space="preserve">    12,227.36</t>
  </si>
  <si>
    <t xml:space="preserve">  1,196,980.72</t>
  </si>
  <si>
    <t xml:space="preserve">  1,223,056.13</t>
  </si>
  <si>
    <t xml:space="preserve">  1,241,720.55</t>
  </si>
  <si>
    <t xml:space="preserve">    21,949.79</t>
  </si>
  <si>
    <t xml:space="preserve">    21,496.94</t>
  </si>
  <si>
    <t xml:space="preserve">    21,203.83</t>
  </si>
  <si>
    <t xml:space="preserve">    25,238.05</t>
  </si>
  <si>
    <t xml:space="preserve">    25,097.39</t>
  </si>
  <si>
    <t xml:space="preserve">    26,472.63</t>
  </si>
  <si>
    <t xml:space="preserve">    43,460.30</t>
  </si>
  <si>
    <t xml:space="preserve">    42,852.87</t>
  </si>
  <si>
    <t xml:space="preserve">    42,898.03</t>
  </si>
  <si>
    <t xml:space="preserve">    52,956.16</t>
  </si>
  <si>
    <t xml:space="preserve">    54,264.91</t>
  </si>
  <si>
    <t xml:space="preserve">    54,629.96</t>
  </si>
  <si>
    <t xml:space="preserve">    36,556.76</t>
  </si>
  <si>
    <t xml:space="preserve">    36,365.53</t>
  </si>
  <si>
    <t xml:space="preserve">    36,508.96</t>
  </si>
  <si>
    <t xml:space="preserve">    24,732.82</t>
  </si>
  <si>
    <t xml:space="preserve">    24,347.52</t>
  </si>
  <si>
    <t xml:space="preserve">    24,524.04</t>
  </si>
  <si>
    <t xml:space="preserve">    29,004.97</t>
  </si>
  <si>
    <t xml:space="preserve">    29,132.10</t>
  </si>
  <si>
    <t xml:space="preserve">    29,769.82</t>
  </si>
  <si>
    <t xml:space="preserve">    29,811.64</t>
  </si>
  <si>
    <t xml:space="preserve">    30,309.18</t>
  </si>
  <si>
    <t xml:space="preserve">    31,206.44</t>
  </si>
  <si>
    <t xml:space="preserve">    21,087.10</t>
  </si>
  <si>
    <t xml:space="preserve">    21,244.59</t>
  </si>
  <si>
    <t xml:space="preserve">    20,035.37</t>
  </si>
  <si>
    <t xml:space="preserve">  4,526,887.77</t>
  </si>
  <si>
    <t xml:space="preserve">  4,385,860.65</t>
  </si>
  <si>
    <t xml:space="preserve">  4,484,358.48</t>
  </si>
  <si>
    <t xml:space="preserve">   378,216.22</t>
  </si>
  <si>
    <t xml:space="preserve">   383,077.63</t>
  </si>
  <si>
    <t xml:space="preserve">   382,168.58</t>
  </si>
  <si>
    <t xml:space="preserve">    11,005.92</t>
  </si>
  <si>
    <t xml:space="preserve">    10,993.34</t>
  </si>
  <si>
    <t xml:space="preserve">    11,198.16</t>
  </si>
  <si>
    <t xml:space="preserve">   151,931.46</t>
  </si>
  <si>
    <t xml:space="preserve">   148,728.38</t>
  </si>
  <si>
    <t xml:space="preserve">   149,964.23</t>
  </si>
  <si>
    <t xml:space="preserve">    74,939.95</t>
  </si>
  <si>
    <t xml:space="preserve">    76,524.61</t>
  </si>
  <si>
    <t xml:space="preserve">    78,020.87</t>
  </si>
  <si>
    <t xml:space="preserve">     2,912.59</t>
  </si>
  <si>
    <t xml:space="preserve">     3,239.77</t>
  </si>
  <si>
    <t xml:space="preserve">     2,620.27</t>
  </si>
  <si>
    <t xml:space="preserve">     4,882.38</t>
  </si>
  <si>
    <t xml:space="preserve">     4,667.17</t>
  </si>
  <si>
    <t xml:space="preserve">     4,540.85</t>
  </si>
  <si>
    <t xml:space="preserve">     1,906.38</t>
  </si>
  <si>
    <t xml:space="preserve">     2,343.63</t>
  </si>
  <si>
    <t xml:space="preserve">     2,325.82</t>
  </si>
  <si>
    <t xml:space="preserve">     6,777.93</t>
  </si>
  <si>
    <t xml:space="preserve">     7,322.36</t>
  </si>
  <si>
    <t xml:space="preserve">     6,744.31</t>
  </si>
  <si>
    <t xml:space="preserve">      369.11</t>
  </si>
  <si>
    <t xml:space="preserve">      223.00</t>
  </si>
  <si>
    <t>-      137.23</t>
  </si>
  <si>
    <t xml:space="preserve">    13,174.03</t>
  </si>
  <si>
    <t xml:space="preserve">    13,479.33</t>
  </si>
  <si>
    <t xml:space="preserve">    13,561.09</t>
  </si>
  <si>
    <t xml:space="preserve">    31,779.92</t>
  </si>
  <si>
    <t xml:space="preserve">    31,833.12</t>
  </si>
  <si>
    <t xml:space="preserve">    31,039.70</t>
  </si>
  <si>
    <t>132r1  36-45</t>
  </si>
  <si>
    <t xml:space="preserve">     3,769.45</t>
  </si>
  <si>
    <t xml:space="preserve">     3,534.34</t>
  </si>
  <si>
    <t xml:space="preserve">     3,446.50</t>
  </si>
  <si>
    <t xml:space="preserve">     5,219.17</t>
  </si>
  <si>
    <t xml:space="preserve">     4,985.19</t>
  </si>
  <si>
    <t xml:space="preserve">     4,654.84</t>
  </si>
  <si>
    <t xml:space="preserve">     5,302.46</t>
  </si>
  <si>
    <t xml:space="preserve">     5,223.75</t>
  </si>
  <si>
    <t xml:space="preserve">     5,266.73</t>
  </si>
  <si>
    <t xml:space="preserve">    20,626.97</t>
  </si>
  <si>
    <t xml:space="preserve">    20,516.40</t>
  </si>
  <si>
    <t xml:space="preserve">    21,227.91</t>
  </si>
  <si>
    <t xml:space="preserve">     8,224.61</t>
  </si>
  <si>
    <t xml:space="preserve">     7,628.34</t>
  </si>
  <si>
    <t xml:space="preserve">     8,025.48</t>
  </si>
  <si>
    <t xml:space="preserve">     4,152.49</t>
  </si>
  <si>
    <t xml:space="preserve">     3,710.06</t>
  </si>
  <si>
    <t xml:space="preserve">     3,908.62</t>
  </si>
  <si>
    <t xml:space="preserve">    38,241.00</t>
  </si>
  <si>
    <t xml:space="preserve">    38,395.27</t>
  </si>
  <si>
    <t xml:space="preserve">    38,174.58</t>
  </si>
  <si>
    <t xml:space="preserve">    14,704.60</t>
  </si>
  <si>
    <t xml:space="preserve">    13,976.79</t>
  </si>
  <si>
    <t xml:space="preserve">    14,891.64</t>
  </si>
  <si>
    <t xml:space="preserve">  1,160,531.40</t>
  </si>
  <si>
    <t xml:space="preserve">  1,173,774.75</t>
  </si>
  <si>
    <t xml:space="preserve">  1,165,103.98</t>
  </si>
  <si>
    <t xml:space="preserve">    16,363.35</t>
  </si>
  <si>
    <t xml:space="preserve">    16,368.75</t>
  </si>
  <si>
    <t xml:space="preserve">    16,238.28</t>
  </si>
  <si>
    <t xml:space="preserve">    25,575.38</t>
  </si>
  <si>
    <t xml:space="preserve">    25,898.75</t>
  </si>
  <si>
    <t xml:space="preserve">    26,156.96</t>
  </si>
  <si>
    <t xml:space="preserve">    43,656.93</t>
  </si>
  <si>
    <t xml:space="preserve">    42,758.94</t>
  </si>
  <si>
    <t xml:space="preserve">    43,698.24</t>
  </si>
  <si>
    <t xml:space="preserve">    53,972.54</t>
  </si>
  <si>
    <t xml:space="preserve">    55,026.85</t>
  </si>
  <si>
    <t xml:space="preserve">    53,632.45</t>
  </si>
  <si>
    <t xml:space="preserve">    37,770.45</t>
  </si>
  <si>
    <t xml:space="preserve">    36,975.87</t>
  </si>
  <si>
    <t xml:space="preserve">    37,295.68</t>
  </si>
  <si>
    <t xml:space="preserve">    24,703.44</t>
  </si>
  <si>
    <t xml:space="preserve">    24,549.56</t>
  </si>
  <si>
    <t xml:space="preserve">    24,514.19</t>
  </si>
  <si>
    <t xml:space="preserve">    30,285.91</t>
  </si>
  <si>
    <t xml:space="preserve">    29,493.98</t>
  </si>
  <si>
    <t xml:space="preserve">    30,261.49</t>
  </si>
  <si>
    <t xml:space="preserve">    31,248.26</t>
  </si>
  <si>
    <t xml:space="preserve">    31,287.47</t>
  </si>
  <si>
    <t xml:space="preserve">    30,839.49</t>
  </si>
  <si>
    <t xml:space="preserve">    21,479.68</t>
  </si>
  <si>
    <t xml:space="preserve">    20,374.99</t>
  </si>
  <si>
    <t xml:space="preserve">    21,171.82</t>
  </si>
  <si>
    <t xml:space="preserve">  4,499,881.02</t>
  </si>
  <si>
    <t xml:space="preserve">  4,564,702.87</t>
  </si>
  <si>
    <t xml:space="preserve">  4,521,259.04</t>
  </si>
  <si>
    <t xml:space="preserve">   380,430.79</t>
  </si>
  <si>
    <t xml:space="preserve">   393,661.37</t>
  </si>
  <si>
    <t xml:space="preserve">   385,468.76</t>
  </si>
  <si>
    <t>133r2  45-50</t>
  </si>
  <si>
    <t xml:space="preserve">     4,244.34</t>
  </si>
  <si>
    <t xml:space="preserve">     3,808.82</t>
  </si>
  <si>
    <t xml:space="preserve">     4,424.55</t>
  </si>
  <si>
    <t xml:space="preserve">     3,893.55</t>
  </si>
  <si>
    <t xml:space="preserve">     4,181.24</t>
  </si>
  <si>
    <t xml:space="preserve">     4,347.97</t>
  </si>
  <si>
    <t xml:space="preserve">     1,921.94</t>
  </si>
  <si>
    <t xml:space="preserve">     1,897.14</t>
  </si>
  <si>
    <t xml:space="preserve">     1,911.88</t>
  </si>
  <si>
    <t xml:space="preserve">    20,437.19</t>
  </si>
  <si>
    <t xml:space="preserve">    20,606.81</t>
  </si>
  <si>
    <t xml:space="preserve">    20,719.52</t>
  </si>
  <si>
    <t xml:space="preserve">     4,545.68</t>
  </si>
  <si>
    <t xml:space="preserve">     4,107.15</t>
  </si>
  <si>
    <t xml:space="preserve">     4,351.63</t>
  </si>
  <si>
    <t xml:space="preserve">     6,622.12</t>
  </si>
  <si>
    <t xml:space="preserve">     6,719.28</t>
  </si>
  <si>
    <t xml:space="preserve">     6,382.18</t>
  </si>
  <si>
    <t xml:space="preserve">    33,781.26</t>
  </si>
  <si>
    <t xml:space="preserve">    34,057.80</t>
  </si>
  <si>
    <t xml:space="preserve">    33,633.84</t>
  </si>
  <si>
    <t xml:space="preserve">    10,066.67</t>
  </si>
  <si>
    <t xml:space="preserve">    11,091.79</t>
  </si>
  <si>
    <t xml:space="preserve">    11,021.90</t>
  </si>
  <si>
    <t xml:space="preserve">  1,148,559.71</t>
  </si>
  <si>
    <t xml:space="preserve">  1,153,213.52</t>
  </si>
  <si>
    <t xml:space="preserve">  1,158,698.51</t>
  </si>
  <si>
    <t xml:space="preserve">    17,083.70</t>
  </si>
  <si>
    <t xml:space="preserve">    17,285.43</t>
  </si>
  <si>
    <t xml:space="preserve">    17,544.50</t>
  </si>
  <si>
    <t>134r2  21-26</t>
  </si>
  <si>
    <t xml:space="preserve">     4,673.95</t>
  </si>
  <si>
    <t xml:space="preserve">     4,568.37</t>
  </si>
  <si>
    <t xml:space="preserve">     4,162.35</t>
  </si>
  <si>
    <t xml:space="preserve">     6,681.64</t>
  </si>
  <si>
    <t xml:space="preserve">     6,730.29</t>
  </si>
  <si>
    <t xml:space="preserve">     6,876.70</t>
  </si>
  <si>
    <t xml:space="preserve">    12,458.03</t>
  </si>
  <si>
    <t xml:space="preserve">    12,232.37</t>
  </si>
  <si>
    <t xml:space="preserve">    12,408.21</t>
  </si>
  <si>
    <t xml:space="preserve">    23,112.19</t>
  </si>
  <si>
    <t xml:space="preserve">    22,017.95</t>
  </si>
  <si>
    <t xml:space="preserve">    23,072.51</t>
  </si>
  <si>
    <t xml:space="preserve">    21,124.11</t>
  </si>
  <si>
    <t xml:space="preserve">    20,363.22</t>
  </si>
  <si>
    <t xml:space="preserve">    20,184.09</t>
  </si>
  <si>
    <t xml:space="preserve">     2,297.42</t>
  </si>
  <si>
    <t xml:space="preserve">     2,568.70</t>
  </si>
  <si>
    <t xml:space="preserve">     2,711.55</t>
  </si>
  <si>
    <t xml:space="preserve">    39,668.07</t>
  </si>
  <si>
    <t xml:space="preserve">    38,952.10</t>
  </si>
  <si>
    <t xml:space="preserve">    38,698.08</t>
  </si>
  <si>
    <t xml:space="preserve">     8,006.53</t>
  </si>
  <si>
    <t xml:space="preserve">     9,494.48</t>
  </si>
  <si>
    <t xml:space="preserve">     8,966.08</t>
  </si>
  <si>
    <t xml:space="preserve">  1,124,645.04</t>
  </si>
  <si>
    <t xml:space="preserve">  1,105,477.95</t>
  </si>
  <si>
    <t xml:space="preserve">  1,100,895.64</t>
  </si>
  <si>
    <t xml:space="preserve">    14,301.93</t>
  </si>
  <si>
    <t xml:space="preserve">    14,151.97</t>
  </si>
  <si>
    <t xml:space="preserve">    13,775.12</t>
  </si>
  <si>
    <t>135r2  53-63</t>
  </si>
  <si>
    <t xml:space="preserve">     4,644.43</t>
  </si>
  <si>
    <t xml:space="preserve">     4,791.38</t>
  </si>
  <si>
    <t xml:space="preserve">     4,875.40</t>
  </si>
  <si>
    <t xml:space="preserve">    15,209.71</t>
  </si>
  <si>
    <t xml:space="preserve">    15,169.89</t>
  </si>
  <si>
    <t xml:space="preserve">    14,732.86</t>
  </si>
  <si>
    <t xml:space="preserve">    24,101.56</t>
  </si>
  <si>
    <t xml:space="preserve">    24,260.83</t>
  </si>
  <si>
    <t xml:space="preserve">    24,551.97</t>
  </si>
  <si>
    <t xml:space="preserve">    22,454.21</t>
  </si>
  <si>
    <t xml:space="preserve">    22,270.79</t>
  </si>
  <si>
    <t xml:space="preserve">    22,919.53</t>
  </si>
  <si>
    <t xml:space="preserve">    26,400.99</t>
  </si>
  <si>
    <t xml:space="preserve">    25,745.00</t>
  </si>
  <si>
    <t xml:space="preserve">    25,733.61</t>
  </si>
  <si>
    <t xml:space="preserve">     2,959.03</t>
  </si>
  <si>
    <t xml:space="preserve">     2,826.68</t>
  </si>
  <si>
    <t xml:space="preserve">     3,439.12</t>
  </si>
  <si>
    <t xml:space="preserve">    40,241.13</t>
  </si>
  <si>
    <t xml:space="preserve">    40,424.13</t>
  </si>
  <si>
    <t xml:space="preserve">    41,140.00</t>
  </si>
  <si>
    <t xml:space="preserve">    10,135.52</t>
  </si>
  <si>
    <t xml:space="preserve">    10,334.94</t>
  </si>
  <si>
    <t xml:space="preserve">    10,290.23</t>
  </si>
  <si>
    <t xml:space="preserve">   825,061.63</t>
  </si>
  <si>
    <t xml:space="preserve">   830,152.87</t>
  </si>
  <si>
    <t xml:space="preserve">   854,625.46</t>
  </si>
  <si>
    <t xml:space="preserve">    11,974.83</t>
  </si>
  <si>
    <t xml:space="preserve">    12,649.36</t>
  </si>
  <si>
    <t xml:space="preserve">    12,872.72</t>
  </si>
  <si>
    <t xml:space="preserve">     2,429.08</t>
  </si>
  <si>
    <t xml:space="preserve">     2,210.73</t>
  </si>
  <si>
    <t xml:space="preserve">     2,425.39</t>
  </si>
  <si>
    <t xml:space="preserve">     2,628.26</t>
  </si>
  <si>
    <t xml:space="preserve">     2,546.05</t>
  </si>
  <si>
    <t xml:space="preserve">     2,797.32</t>
  </si>
  <si>
    <t xml:space="preserve">     2,271.65</t>
  </si>
  <si>
    <t xml:space="preserve">     2,374.39</t>
  </si>
  <si>
    <t xml:space="preserve">     2,218.80</t>
  </si>
  <si>
    <t xml:space="preserve">    19,990.00</t>
  </si>
  <si>
    <t xml:space="preserve">    19,832.40</t>
  </si>
  <si>
    <t xml:space="preserve">    19,305.76</t>
  </si>
  <si>
    <t xml:space="preserve">    10,249.18</t>
  </si>
  <si>
    <t xml:space="preserve">    10,496.48</t>
  </si>
  <si>
    <t xml:space="preserve">     9,814.54</t>
  </si>
  <si>
    <t xml:space="preserve">    19,860.45</t>
  </si>
  <si>
    <t xml:space="preserve">    20,433.34</t>
  </si>
  <si>
    <t xml:space="preserve">    19,635.09</t>
  </si>
  <si>
    <t xml:space="preserve">    20,246.75</t>
  </si>
  <si>
    <t xml:space="preserve">    20,810.36</t>
  </si>
  <si>
    <t xml:space="preserve">    20,673.69</t>
  </si>
  <si>
    <t xml:space="preserve">    14,999.21</t>
  </si>
  <si>
    <t xml:space="preserve">    15,465.51</t>
  </si>
  <si>
    <t xml:space="preserve">    16,759.35</t>
  </si>
  <si>
    <t xml:space="preserve">  3,289,509.30</t>
  </si>
  <si>
    <t xml:space="preserve">  3,240,122.47</t>
  </si>
  <si>
    <t xml:space="preserve">  3,373,394.13</t>
  </si>
  <si>
    <t xml:space="preserve">   923,730.49</t>
  </si>
  <si>
    <t xml:space="preserve">   899,133.04</t>
  </si>
  <si>
    <t xml:space="preserve">   899,327.44</t>
  </si>
  <si>
    <t xml:space="preserve">    27,629.98</t>
  </si>
  <si>
    <t xml:space="preserve">    26,719.24</t>
  </si>
  <si>
    <t xml:space="preserve">    26,769.44</t>
  </si>
  <si>
    <t xml:space="preserve">    42,105.55</t>
  </si>
  <si>
    <t xml:space="preserve">    44,432.82</t>
  </si>
  <si>
    <t xml:space="preserve">    44,900.67</t>
  </si>
  <si>
    <t xml:space="preserve">    55,125.37</t>
  </si>
  <si>
    <t xml:space="preserve">    56,320.83</t>
  </si>
  <si>
    <t xml:space="preserve">    55,677.88</t>
  </si>
  <si>
    <t xml:space="preserve">    37,829.20</t>
  </si>
  <si>
    <t xml:space="preserve">    37,122.64</t>
  </si>
  <si>
    <t xml:space="preserve">    36,343.90</t>
  </si>
  <si>
    <t xml:space="preserve">    24,879.01</t>
  </si>
  <si>
    <t xml:space="preserve">    25,356.45</t>
  </si>
  <si>
    <t xml:space="preserve">    24,568.31</t>
  </si>
  <si>
    <t xml:space="preserve">    29,378.34</t>
  </si>
  <si>
    <t xml:space="preserve">    30,992.67</t>
  </si>
  <si>
    <t xml:space="preserve">    30,401.28</t>
  </si>
  <si>
    <t xml:space="preserve">    31,245.86</t>
  </si>
  <si>
    <t xml:space="preserve">    30,829.11</t>
  </si>
  <si>
    <t xml:space="preserve">    31,252.51</t>
  </si>
  <si>
    <t xml:space="preserve">    20,387.34</t>
  </si>
  <si>
    <t xml:space="preserve">    21,363.84</t>
  </si>
  <si>
    <t xml:space="preserve">    20,859.85</t>
  </si>
  <si>
    <t xml:space="preserve">  4,333,008.87</t>
  </si>
  <si>
    <t xml:space="preserve">  4,550,353.10</t>
  </si>
  <si>
    <t xml:space="preserve">  4,622,293.41</t>
  </si>
  <si>
    <t xml:space="preserve">   394,980.16</t>
  </si>
  <si>
    <t xml:space="preserve">   387,047.86</t>
  </si>
  <si>
    <t xml:space="preserve">   384,224.37</t>
  </si>
  <si>
    <t xml:space="preserve">    13,365.90</t>
  </si>
  <si>
    <t xml:space="preserve">    12,924.98</t>
  </si>
  <si>
    <t xml:space="preserve">    13,085.47</t>
  </si>
  <si>
    <t xml:space="preserve">   150,645.43</t>
  </si>
  <si>
    <t xml:space="preserve">   152,678.01</t>
  </si>
  <si>
    <t xml:space="preserve">   151,022.97</t>
  </si>
  <si>
    <t xml:space="preserve">   103,488.66</t>
  </si>
  <si>
    <t xml:space="preserve">   105,239.57</t>
  </si>
  <si>
    <t xml:space="preserve">   103,700.72</t>
  </si>
  <si>
    <t xml:space="preserve">     1,037.12</t>
  </si>
  <si>
    <t xml:space="preserve">     1,035.45</t>
  </si>
  <si>
    <t xml:space="preserve">     1,174.22</t>
  </si>
  <si>
    <t xml:space="preserve">     4,295.45</t>
  </si>
  <si>
    <t xml:space="preserve">     4,714.71</t>
  </si>
  <si>
    <t xml:space="preserve">     4,543.91</t>
  </si>
  <si>
    <t xml:space="preserve">     1,526.04</t>
  </si>
  <si>
    <t xml:space="preserve">     1,576.54</t>
  </si>
  <si>
    <t xml:space="preserve">     1,170.95</t>
  </si>
  <si>
    <t xml:space="preserve">     2,742.47</t>
  </si>
  <si>
    <t xml:space="preserve">     3,160.98</t>
  </si>
  <si>
    <t xml:space="preserve">     3,303.79</t>
  </si>
  <si>
    <t xml:space="preserve">      327.21</t>
  </si>
  <si>
    <t xml:space="preserve">      103.70</t>
  </si>
  <si>
    <t xml:space="preserve">      239.87</t>
  </si>
  <si>
    <t xml:space="preserve">     9,297.99</t>
  </si>
  <si>
    <t xml:space="preserve">     8,796.71</t>
  </si>
  <si>
    <t xml:space="preserve">     9,320.09</t>
  </si>
  <si>
    <t xml:space="preserve">     5,678.73</t>
  </si>
  <si>
    <t xml:space="preserve">     5,576.40</t>
  </si>
  <si>
    <t xml:space="preserve">     5,060.71</t>
  </si>
  <si>
    <t>136r2  4-14</t>
  </si>
  <si>
    <t xml:space="preserve">    10,792.96</t>
  </si>
  <si>
    <t xml:space="preserve">    10,613.06</t>
  </si>
  <si>
    <t xml:space="preserve">    10,886.27</t>
  </si>
  <si>
    <t xml:space="preserve">    77,797.24</t>
  </si>
  <si>
    <t xml:space="preserve">    78,859.41</t>
  </si>
  <si>
    <t xml:space="preserve">    77,764.99</t>
  </si>
  <si>
    <t xml:space="preserve">    37,628.31</t>
  </si>
  <si>
    <t xml:space="preserve">    37,614.14</t>
  </si>
  <si>
    <t xml:space="preserve">    37,428.89</t>
  </si>
  <si>
    <t xml:space="preserve">     7,274.95</t>
  </si>
  <si>
    <t xml:space="preserve">     7,196.05</t>
  </si>
  <si>
    <t xml:space="preserve">     7,618.32</t>
  </si>
  <si>
    <t xml:space="preserve">    35,192.82</t>
  </si>
  <si>
    <t xml:space="preserve">    35,529.16</t>
  </si>
  <si>
    <t xml:space="preserve">    35,005.88</t>
  </si>
  <si>
    <t xml:space="preserve">     1,582.42</t>
  </si>
  <si>
    <t xml:space="preserve">     1,888.91</t>
  </si>
  <si>
    <t xml:space="preserve">     1,835.98</t>
  </si>
  <si>
    <t xml:space="preserve">    17,260.89</t>
  </si>
  <si>
    <t xml:space="preserve">    17,300.36</t>
  </si>
  <si>
    <t xml:space="preserve">    17,638.36</t>
  </si>
  <si>
    <t xml:space="preserve">     2,120.18</t>
  </si>
  <si>
    <t xml:space="preserve">     2,124.89</t>
  </si>
  <si>
    <t xml:space="preserve">     1,881.37</t>
  </si>
  <si>
    <t xml:space="preserve">   314,128.53</t>
  </si>
  <si>
    <t xml:space="preserve">   317,035.78</t>
  </si>
  <si>
    <t xml:space="preserve">   316,424.17</t>
  </si>
  <si>
    <t xml:space="preserve">     5,753.24</t>
  </si>
  <si>
    <t xml:space="preserve">     4,645.15</t>
  </si>
  <si>
    <t xml:space="preserve">     5,369.45</t>
  </si>
  <si>
    <t>137r2  132-135</t>
  </si>
  <si>
    <t xml:space="preserve">    14,930.90</t>
  </si>
  <si>
    <t xml:space="preserve">    15,289.26</t>
  </si>
  <si>
    <t xml:space="preserve">    14,912.97</t>
  </si>
  <si>
    <t xml:space="preserve">     3,286.44</t>
  </si>
  <si>
    <t xml:space="preserve">     3,246.88</t>
  </si>
  <si>
    <t xml:space="preserve">     3,274.41</t>
  </si>
  <si>
    <t xml:space="preserve">      864.97</t>
  </si>
  <si>
    <t xml:space="preserve">      966.17</t>
  </si>
  <si>
    <t xml:space="preserve">      917.80</t>
  </si>
  <si>
    <t xml:space="preserve">    50,332.74</t>
  </si>
  <si>
    <t xml:space="preserve">    48,545.30</t>
  </si>
  <si>
    <t xml:space="preserve">    51,264.13</t>
  </si>
  <si>
    <t xml:space="preserve">    19,262.57</t>
  </si>
  <si>
    <t xml:space="preserve">    18,748.38</t>
  </si>
  <si>
    <t xml:space="preserve">    19,121.67</t>
  </si>
  <si>
    <t xml:space="preserve">    20,657.68</t>
  </si>
  <si>
    <t xml:space="preserve">    21,067.58</t>
  </si>
  <si>
    <t xml:space="preserve">    21,371.85</t>
  </si>
  <si>
    <t xml:space="preserve">    54,032.09</t>
  </si>
  <si>
    <t xml:space="preserve">    53,257.33</t>
  </si>
  <si>
    <t xml:space="preserve">    53,472.29</t>
  </si>
  <si>
    <t xml:space="preserve">    58,872.93</t>
  </si>
  <si>
    <t xml:space="preserve">    57,219.93</t>
  </si>
  <si>
    <t xml:space="preserve">    56,720.05</t>
  </si>
  <si>
    <t xml:space="preserve">   855,832.13</t>
  </si>
  <si>
    <t xml:space="preserve">   859,986.16</t>
  </si>
  <si>
    <t xml:space="preserve">   865,786.49</t>
  </si>
  <si>
    <t xml:space="preserve">    17,111.99</t>
  </si>
  <si>
    <t xml:space="preserve">    17,765.98</t>
  </si>
  <si>
    <t xml:space="preserve">    17,911.53</t>
  </si>
  <si>
    <t>138r3  69-79</t>
  </si>
  <si>
    <t xml:space="preserve">     4,112.57</t>
  </si>
  <si>
    <t xml:space="preserve">     4,287.60</t>
  </si>
  <si>
    <t xml:space="preserve">     4,249.98</t>
  </si>
  <si>
    <t xml:space="preserve">     6,633.31</t>
  </si>
  <si>
    <t xml:space="preserve">     6,812.43</t>
  </si>
  <si>
    <t xml:space="preserve">     6,659.59</t>
  </si>
  <si>
    <t xml:space="preserve">     5,447.21</t>
  </si>
  <si>
    <t xml:space="preserve">     5,574.07</t>
  </si>
  <si>
    <t xml:space="preserve">     5,558.08</t>
  </si>
  <si>
    <t xml:space="preserve">    21,937.46</t>
  </si>
  <si>
    <t xml:space="preserve">    21,162.16</t>
  </si>
  <si>
    <t xml:space="preserve">    21,368.71</t>
  </si>
  <si>
    <t xml:space="preserve">     7,201.62</t>
  </si>
  <si>
    <t xml:space="preserve">     7,630.70</t>
  </si>
  <si>
    <t xml:space="preserve">     7,456.00</t>
  </si>
  <si>
    <t xml:space="preserve">     4,311.29</t>
  </si>
  <si>
    <t xml:space="preserve">     4,165.17</t>
  </si>
  <si>
    <t xml:space="preserve">     3,712.03</t>
  </si>
  <si>
    <t xml:space="preserve">    38,347.10</t>
  </si>
  <si>
    <t xml:space="preserve">    40,825.74</t>
  </si>
  <si>
    <t xml:space="preserve">    39,253.26</t>
  </si>
  <si>
    <t xml:space="preserve">     9,658.29</t>
  </si>
  <si>
    <t xml:space="preserve">     9,887.69</t>
  </si>
  <si>
    <t xml:space="preserve">     9,629.99</t>
  </si>
  <si>
    <t xml:space="preserve">  1,080,391.12</t>
  </si>
  <si>
    <t xml:space="preserve">  1,075,965.01</t>
  </si>
  <si>
    <t xml:space="preserve">  1,049,938.91</t>
  </si>
  <si>
    <t xml:space="preserve">    12,865.34</t>
  </si>
  <si>
    <t xml:space="preserve">    11,473.27</t>
  </si>
  <si>
    <t xml:space="preserve">    12,806.30</t>
  </si>
  <si>
    <t xml:space="preserve">    25,270.51</t>
  </si>
  <si>
    <t xml:space="preserve">    27,645.43</t>
  </si>
  <si>
    <t xml:space="preserve">    27,135.71</t>
  </si>
  <si>
    <t xml:space="preserve">    46,566.61</t>
  </si>
  <si>
    <t xml:space="preserve">    45,233.56</t>
  </si>
  <si>
    <t xml:space="preserve">    46,004.20</t>
  </si>
  <si>
    <t xml:space="preserve">    56,308.89</t>
  </si>
  <si>
    <t xml:space="preserve">    56,985.52</t>
  </si>
  <si>
    <t xml:space="preserve">    58,057.67</t>
  </si>
  <si>
    <t xml:space="preserve">    38,808.09</t>
  </si>
  <si>
    <t xml:space="preserve">    38,521.32</t>
  </si>
  <si>
    <t xml:space="preserve">    36,488.04</t>
  </si>
  <si>
    <t xml:space="preserve">    25,292.16</t>
  </si>
  <si>
    <t xml:space="preserve">    25,154.29</t>
  </si>
  <si>
    <t xml:space="preserve">    25,143.33</t>
  </si>
  <si>
    <t xml:space="preserve">    30,991.07</t>
  </si>
  <si>
    <t xml:space="preserve">    30,893.80</t>
  </si>
  <si>
    <t xml:space="preserve">    30,862.29</t>
  </si>
  <si>
    <t xml:space="preserve">    31,422.22</t>
  </si>
  <si>
    <t xml:space="preserve">    31,306.70</t>
  </si>
  <si>
    <t xml:space="preserve">    31,965.93</t>
  </si>
  <si>
    <t xml:space="preserve">    21,558.31</t>
  </si>
  <si>
    <t xml:space="preserve">    21,546.63</t>
  </si>
  <si>
    <t xml:space="preserve">    21,623.82</t>
  </si>
  <si>
    <t xml:space="preserve">  4,505,247.70</t>
  </si>
  <si>
    <t xml:space="preserve">  4,636,948.71</t>
  </si>
  <si>
    <t xml:space="preserve">  4,745,136.60</t>
  </si>
  <si>
    <t xml:space="preserve">   382,598.33</t>
  </si>
  <si>
    <t xml:space="preserve">   396,747.73</t>
  </si>
  <si>
    <t xml:space="preserve">   386,489.63</t>
  </si>
  <si>
    <t xml:space="preserve">     6,186.53</t>
  </si>
  <si>
    <t xml:space="preserve">     6,052.47</t>
  </si>
  <si>
    <t xml:space="preserve">     6,002.35</t>
  </si>
  <si>
    <t xml:space="preserve">    11,119.96</t>
  </si>
  <si>
    <t xml:space="preserve">    11,127.65</t>
  </si>
  <si>
    <t xml:space="preserve">    11,416.19</t>
  </si>
  <si>
    <t xml:space="preserve">    11,944.39</t>
  </si>
  <si>
    <t xml:space="preserve">    11,242.58</t>
  </si>
  <si>
    <t xml:space="preserve">    10,958.47</t>
  </si>
  <si>
    <t xml:space="preserve">    39,047.81</t>
  </si>
  <si>
    <t xml:space="preserve">    38,120.99</t>
  </si>
  <si>
    <t xml:space="preserve">    39,605.60</t>
  </si>
  <si>
    <t xml:space="preserve">    23,552.92</t>
  </si>
  <si>
    <t xml:space="preserve">    22,967.34</t>
  </si>
  <si>
    <t xml:space="preserve">    22,873.45</t>
  </si>
  <si>
    <t xml:space="preserve">     3,239.17</t>
  </si>
  <si>
    <t xml:space="preserve">     3,742.14</t>
  </si>
  <si>
    <t xml:space="preserve">     3,921.81</t>
  </si>
  <si>
    <t xml:space="preserve">    42,582.79</t>
  </si>
  <si>
    <t xml:space="preserve">    43,237.89</t>
  </si>
  <si>
    <t xml:space="preserve">    42,578.34</t>
  </si>
  <si>
    <t xml:space="preserve">    13,106.12</t>
  </si>
  <si>
    <t xml:space="preserve">    12,648.72</t>
  </si>
  <si>
    <t xml:space="preserve">    12,961.67</t>
  </si>
  <si>
    <t xml:space="preserve">  1,199,888.37</t>
  </si>
  <si>
    <t xml:space="preserve">  1,246,846.55</t>
  </si>
  <si>
    <t xml:space="preserve">  1,242,316.20</t>
  </si>
  <si>
    <t xml:space="preserve">    21,414.65</t>
  </si>
  <si>
    <t xml:space="preserve">    22,452.80</t>
  </si>
  <si>
    <t xml:space="preserve">    22,479.32</t>
  </si>
  <si>
    <t>139r3  126-133</t>
  </si>
  <si>
    <t xml:space="preserve">     9,314.81</t>
  </si>
  <si>
    <t xml:space="preserve">     9,223.83</t>
  </si>
  <si>
    <t xml:space="preserve">     9,027.28</t>
  </si>
  <si>
    <t xml:space="preserve">    50,090.53</t>
  </si>
  <si>
    <t xml:space="preserve">    50,320.78</t>
  </si>
  <si>
    <t xml:space="preserve">    48,877.86</t>
  </si>
  <si>
    <t xml:space="preserve">     4,033.34</t>
  </si>
  <si>
    <t xml:space="preserve">     4,103.83</t>
  </si>
  <si>
    <t xml:space="preserve">     4,068.74</t>
  </si>
  <si>
    <t xml:space="preserve">     4,190.34</t>
  </si>
  <si>
    <t xml:space="preserve">     4,054.99</t>
  </si>
  <si>
    <t xml:space="preserve">     4,327.60</t>
  </si>
  <si>
    <t xml:space="preserve">    17,861.65</t>
  </si>
  <si>
    <t xml:space="preserve">    18,001.18</t>
  </si>
  <si>
    <t xml:space="preserve">    18,681.64</t>
  </si>
  <si>
    <t xml:space="preserve">     3,293.79</t>
  </si>
  <si>
    <t xml:space="preserve">     3,104.66</t>
  </si>
  <si>
    <t xml:space="preserve">     3,195.14</t>
  </si>
  <si>
    <t xml:space="preserve">     7,853.41</t>
  </si>
  <si>
    <t xml:space="preserve">     7,157.14</t>
  </si>
  <si>
    <t xml:space="preserve">     6,392.45</t>
  </si>
  <si>
    <t xml:space="preserve">     3,958.49</t>
  </si>
  <si>
    <t xml:space="preserve">     3,462.06</t>
  </si>
  <si>
    <t xml:space="preserve">     4,373.96</t>
  </si>
  <si>
    <t xml:space="preserve">   713,308.88</t>
  </si>
  <si>
    <t xml:space="preserve">   731,734.74</t>
  </si>
  <si>
    <t xml:space="preserve">   714,045.15</t>
  </si>
  <si>
    <t xml:space="preserve">     9,849.96</t>
  </si>
  <si>
    <t xml:space="preserve">    10,307.90</t>
  </si>
  <si>
    <t xml:space="preserve">    10,251.42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</si>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</sst>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144130.13225447206</c:v>
                </c:pt>
                <c:pt idx="2">
                  <c:v>9388.722424833239</c:v>
                </c:pt>
                <c:pt idx="3">
                  <c:v>1446.285780332113</c:v>
                </c:pt>
                <c:pt idx="4">
                  <c:v>40887.242166525095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144130.13225447206</c:v>
                </c:pt>
                <c:pt idx="2">
                  <c:v>9388.722424833239</c:v>
                </c:pt>
                <c:pt idx="3">
                  <c:v>1446.285780332113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2715254"/>
        <c:axId val="3110695"/>
      </c:scatterChart>
      <c:valAx>
        <c:axId val="22715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0695"/>
        <c:crossesAt val="-5"/>
        <c:crossBetween val="midCat"/>
        <c:dispUnits/>
      </c:valAx>
      <c:valAx>
        <c:axId val="311069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715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1.0231871483501926</c:v>
                </c:pt>
                <c:pt idx="2">
                  <c:v>1.0341404463831187</c:v>
                </c:pt>
                <c:pt idx="3">
                  <c:v>1.0272394245394207</c:v>
                </c:pt>
                <c:pt idx="4">
                  <c:v>1.0624153817768893</c:v>
                </c:pt>
                <c:pt idx="5">
                  <c:v>1.0621381700623114</c:v>
                </c:pt>
                <c:pt idx="6">
                  <c:v>1.0620815836412496</c:v>
                </c:pt>
                <c:pt idx="7">
                  <c:v>1.077815387477167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1.0194531236208457</c:v>
                </c:pt>
                <c:pt idx="2">
                  <c:v>1.0339844197015213</c:v>
                </c:pt>
                <c:pt idx="3">
                  <c:v>1.040024459110063</c:v>
                </c:pt>
                <c:pt idx="4">
                  <c:v>1.0396483415803293</c:v>
                </c:pt>
                <c:pt idx="5">
                  <c:v>1.0369367987534128</c:v>
                </c:pt>
                <c:pt idx="6">
                  <c:v>1.0496934299752192</c:v>
                </c:pt>
                <c:pt idx="7">
                  <c:v>1.065589303399492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1.0274592737340236</c:v>
                </c:pt>
                <c:pt idx="2">
                  <c:v>1.032463569760186</c:v>
                </c:pt>
                <c:pt idx="3">
                  <c:v>1.0612548163053237</c:v>
                </c:pt>
                <c:pt idx="4">
                  <c:v>1.088352494394679</c:v>
                </c:pt>
                <c:pt idx="5">
                  <c:v>1.1118219442361161</c:v>
                </c:pt>
                <c:pt idx="6">
                  <c:v>1.1460783922278825</c:v>
                </c:pt>
                <c:pt idx="7">
                  <c:v>1.1435687059913646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1.027712717962378</c:v>
                </c:pt>
                <c:pt idx="2">
                  <c:v>1.03507367729059</c:v>
                </c:pt>
                <c:pt idx="3">
                  <c:v>1.0458752402501315</c:v>
                </c:pt>
                <c:pt idx="4">
                  <c:v>1.0977685430601878</c:v>
                </c:pt>
                <c:pt idx="5">
                  <c:v>1.099646169512057</c:v>
                </c:pt>
                <c:pt idx="6">
                  <c:v>1.1259993371067987</c:v>
                </c:pt>
                <c:pt idx="7">
                  <c:v>1.1251401293945849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0.9957633378461391</c:v>
                </c:pt>
                <c:pt idx="2">
                  <c:v>1.0183724842937076</c:v>
                </c:pt>
                <c:pt idx="3">
                  <c:v>1.0178454388274818</c:v>
                </c:pt>
                <c:pt idx="4">
                  <c:v>1.0329410810797026</c:v>
                </c:pt>
                <c:pt idx="5">
                  <c:v>1.0346170889737247</c:v>
                </c:pt>
                <c:pt idx="6">
                  <c:v>1.069402299117707</c:v>
                </c:pt>
                <c:pt idx="7">
                  <c:v>1.0675322928302553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1.0034661304286785</c:v>
                </c:pt>
                <c:pt idx="2">
                  <c:v>1.0141369638514721</c:v>
                </c:pt>
                <c:pt idx="3">
                  <c:v>1.0593545129279895</c:v>
                </c:pt>
                <c:pt idx="4">
                  <c:v>1.0730078008715187</c:v>
                </c:pt>
                <c:pt idx="5">
                  <c:v>1.097509798825955</c:v>
                </c:pt>
                <c:pt idx="6">
                  <c:v>1.1217359633172075</c:v>
                </c:pt>
                <c:pt idx="7">
                  <c:v>1.1545850474613728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1.0057037075417947</c:v>
                </c:pt>
                <c:pt idx="2">
                  <c:v>1.0198891996760924</c:v>
                </c:pt>
                <c:pt idx="3">
                  <c:v>1.0138622642257544</c:v>
                </c:pt>
                <c:pt idx="4">
                  <c:v>1.042549339781098</c:v>
                </c:pt>
                <c:pt idx="5">
                  <c:v>1.054813522433005</c:v>
                </c:pt>
                <c:pt idx="6">
                  <c:v>1.0481699196629704</c:v>
                </c:pt>
                <c:pt idx="7">
                  <c:v>1.062675372614703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1.0219898772470635</c:v>
                </c:pt>
                <c:pt idx="2">
                  <c:v>1.0248150824241877</c:v>
                </c:pt>
                <c:pt idx="3">
                  <c:v>1.0428020392794632</c:v>
                </c:pt>
                <c:pt idx="4">
                  <c:v>1.0564409472152185</c:v>
                </c:pt>
                <c:pt idx="5">
                  <c:v>1.059762941482382</c:v>
                </c:pt>
                <c:pt idx="6">
                  <c:v>1.0402916370216686</c:v>
                </c:pt>
                <c:pt idx="7">
                  <c:v>1.0284670285364443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1.0058574090089365</c:v>
                </c:pt>
                <c:pt idx="2">
                  <c:v>1.0300349624931975</c:v>
                </c:pt>
                <c:pt idx="3">
                  <c:v>1.023124094506845</c:v>
                </c:pt>
                <c:pt idx="4">
                  <c:v>1.0464770159073582</c:v>
                </c:pt>
                <c:pt idx="5">
                  <c:v>1.0763198195959192</c:v>
                </c:pt>
                <c:pt idx="6">
                  <c:v>1.091792219218055</c:v>
                </c:pt>
                <c:pt idx="7">
                  <c:v>1.1056538394964168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1.0104829622330498</c:v>
                </c:pt>
                <c:pt idx="2">
                  <c:v>1.0360991015583072</c:v>
                </c:pt>
                <c:pt idx="3">
                  <c:v>1.0448706314685734</c:v>
                </c:pt>
                <c:pt idx="4">
                  <c:v>1.0685713469321734</c:v>
                </c:pt>
                <c:pt idx="5">
                  <c:v>1.0450857058024323</c:v>
                </c:pt>
                <c:pt idx="6">
                  <c:v>1.0662658617793697</c:v>
                </c:pt>
                <c:pt idx="7">
                  <c:v>1.0494178120514215</c:v>
                </c:pt>
              </c:numCache>
            </c:numRef>
          </c:yVal>
          <c:smooth val="0"/>
        </c:ser>
        <c:axId val="27996256"/>
        <c:axId val="50639713"/>
      </c:scatterChart>
      <c:valAx>
        <c:axId val="2799625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crossBetween val="midCat"/>
        <c:dispUnits/>
      </c:valAx>
      <c:valAx>
        <c:axId val="50639713"/>
        <c:scaling>
          <c:orientation val="minMax"/>
          <c:max val="1.2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627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408</v>
      </c>
    </row>
    <row r="2" ht="12.75">
      <c r="B2" t="s">
        <v>409</v>
      </c>
    </row>
    <row r="3" ht="12.75">
      <c r="B3" t="s">
        <v>410</v>
      </c>
    </row>
    <row r="5" ht="12.75">
      <c r="B5" t="s">
        <v>591</v>
      </c>
    </row>
    <row r="7" spans="1:2" ht="12.75">
      <c r="A7" s="1"/>
      <c r="B7" t="s">
        <v>592</v>
      </c>
    </row>
    <row r="8" spans="1:2" ht="12.75">
      <c r="A8" s="1"/>
      <c r="B8" s="14" t="s">
        <v>593</v>
      </c>
    </row>
    <row r="9" ht="12.75">
      <c r="A9" s="1"/>
    </row>
    <row r="10" spans="1:3" ht="12.75">
      <c r="A10" s="1"/>
      <c r="B10" t="s">
        <v>594</v>
      </c>
      <c r="C10" t="s">
        <v>595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8">
      <selection activeCell="D50" sqref="D50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9" t="s">
        <v>574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94" customFormat="1" ht="11.25">
      <c r="A2" s="169">
        <f>'recalc raw'!A1</f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2" s="95" customFormat="1" ht="12" thickBot="1">
      <c r="A3" s="171" t="str">
        <f>'blk, drift &amp; conc calc'!B2</f>
        <v>Sample</v>
      </c>
      <c r="B3" s="172" t="str">
        <f>'blk, drift &amp; conc calc'!C110</f>
        <v>Y 371.029</v>
      </c>
      <c r="C3" s="172" t="str">
        <f>'blk, drift &amp; conc calc'!D110</f>
        <v>Ba 455.403</v>
      </c>
      <c r="D3" s="172" t="str">
        <f>'blk, drift &amp; conc calc'!E110</f>
        <v>Cr 267.716</v>
      </c>
      <c r="E3" s="172" t="str">
        <f>'blk, drift &amp; conc calc'!F110</f>
        <v>Ni 231.604</v>
      </c>
      <c r="F3" s="172" t="str">
        <f>'blk, drift &amp; conc calc'!G110</f>
        <v>Sc 361.384</v>
      </c>
      <c r="G3" s="172" t="str">
        <f>'blk, drift &amp; conc calc'!H110</f>
        <v>Co 228.616</v>
      </c>
      <c r="H3" s="172" t="str">
        <f>'blk, drift &amp; conc calc'!I110</f>
        <v>Sr 407.771</v>
      </c>
      <c r="I3" s="172" t="str">
        <f>'blk, drift &amp; conc calc'!J110</f>
        <v>Cu 324.754</v>
      </c>
      <c r="J3" s="172" t="str">
        <f>'blk, drift &amp; conc calc'!K110</f>
        <v>V 292.402</v>
      </c>
      <c r="K3" s="172" t="str">
        <f>'blk, drift &amp; conc calc'!L110</f>
        <v>Zr 343.823</v>
      </c>
      <c r="L3" s="172" t="s">
        <v>586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3"/>
      <c r="C4" s="173"/>
      <c r="D4" s="173"/>
      <c r="E4" s="173"/>
      <c r="F4" s="173"/>
      <c r="G4" s="173"/>
    </row>
    <row r="5" spans="1:29" ht="11.25">
      <c r="A5" s="32" t="str">
        <f>'recalc raw'!C3</f>
        <v>Drift (1)</v>
      </c>
      <c r="B5" s="32">
        <f>'blk, drift &amp; conc calc'!C111</f>
        <v>26.425981377409414</v>
      </c>
      <c r="C5" s="32">
        <f>'blk, drift &amp; conc calc'!D111</f>
        <v>137.27673806291102</v>
      </c>
      <c r="D5" s="32">
        <f>'blk, drift &amp; conc calc'!E111</f>
        <v>1958.0971956213634</v>
      </c>
      <c r="E5" s="32">
        <f>'blk, drift &amp; conc calc'!F111</f>
        <v>702.0951804970439</v>
      </c>
      <c r="F5" s="32">
        <f>'blk, drift &amp; conc calc'!G111</f>
        <v>32.5499637908303</v>
      </c>
      <c r="G5" s="32">
        <f>'blk, drift &amp; conc calc'!H111</f>
        <v>268.54859056504057</v>
      </c>
      <c r="H5" s="32">
        <f>'blk, drift &amp; conc calc'!I111</f>
        <v>396.1984784576223</v>
      </c>
      <c r="I5" s="32">
        <f>'blk, drift &amp; conc calc'!J111</f>
        <v>137.24500129144653</v>
      </c>
      <c r="J5" s="32">
        <f>'blk, drift &amp; conc calc'!K111</f>
        <v>311.04269587110747</v>
      </c>
      <c r="K5" s="32">
        <f>'blk, drift &amp; conc calc'!L111</f>
        <v>177.02843573377598</v>
      </c>
      <c r="L5" s="32">
        <f>SUM(B5:K5)</f>
        <v>4146.508261268551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46.47185595846242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0.5369660045616533</v>
      </c>
      <c r="C6" s="32">
        <f>'blk, drift &amp; conc calc'!D112</f>
        <v>3.4764602389943824</v>
      </c>
      <c r="D6" s="32">
        <f>'blk, drift &amp; conc calc'!E112</f>
        <v>-3.0184690665251157</v>
      </c>
      <c r="E6" s="32">
        <f>'blk, drift &amp; conc calc'!F112</f>
        <v>8.069733978362484</v>
      </c>
      <c r="F6" s="32">
        <f>'blk, drift &amp; conc calc'!G112</f>
        <v>0.210968549473036</v>
      </c>
      <c r="G6" s="32">
        <f>'blk, drift &amp; conc calc'!H112</f>
        <v>-1.3496861334594656</v>
      </c>
      <c r="H6" s="32">
        <f>'blk, drift &amp; conc calc'!I112</f>
        <v>1.9631769834761155</v>
      </c>
      <c r="I6" s="32">
        <f>'blk, drift &amp; conc calc'!J112</f>
        <v>5.980963760777783</v>
      </c>
      <c r="J6" s="32">
        <f>'blk, drift &amp; conc calc'!K112</f>
        <v>4.138669328357371</v>
      </c>
      <c r="K6" s="32">
        <f>'blk, drift &amp; conc calc'!L112</f>
        <v>2.154961297857894</v>
      </c>
      <c r="L6" s="32">
        <f aca="true" t="shared" si="0" ref="L6:L36">SUM(B6:K6)</f>
        <v>22.16374494187614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-6.827303281705425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16.010198718268576</v>
      </c>
      <c r="C7" s="32">
        <f>'blk, drift &amp; conc calc'!D113</f>
        <v>9.654632420055366</v>
      </c>
      <c r="D7" s="32">
        <f>'blk, drift &amp; conc calc'!E113</f>
        <v>380.799022906528</v>
      </c>
      <c r="E7" s="32">
        <f>'blk, drift &amp; conc calc'!F113</f>
        <v>167.83728795140502</v>
      </c>
      <c r="F7" s="32">
        <f>'blk, drift &amp; conc calc'!G113</f>
        <v>44.35728793093611</v>
      </c>
      <c r="G7" s="32">
        <f>'blk, drift &amp; conc calc'!H113</f>
        <v>56.38555363658574</v>
      </c>
      <c r="H7" s="32">
        <f>'blk, drift &amp; conc calc'!I113</f>
        <v>109.59113178047754</v>
      </c>
      <c r="I7" s="32">
        <f>'blk, drift &amp; conc calc'!J113</f>
        <v>127.70214321678755</v>
      </c>
      <c r="J7" s="32">
        <f>'blk, drift &amp; conc calc'!K113</f>
        <v>308.07911806319095</v>
      </c>
      <c r="K7" s="32">
        <f>'blk, drift &amp; conc calc'!L113</f>
        <v>15.69016601628404</v>
      </c>
      <c r="L7" s="32">
        <f t="shared" si="0"/>
        <v>1236.1065426405191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45.95719185194806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26.425981377409414</v>
      </c>
      <c r="C8" s="32">
        <f>'blk, drift &amp; conc calc'!D114</f>
        <v>137.27673806291102</v>
      </c>
      <c r="D8" s="32">
        <f>'blk, drift &amp; conc calc'!E114</f>
        <v>1958.0971956213632</v>
      </c>
      <c r="E8" s="32">
        <f>'blk, drift &amp; conc calc'!F114</f>
        <v>702.095180497044</v>
      </c>
      <c r="F8" s="32">
        <f>'blk, drift &amp; conc calc'!G114</f>
        <v>32.54996379083029</v>
      </c>
      <c r="G8" s="32">
        <f>'blk, drift &amp; conc calc'!H114</f>
        <v>268.54859056504057</v>
      </c>
      <c r="H8" s="32">
        <f>'blk, drift &amp; conc calc'!I114</f>
        <v>396.1984784576223</v>
      </c>
      <c r="I8" s="32">
        <f>'blk, drift &amp; conc calc'!J114</f>
        <v>137.24500129144653</v>
      </c>
      <c r="J8" s="32">
        <f>'blk, drift &amp; conc calc'!K114</f>
        <v>311.04269587110747</v>
      </c>
      <c r="K8" s="32">
        <f>'blk, drift &amp; conc calc'!L114</f>
        <v>177.02843573377598</v>
      </c>
      <c r="L8" s="32">
        <f t="shared" si="0"/>
        <v>4146.508261268551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46.47185595846243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0.8508763686627572</v>
      </c>
      <c r="C9" s="32">
        <f>'blk, drift &amp; conc calc'!D115</f>
        <v>13.121500057495492</v>
      </c>
      <c r="D9" s="32">
        <f>'blk, drift &amp; conc calc'!E115</f>
        <v>2780.531553078087</v>
      </c>
      <c r="E9" s="32">
        <f>'blk, drift &amp; conc calc'!F115</f>
        <v>2471.5394016676332</v>
      </c>
      <c r="F9" s="32">
        <f>'blk, drift &amp; conc calc'!G115</f>
        <v>7.2228796026139</v>
      </c>
      <c r="G9" s="32">
        <f>'blk, drift &amp; conc calc'!H115</f>
        <v>115.04027415193421</v>
      </c>
      <c r="H9" s="32">
        <f>'blk, drift &amp; conc calc'!I115</f>
        <v>2.6910359365980927</v>
      </c>
      <c r="I9" s="32">
        <f>'blk, drift &amp; conc calc'!J115</f>
        <v>3.8958629753338334</v>
      </c>
      <c r="J9" s="32">
        <f>'blk, drift &amp; conc calc'!K115</f>
        <v>26.328598311348244</v>
      </c>
      <c r="K9" s="32">
        <f>'blk, drift &amp; conc calc'!L115</f>
        <v>7.502338826686676</v>
      </c>
      <c r="L9" s="32">
        <f t="shared" si="0"/>
        <v>5428.724320976394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-2.9665785237109747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132R1 36-45</v>
      </c>
      <c r="B10" s="93">
        <f>'blk, drift &amp; conc calc'!C116</f>
        <v>18.481575291715085</v>
      </c>
      <c r="C10" s="93">
        <f>'blk, drift &amp; conc calc'!D116</f>
        <v>7.721923328577507</v>
      </c>
      <c r="D10" s="93">
        <f>'blk, drift &amp; conc calc'!E116</f>
        <v>171.71107678712454</v>
      </c>
      <c r="E10" s="93">
        <f>'blk, drift &amp; conc calc'!F116</f>
        <v>70.16201294976221</v>
      </c>
      <c r="F10" s="93">
        <f>'blk, drift &amp; conc calc'!G116</f>
        <v>40.36297170058965</v>
      </c>
      <c r="G10" s="93">
        <f>'blk, drift &amp; conc calc'!H116</f>
        <v>36.381293842855335</v>
      </c>
      <c r="H10" s="93">
        <f>'blk, drift &amp; conc calc'!I116</f>
        <v>103.64892406121824</v>
      </c>
      <c r="I10" s="93">
        <f>'blk, drift &amp; conc calc'!J116</f>
        <v>25.78841783888311</v>
      </c>
      <c r="J10" s="93">
        <f>'blk, drift &amp; conc calc'!K116</f>
        <v>175.27230683815787</v>
      </c>
      <c r="K10" s="93">
        <f>'blk, drift &amp; conc calc'!L116</f>
        <v>18.099117976033632</v>
      </c>
      <c r="L10" s="93">
        <f t="shared" si="0"/>
        <v>667.6296206149171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22.89858557684003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26.425981377409414</v>
      </c>
      <c r="C11" s="32">
        <f>'blk, drift &amp; conc calc'!D117</f>
        <v>137.27673806291102</v>
      </c>
      <c r="D11" s="32">
        <f>'blk, drift &amp; conc calc'!E117</f>
        <v>1958.0971956213637</v>
      </c>
      <c r="E11" s="32">
        <f>'blk, drift &amp; conc calc'!F117</f>
        <v>702.0951804970439</v>
      </c>
      <c r="F11" s="32">
        <f>'blk, drift &amp; conc calc'!G117</f>
        <v>32.5499637908303</v>
      </c>
      <c r="G11" s="32">
        <f>'blk, drift &amp; conc calc'!H117</f>
        <v>268.54859056504057</v>
      </c>
      <c r="H11" s="32">
        <f>'blk, drift &amp; conc calc'!I117</f>
        <v>396.1984784576223</v>
      </c>
      <c r="I11" s="32">
        <f>'blk, drift &amp; conc calc'!J117</f>
        <v>137.24500129144653</v>
      </c>
      <c r="J11" s="32">
        <f>'blk, drift &amp; conc calc'!K117</f>
        <v>311.04269587110747</v>
      </c>
      <c r="K11" s="32">
        <f>'blk, drift &amp; conc calc'!L117</f>
        <v>177.028435733776</v>
      </c>
      <c r="L11" s="32">
        <f t="shared" si="0"/>
        <v>4146.508261268551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46.47185595846242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133R2 45-50</v>
      </c>
      <c r="B12" s="93">
        <f>'blk, drift &amp; conc calc'!C118</f>
        <v>13.747325645258476</v>
      </c>
      <c r="C12" s="93">
        <f>'blk, drift &amp; conc calc'!D118</f>
        <v>8.04099220708558</v>
      </c>
      <c r="D12" s="93">
        <f>'blk, drift &amp; conc calc'!E118</f>
        <v>48.7178621319112</v>
      </c>
      <c r="E12" s="93">
        <f>'blk, drift &amp; conc calc'!F118</f>
        <v>56.541573897886906</v>
      </c>
      <c r="F12" s="93">
        <f>'blk, drift &amp; conc calc'!G118</f>
        <v>35.39284071397501</v>
      </c>
      <c r="G12" s="93">
        <f>'blk, drift &amp; conc calc'!H118</f>
        <v>41.84166871999129</v>
      </c>
      <c r="H12" s="93">
        <f>'blk, drift &amp; conc calc'!I118</f>
        <v>102.16480531147475</v>
      </c>
      <c r="I12" s="93">
        <f>'blk, drift &amp; conc calc'!J118</f>
        <v>1.4852042853322462</v>
      </c>
      <c r="J12" s="93">
        <f>'blk, drift &amp; conc calc'!K118</f>
        <v>172.48080360038955</v>
      </c>
      <c r="K12" s="93">
        <f>'blk, drift &amp; conc calc'!L118</f>
        <v>34.06928124283539</v>
      </c>
      <c r="L12" s="93">
        <f t="shared" si="0"/>
        <v>514.4823577561405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22.415760859610742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134R2 21-26</v>
      </c>
      <c r="B13" s="93">
        <f>'blk, drift &amp; conc calc'!C119</f>
        <v>11.406840911328025</v>
      </c>
      <c r="C13" s="93">
        <f>'blk, drift &amp; conc calc'!D119</f>
        <v>6.908569629961562</v>
      </c>
      <c r="D13" s="93">
        <f>'blk, drift &amp; conc calc'!E119</f>
        <v>425.8946969621922</v>
      </c>
      <c r="E13" s="93">
        <f>'blk, drift &amp; conc calc'!F119</f>
        <v>99.39503774892783</v>
      </c>
      <c r="F13" s="93">
        <f>'blk, drift &amp; conc calc'!G119</f>
        <v>40.9533848453124</v>
      </c>
      <c r="G13" s="93">
        <f>'blk, drift &amp; conc calc'!H119</f>
        <v>44.610894555044474</v>
      </c>
      <c r="H13" s="93">
        <f>'blk, drift &amp; conc calc'!I119</f>
        <v>98.513827360664</v>
      </c>
      <c r="I13" s="93">
        <f>'blk, drift &amp; conc calc'!J119</f>
        <v>109.48563363922129</v>
      </c>
      <c r="J13" s="93">
        <f>'blk, drift &amp; conc calc'!K119</f>
        <v>190.52976426551237</v>
      </c>
      <c r="K13" s="93">
        <f>'blk, drift &amp; conc calc'!L119</f>
        <v>9.414107920721829</v>
      </c>
      <c r="L13" s="93">
        <f t="shared" si="0"/>
        <v>1037.112757838886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25.54895661612742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135R2 53-63</v>
      </c>
      <c r="B14" s="93">
        <f>'blk, drift &amp; conc calc'!C120</f>
        <v>13.195356846143369</v>
      </c>
      <c r="C14" s="93">
        <f>'blk, drift &amp; conc calc'!D120</f>
        <v>6.354579909765324</v>
      </c>
      <c r="D14" s="93">
        <f>'blk, drift &amp; conc calc'!E120</f>
        <v>852.1653527497449</v>
      </c>
      <c r="E14" s="93">
        <f>'blk, drift &amp; conc calc'!F120</f>
        <v>234.4936687367541</v>
      </c>
      <c r="F14" s="93">
        <f>'blk, drift &amp; conc calc'!G120</f>
        <v>42.53134300963353</v>
      </c>
      <c r="G14" s="93">
        <f>'blk, drift &amp; conc calc'!H120</f>
        <v>47.26293480939068</v>
      </c>
      <c r="H14" s="93">
        <f>'blk, drift &amp; conc calc'!I120</f>
        <v>74.6873709589531</v>
      </c>
      <c r="I14" s="93">
        <f>'blk, drift &amp; conc calc'!J120</f>
        <v>144.9630814413871</v>
      </c>
      <c r="J14" s="93">
        <f>'blk, drift &amp; conc calc'!K120</f>
        <v>189.23419384248245</v>
      </c>
      <c r="K14" s="93">
        <f>'blk, drift &amp; conc calc'!L120</f>
        <v>12.731455287384462</v>
      </c>
      <c r="L14" s="93">
        <f t="shared" si="0"/>
        <v>1617.6193375916391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25.323689326076675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20.024502809733793</v>
      </c>
      <c r="C15" s="32">
        <f>'blk, drift &amp; conc calc'!D121</f>
        <v>318.12105025713544</v>
      </c>
      <c r="D15" s="32">
        <f>'blk, drift &amp; conc calc'!E121</f>
        <v>61.38315276218383</v>
      </c>
      <c r="E15" s="32">
        <f>'blk, drift &amp; conc calc'!F121</f>
        <v>32.017450133287426</v>
      </c>
      <c r="F15" s="32">
        <f>'blk, drift &amp; conc calc'!G121</f>
        <v>21.463490554190336</v>
      </c>
      <c r="G15" s="32">
        <f>'blk, drift &amp; conc calc'!H121</f>
        <v>23.253384590787896</v>
      </c>
      <c r="H15" s="32">
        <f>'blk, drift &amp; conc calc'!I121</f>
        <v>290.57327107489607</v>
      </c>
      <c r="I15" s="32">
        <f>'blk, drift &amp; conc calc'!J121</f>
        <v>40.20936572881162</v>
      </c>
      <c r="J15" s="32">
        <f>'blk, drift &amp; conc calc'!K121</f>
        <v>165.848720956205</v>
      </c>
      <c r="K15" s="32">
        <f>'blk, drift &amp; conc calc'!L121</f>
        <v>115.06335636857528</v>
      </c>
      <c r="L15" s="32">
        <f t="shared" si="0"/>
        <v>1087.9577452358067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21.263144820787485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26.425981377409414</v>
      </c>
      <c r="C16" s="32">
        <f>'blk, drift &amp; conc calc'!D122</f>
        <v>137.27673806291102</v>
      </c>
      <c r="D16" s="32">
        <f>'blk, drift &amp; conc calc'!E122</f>
        <v>1958.0971956213634</v>
      </c>
      <c r="E16" s="32">
        <f>'blk, drift &amp; conc calc'!F122</f>
        <v>702.0951804970439</v>
      </c>
      <c r="F16" s="32">
        <f>'blk, drift &amp; conc calc'!G122</f>
        <v>32.5499637908303</v>
      </c>
      <c r="G16" s="32">
        <f>'blk, drift &amp; conc calc'!H122</f>
        <v>268.54859056504057</v>
      </c>
      <c r="H16" s="32">
        <f>'blk, drift &amp; conc calc'!I122</f>
        <v>396.1984784576223</v>
      </c>
      <c r="I16" s="32">
        <f>'blk, drift &amp; conc calc'!J122</f>
        <v>137.24500129144656</v>
      </c>
      <c r="J16" s="32">
        <f>'blk, drift &amp; conc calc'!K122</f>
        <v>311.04269587110747</v>
      </c>
      <c r="K16" s="32">
        <f>'blk, drift &amp; conc calc'!L122</f>
        <v>177.02843573377598</v>
      </c>
      <c r="L16" s="32">
        <f t="shared" si="0"/>
        <v>4146.508261268551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46.47185595846243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0.8350642046455533</v>
      </c>
      <c r="C17" s="32">
        <f>'blk, drift &amp; conc calc'!D123</f>
        <v>3.8913993795388246</v>
      </c>
      <c r="D17" s="32">
        <f>'blk, drift &amp; conc calc'!E123</f>
        <v>3659.4358175731845</v>
      </c>
      <c r="E17" s="32">
        <f>'blk, drift &amp; conc calc'!F123</f>
        <v>2430.64484276691</v>
      </c>
      <c r="F17" s="32">
        <f>'blk, drift &amp; conc calc'!G123</f>
        <v>3.2031413873381496</v>
      </c>
      <c r="G17" s="32">
        <f>'blk, drift &amp; conc calc'!H123</f>
        <v>129.40661753849778</v>
      </c>
      <c r="H17" s="32">
        <f>'blk, drift &amp; conc calc'!I123</f>
        <v>2.3127978395193813</v>
      </c>
      <c r="I17" s="32">
        <f>'blk, drift &amp; conc calc'!J123</f>
        <v>2.751063142686432</v>
      </c>
      <c r="J17" s="32">
        <f>'blk, drift &amp; conc calc'!K123</f>
        <v>10.740652492196038</v>
      </c>
      <c r="K17" s="32">
        <f>'blk, drift &amp; conc calc'!L123</f>
        <v>2.7109580062861847</v>
      </c>
      <c r="L17" s="32">
        <f t="shared" si="0"/>
        <v>6245.932354330804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-5.6648859287197935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136R2 4-14</v>
      </c>
      <c r="B18" s="93">
        <f>'blk, drift &amp; conc calc'!C124</f>
        <v>2.9913484041207794</v>
      </c>
      <c r="C18" s="93">
        <f>'blk, drift &amp; conc calc'!D124</f>
        <v>3.8278449266016006</v>
      </c>
      <c r="D18" s="93">
        <f>'blk, drift &amp; conc calc'!E124</f>
        <v>1300.2162899665764</v>
      </c>
      <c r="E18" s="93">
        <f>'blk, drift &amp; conc calc'!F124</f>
        <v>1236.6157351020875</v>
      </c>
      <c r="F18" s="93">
        <f>'blk, drift &amp; conc calc'!G124</f>
        <v>18.016447017143125</v>
      </c>
      <c r="G18" s="93">
        <f>'blk, drift &amp; conc calc'!H124</f>
        <v>105.63181984174264</v>
      </c>
      <c r="H18" s="93">
        <f>'blk, drift &amp; conc calc'!I124</f>
        <v>28.9009228037998</v>
      </c>
      <c r="I18" s="93">
        <f>'blk, drift &amp; conc calc'!J124</f>
        <v>204.11216765663977</v>
      </c>
      <c r="J18" s="93">
        <f>'blk, drift &amp; conc calc'!K124</f>
        <v>62.60045716989401</v>
      </c>
      <c r="K18" s="93">
        <f>'blk, drift &amp; conc calc'!L124</f>
        <v>4.770414336113225</v>
      </c>
      <c r="L18" s="93">
        <f>SUM(B18:K18)</f>
        <v>2967.683447224719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3.3410218855392753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137R2 132-135</v>
      </c>
      <c r="B19" s="93">
        <f>'blk, drift &amp; conc calc'!C125</f>
        <v>70.65340989829384</v>
      </c>
      <c r="C19" s="93">
        <f>'blk, drift &amp; conc calc'!D125</f>
        <v>8.12306848268783</v>
      </c>
      <c r="D19" s="93">
        <f>'blk, drift &amp; conc calc'!E125</f>
        <v>12.101225142060683</v>
      </c>
      <c r="E19" s="93">
        <f>'blk, drift &amp; conc calc'!F125</f>
        <v>40.8842295422083</v>
      </c>
      <c r="F19" s="93">
        <f>'blk, drift &amp; conc calc'!G125</f>
        <v>55.712303745054626</v>
      </c>
      <c r="G19" s="93">
        <f>'blk, drift &amp; conc calc'!H125</f>
        <v>147.7239658548439</v>
      </c>
      <c r="H19" s="93">
        <f>'blk, drift &amp; conc calc'!I125</f>
        <v>75.70601559475209</v>
      </c>
      <c r="I19" s="93">
        <f>'blk, drift &amp; conc calc'!J125</f>
        <v>97.71485131169037</v>
      </c>
      <c r="J19" s="93">
        <f>'blk, drift &amp; conc calc'!K125</f>
        <v>413.3916880046738</v>
      </c>
      <c r="K19" s="93">
        <f>'blk, drift &amp; conc calc'!L125</f>
        <v>119.65044137233534</v>
      </c>
      <c r="L19" s="93">
        <f t="shared" si="0"/>
        <v>1041.661198948601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64.23922099634913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138R3 69-79</v>
      </c>
      <c r="B20" s="93">
        <f>'blk, drift &amp; conc calc'!C126</f>
        <v>12.25815596094974</v>
      </c>
      <c r="C20" s="93">
        <f>'blk, drift &amp; conc calc'!D126</f>
        <v>6.308195076225836</v>
      </c>
      <c r="D20" s="93">
        <f>'blk, drift &amp; conc calc'!E126</f>
        <v>172.47001011875318</v>
      </c>
      <c r="E20" s="93">
        <f>'blk, drift &amp; conc calc'!F126</f>
        <v>94.30678642985463</v>
      </c>
      <c r="F20" s="93">
        <f>'blk, drift &amp; conc calc'!G126</f>
        <v>40.87219750042853</v>
      </c>
      <c r="G20" s="93">
        <f>'blk, drift &amp; conc calc'!H126</f>
        <v>40.42984524843019</v>
      </c>
      <c r="H20" s="93">
        <f>'blk, drift &amp; conc calc'!I126</f>
        <v>93.1497642295947</v>
      </c>
      <c r="I20" s="93">
        <f>'blk, drift &amp; conc calc'!J126</f>
        <v>21.751957022565858</v>
      </c>
      <c r="J20" s="93">
        <f>'blk, drift &amp; conc calc'!K126</f>
        <v>177.7357821657763</v>
      </c>
      <c r="K20" s="93">
        <f>'blk, drift &amp; conc calc'!L126</f>
        <v>18.361747786083566</v>
      </c>
      <c r="L20" s="93">
        <f t="shared" si="0"/>
        <v>677.6444415386625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23.331535556106797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26.425981377409414</v>
      </c>
      <c r="C21" s="32">
        <f>'blk, drift &amp; conc calc'!D127</f>
        <v>137.27673806291102</v>
      </c>
      <c r="D21" s="32">
        <f>'blk, drift &amp; conc calc'!E127</f>
        <v>1958.0971956213634</v>
      </c>
      <c r="E21" s="32">
        <f>'blk, drift &amp; conc calc'!F127</f>
        <v>702.0951804970439</v>
      </c>
      <c r="F21" s="32">
        <f>'blk, drift &amp; conc calc'!G127</f>
        <v>32.5499637908303</v>
      </c>
      <c r="G21" s="32">
        <f>'blk, drift &amp; conc calc'!H127</f>
        <v>268.5485905650405</v>
      </c>
      <c r="H21" s="32">
        <f>'blk, drift &amp; conc calc'!I127</f>
        <v>396.1984784576223</v>
      </c>
      <c r="I21" s="32">
        <f>'blk, drift &amp; conc calc'!J127</f>
        <v>137.24500129144653</v>
      </c>
      <c r="J21" s="32">
        <f>'blk, drift &amp; conc calc'!K127</f>
        <v>311.04269587110747</v>
      </c>
      <c r="K21" s="32">
        <f>'blk, drift &amp; conc calc'!L127</f>
        <v>177.028435733776</v>
      </c>
      <c r="L21" s="32">
        <f t="shared" si="0"/>
        <v>4146.508261268551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46.47185595846243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16.005354392339626</v>
      </c>
      <c r="C22" s="32">
        <f>'blk, drift &amp; conc calc'!D128</f>
        <v>9.700011787256486</v>
      </c>
      <c r="D22" s="32">
        <f>'blk, drift &amp; conc calc'!E128</f>
        <v>372.74494263905495</v>
      </c>
      <c r="E22" s="32">
        <f>'blk, drift &amp; conc calc'!F128</f>
        <v>163.52723201932534</v>
      </c>
      <c r="F22" s="32">
        <f>'blk, drift &amp; conc calc'!G128</f>
        <v>44.18648729692049</v>
      </c>
      <c r="G22" s="32">
        <f>'blk, drift &amp; conc calc'!H128</f>
        <v>58.393106537358484</v>
      </c>
      <c r="H22" s="32">
        <f>'blk, drift &amp; conc calc'!I128</f>
        <v>106.12281831166285</v>
      </c>
      <c r="I22" s="32">
        <f>'blk, drift &amp; conc calc'!J128</f>
        <v>123.7399933345156</v>
      </c>
      <c r="J22" s="32">
        <f>'blk, drift &amp; conc calc'!K128</f>
        <v>317.29002530929836</v>
      </c>
      <c r="K22" s="32">
        <f>'blk, drift &amp; conc calc'!L128</f>
        <v>15.817063854257981</v>
      </c>
      <c r="L22" s="32">
        <f t="shared" si="0"/>
        <v>1227.52703548199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47.556182314147065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139R3 126-133</v>
      </c>
      <c r="B23" s="93">
        <f>'blk, drift &amp; conc calc'!C129</f>
        <v>5.219122516908779</v>
      </c>
      <c r="C23" s="93">
        <f>'blk, drift &amp; conc calc'!D129</f>
        <v>5.52879695078654</v>
      </c>
      <c r="D23" s="93">
        <f>'blk, drift &amp; conc calc'!E129</f>
        <v>120.06674087987763</v>
      </c>
      <c r="E23" s="93">
        <f>'blk, drift &amp; conc calc'!F129</f>
        <v>760.9667982670259</v>
      </c>
      <c r="F23" s="93">
        <f>'blk, drift &amp; conc calc'!G129</f>
        <v>7.210014243405761</v>
      </c>
      <c r="G23" s="93">
        <f>'blk, drift &amp; conc calc'!H129</f>
        <v>88.44883568651589</v>
      </c>
      <c r="H23" s="93">
        <f>'blk, drift &amp; conc calc'!I129</f>
        <v>62.60175770115568</v>
      </c>
      <c r="I23" s="93">
        <f>'blk, drift &amp; conc calc'!J129</f>
        <v>91.51901005575812</v>
      </c>
      <c r="J23" s="93">
        <f>'blk, drift &amp; conc calc'!K129</f>
        <v>35.59964947590633</v>
      </c>
      <c r="K23" s="93">
        <f>'blk, drift &amp; conc calc'!L129</f>
        <v>13.276897483080583</v>
      </c>
      <c r="L23" s="93">
        <f t="shared" si="0"/>
        <v>1190.437623260421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-1.332691426200003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140R2 11-19</v>
      </c>
      <c r="B24" s="93">
        <f>'blk, drift &amp; conc calc'!C130</f>
        <v>7.763741638633331</v>
      </c>
      <c r="C24" s="93">
        <f>'blk, drift &amp; conc calc'!D130</f>
        <v>5.912917432952318</v>
      </c>
      <c r="D24" s="93">
        <f>'blk, drift &amp; conc calc'!E130</f>
        <v>247.6420121389103</v>
      </c>
      <c r="E24" s="93">
        <f>'blk, drift &amp; conc calc'!F130</f>
        <v>1419.7840195484587</v>
      </c>
      <c r="F24" s="93">
        <f>'blk, drift &amp; conc calc'!G130</f>
        <v>12.419276710352962</v>
      </c>
      <c r="G24" s="93">
        <f>'blk, drift &amp; conc calc'!H130</f>
        <v>139.33174431248466</v>
      </c>
      <c r="H24" s="93">
        <f>'blk, drift &amp; conc calc'!I130</f>
        <v>13.662019910111422</v>
      </c>
      <c r="I24" s="93">
        <f>'blk, drift &amp; conc calc'!J130</f>
        <v>347.8601343366363</v>
      </c>
      <c r="J24" s="93">
        <f>'blk, drift &amp; conc calc'!K130</f>
        <v>73.22797808343797</v>
      </c>
      <c r="K24" s="93">
        <f>'blk, drift &amp; conc calc'!L130</f>
        <v>24.98616962841396</v>
      </c>
      <c r="L24" s="93">
        <f t="shared" si="0"/>
        <v>2292.590013740392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5.200547667819661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Acid blank 1 (acs)</v>
      </c>
      <c r="B25" s="32">
        <f>'blk, drift &amp; conc calc'!C131</f>
        <v>0.91701003198061</v>
      </c>
      <c r="C25" s="32">
        <f>'blk, drift &amp; conc calc'!D131</f>
        <v>3.2184103968283733</v>
      </c>
      <c r="D25" s="32">
        <f>'blk, drift &amp; conc calc'!E131</f>
        <v>-7.549007064068609</v>
      </c>
      <c r="E25" s="32">
        <f>'blk, drift &amp; conc calc'!F131</f>
        <v>0.9672847844747663</v>
      </c>
      <c r="F25" s="32">
        <f>'blk, drift &amp; conc calc'!G131</f>
        <v>0.2650802887715278</v>
      </c>
      <c r="G25" s="32">
        <f>'blk, drift &amp; conc calc'!H131</f>
        <v>-3.871011744354086</v>
      </c>
      <c r="H25" s="32">
        <f>'blk, drift &amp; conc calc'!I131</f>
        <v>1.925163312295894</v>
      </c>
      <c r="I25" s="32">
        <f>'blk, drift &amp; conc calc'!J131</f>
        <v>1.0645021251773334</v>
      </c>
      <c r="J25" s="32">
        <f>'blk, drift &amp; conc calc'!K131</f>
        <v>4.142084164679666</v>
      </c>
      <c r="K25" s="32">
        <f>'blk, drift &amp; conc calc'!L131</f>
        <v>-2.0118997434199963</v>
      </c>
      <c r="L25" s="32">
        <f t="shared" si="0"/>
        <v>-0.9323834476345212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-6.785510169384487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26.42598137740941</v>
      </c>
      <c r="C26" s="32">
        <f>'blk, drift &amp; conc calc'!D132</f>
        <v>137.27673806291102</v>
      </c>
      <c r="D26" s="32">
        <f>'blk, drift &amp; conc calc'!E132</f>
        <v>1958.0971956213637</v>
      </c>
      <c r="E26" s="32">
        <f>'blk, drift &amp; conc calc'!F132</f>
        <v>702.0951804970439</v>
      </c>
      <c r="F26" s="32">
        <f>'blk, drift &amp; conc calc'!G132</f>
        <v>32.5499637908303</v>
      </c>
      <c r="G26" s="32">
        <f>'blk, drift &amp; conc calc'!H132</f>
        <v>268.54859056504057</v>
      </c>
      <c r="H26" s="32">
        <f>'blk, drift &amp; conc calc'!I132</f>
        <v>396.1984784576223</v>
      </c>
      <c r="I26" s="32">
        <f>'blk, drift &amp; conc calc'!J132</f>
        <v>137.24500129144653</v>
      </c>
      <c r="J26" s="32">
        <f>'blk, drift &amp; conc calc'!K132</f>
        <v>311.04269587110747</v>
      </c>
      <c r="K26" s="32">
        <f>'blk, drift &amp; conc calc'!L132</f>
        <v>177.02843573377595</v>
      </c>
      <c r="L26" s="32">
        <f t="shared" si="0"/>
        <v>4146.508261268551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46.47185595846242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140R3 91-101</v>
      </c>
      <c r="B27" s="93">
        <f>'blk, drift &amp; conc calc'!C133</f>
        <v>105.27263246822147</v>
      </c>
      <c r="C27" s="93">
        <f>'blk, drift &amp; conc calc'!D133</f>
        <v>10.958662889334157</v>
      </c>
      <c r="D27" s="93">
        <f>'blk, drift &amp; conc calc'!E133</f>
        <v>32.21337560065509</v>
      </c>
      <c r="E27" s="93">
        <f>'blk, drift &amp; conc calc'!F133</f>
        <v>31.483083101105183</v>
      </c>
      <c r="F27" s="93">
        <f>'blk, drift &amp; conc calc'!G133</f>
        <v>44.04497910035717</v>
      </c>
      <c r="G27" s="93">
        <f>'blk, drift &amp; conc calc'!H133</f>
        <v>75.51533058784177</v>
      </c>
      <c r="H27" s="93">
        <f>'blk, drift &amp; conc calc'!I133</f>
        <v>115.78894882052433</v>
      </c>
      <c r="I27" s="93">
        <f>'blk, drift &amp; conc calc'!J133</f>
        <v>51.755425825895486</v>
      </c>
      <c r="J27" s="93">
        <f>'blk, drift &amp; conc calc'!K133</f>
        <v>216.66208023520323</v>
      </c>
      <c r="K27" s="93">
        <f>'blk, drift &amp; conc calc'!L133</f>
        <v>68.02751512264766</v>
      </c>
      <c r="L27" s="93">
        <f t="shared" si="0"/>
        <v>751.7220337517856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30.09526704186724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0.8682640450812849</v>
      </c>
      <c r="C28" s="32">
        <f>'blk, drift &amp; conc calc'!D134</f>
        <v>12.985195648174882</v>
      </c>
      <c r="D28" s="32">
        <f>'blk, drift &amp; conc calc'!E134</f>
        <v>2831.821781020637</v>
      </c>
      <c r="E28" s="32">
        <f>'blk, drift &amp; conc calc'!F134</f>
        <v>2449.0587555213397</v>
      </c>
      <c r="F28" s="32">
        <f>'blk, drift &amp; conc calc'!G134</f>
        <v>7.520175007351962</v>
      </c>
      <c r="G28" s="32">
        <f>'blk, drift &amp; conc calc'!H134</f>
        <v>111.03913906499966</v>
      </c>
      <c r="H28" s="32">
        <f>'blk, drift &amp; conc calc'!I134</f>
        <v>2.661423961734066</v>
      </c>
      <c r="I28" s="32">
        <f>'blk, drift &amp; conc calc'!J134</f>
        <v>2.805636199658654</v>
      </c>
      <c r="J28" s="32">
        <f>'blk, drift &amp; conc calc'!K134</f>
        <v>25.34138232352193</v>
      </c>
      <c r="K28" s="32">
        <f>'blk, drift &amp; conc calc'!L134</f>
        <v>5.167130679030386</v>
      </c>
      <c r="L28" s="32">
        <f t="shared" si="0"/>
        <v>5449.268883471529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-3.100429333257735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142R2 68-78</v>
      </c>
      <c r="B29" s="93">
        <f>'blk, drift &amp; conc calc'!C135</f>
        <v>11.360433419232852</v>
      </c>
      <c r="C29" s="93">
        <f>'blk, drift &amp; conc calc'!D135</f>
        <v>7.398473688186325</v>
      </c>
      <c r="D29" s="93">
        <f>'blk, drift &amp; conc calc'!E135</f>
        <v>607.6698323087047</v>
      </c>
      <c r="E29" s="93">
        <f>'blk, drift &amp; conc calc'!F135</f>
        <v>175.78887407549374</v>
      </c>
      <c r="F29" s="93">
        <f>'blk, drift &amp; conc calc'!G135</f>
        <v>27.975033158581702</v>
      </c>
      <c r="G29" s="93">
        <f>'blk, drift &amp; conc calc'!H135</f>
        <v>37.52587193893249</v>
      </c>
      <c r="H29" s="93">
        <f>'blk, drift &amp; conc calc'!I135</f>
        <v>94.8375547390022</v>
      </c>
      <c r="I29" s="93">
        <f>'blk, drift &amp; conc calc'!J135</f>
        <v>41.446138873862395</v>
      </c>
      <c r="J29" s="93">
        <f>'blk, drift &amp; conc calc'!K135</f>
        <v>142.32178075448923</v>
      </c>
      <c r="K29" s="93">
        <f>'blk, drift &amp; conc calc'!L135</f>
        <v>17.798085615869383</v>
      </c>
      <c r="L29" s="93">
        <f t="shared" si="0"/>
        <v>1164.1220785723551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17.197876271081626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144R1 41-49</v>
      </c>
      <c r="B30" s="93">
        <f>'blk, drift &amp; conc calc'!C136</f>
        <v>11.965422898317865</v>
      </c>
      <c r="C30" s="93">
        <f>'blk, drift &amp; conc calc'!D136</f>
        <v>6.677515722355634</v>
      </c>
      <c r="D30" s="93">
        <f>'blk, drift &amp; conc calc'!E136</f>
        <v>1152.6410163645317</v>
      </c>
      <c r="E30" s="93">
        <f>'blk, drift &amp; conc calc'!F136</f>
        <v>256.80035835159924</v>
      </c>
      <c r="F30" s="93">
        <f>'blk, drift &amp; conc calc'!G136</f>
        <v>34.815277598662114</v>
      </c>
      <c r="G30" s="93">
        <f>'blk, drift &amp; conc calc'!H136</f>
        <v>44.80197698364883</v>
      </c>
      <c r="H30" s="93">
        <f>'blk, drift &amp; conc calc'!I136</f>
        <v>73.60369430679421</v>
      </c>
      <c r="I30" s="93">
        <f>'blk, drift &amp; conc calc'!J136</f>
        <v>104.95757856060432</v>
      </c>
      <c r="J30" s="93">
        <f>'blk, drift &amp; conc calc'!K136</f>
        <v>160.9632354175164</v>
      </c>
      <c r="K30" s="93">
        <f>'blk, drift &amp; conc calc'!L136</f>
        <v>14.353944125667324</v>
      </c>
      <c r="L30" s="93">
        <f t="shared" si="0"/>
        <v>1861.5800203296976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20.433094361471877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26.425981377409414</v>
      </c>
      <c r="C31" s="32">
        <f>'blk, drift &amp; conc calc'!D137</f>
        <v>137.27673806291102</v>
      </c>
      <c r="D31" s="32">
        <f>'blk, drift &amp; conc calc'!E137</f>
        <v>1958.0971956213634</v>
      </c>
      <c r="E31" s="32">
        <f>'blk, drift &amp; conc calc'!F137</f>
        <v>702.0951804970439</v>
      </c>
      <c r="F31" s="32">
        <f>'blk, drift &amp; conc calc'!G137</f>
        <v>32.5499637908303</v>
      </c>
      <c r="G31" s="32">
        <f>'blk, drift &amp; conc calc'!H137</f>
        <v>268.54859056504057</v>
      </c>
      <c r="H31" s="32">
        <f>'blk, drift &amp; conc calc'!I137</f>
        <v>396.1984784576223</v>
      </c>
      <c r="I31" s="32">
        <f>'blk, drift &amp; conc calc'!J137</f>
        <v>137.24500129144656</v>
      </c>
      <c r="J31" s="32">
        <f>'blk, drift &amp; conc calc'!K137</f>
        <v>311.04269587110747</v>
      </c>
      <c r="K31" s="32">
        <f>'blk, drift &amp; conc calc'!L137</f>
        <v>177.028435733776</v>
      </c>
      <c r="L31" s="32">
        <f t="shared" si="0"/>
        <v>4146.508261268551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46.47185595846242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21.267521466685704</v>
      </c>
      <c r="C32" s="32">
        <f>'blk, drift &amp; conc calc'!D138</f>
        <v>328.15787036919653</v>
      </c>
      <c r="D32" s="32">
        <f>'blk, drift &amp; conc calc'!E138</f>
        <v>63.14307289078843</v>
      </c>
      <c r="E32" s="32">
        <f>'blk, drift &amp; conc calc'!F138</f>
        <v>28.831142651399936</v>
      </c>
      <c r="F32" s="32">
        <f>'blk, drift &amp; conc calc'!G138</f>
        <v>21.31638056846062</v>
      </c>
      <c r="G32" s="32">
        <f>'blk, drift &amp; conc calc'!H138</f>
        <v>20.366754429624184</v>
      </c>
      <c r="H32" s="32">
        <f>'blk, drift &amp; conc calc'!I138</f>
        <v>285.0174231686914</v>
      </c>
      <c r="I32" s="32">
        <f>'blk, drift &amp; conc calc'!J138</f>
        <v>41.33077448734254</v>
      </c>
      <c r="J32" s="32">
        <f>'blk, drift &amp; conc calc'!K138</f>
        <v>162.27746546259704</v>
      </c>
      <c r="K32" s="32">
        <f>'blk, drift &amp; conc calc'!L138</f>
        <v>121.44873448982864</v>
      </c>
      <c r="L32" s="32">
        <f t="shared" si="0"/>
        <v>1093.157139984615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20.662652813681287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2</v>
      </c>
      <c r="B33" s="32">
        <f>'blk, drift &amp; conc calc'!C139</f>
        <v>1.0493849294273934</v>
      </c>
      <c r="C33" s="32">
        <f>'blk, drift &amp; conc calc'!D139</f>
        <v>3.776078712675387</v>
      </c>
      <c r="D33" s="32">
        <f>'blk, drift &amp; conc calc'!E139</f>
        <v>-1.1245532331375734</v>
      </c>
      <c r="E33" s="32">
        <f>'blk, drift &amp; conc calc'!F139</f>
        <v>3.7543203406487367</v>
      </c>
      <c r="F33" s="32">
        <f>'blk, drift &amp; conc calc'!G139</f>
        <v>0.2026136680381748</v>
      </c>
      <c r="G33" s="32">
        <f>'blk, drift &amp; conc calc'!H139</f>
        <v>-4.7176823345308945</v>
      </c>
      <c r="H33" s="32">
        <f>'blk, drift &amp; conc calc'!I139</f>
        <v>2.018322075483018</v>
      </c>
      <c r="I33" s="32">
        <f>'blk, drift &amp; conc calc'!J139</f>
        <v>4.594421677512685</v>
      </c>
      <c r="J33" s="32">
        <f>'blk, drift &amp; conc calc'!K139</f>
        <v>3.9065662032914865</v>
      </c>
      <c r="K33" s="32">
        <f>'blk, drift &amp; conc calc'!L139</f>
        <v>1.0268873239545104</v>
      </c>
      <c r="L33" s="32">
        <f t="shared" si="0"/>
        <v>14.486359363362924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-6.811542639204243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1.1091429217705087</v>
      </c>
      <c r="C34" s="32">
        <f>'blk, drift &amp; conc calc'!D140</f>
        <v>3.9496102229161303</v>
      </c>
      <c r="D34" s="32">
        <f>'blk, drift &amp; conc calc'!E140</f>
        <v>3581.693491099821</v>
      </c>
      <c r="E34" s="32">
        <f>'blk, drift &amp; conc calc'!F140</f>
        <v>2380.6384443854504</v>
      </c>
      <c r="F34" s="32">
        <f>'blk, drift &amp; conc calc'!G140</f>
        <v>3.2234991872299728</v>
      </c>
      <c r="G34" s="32">
        <f>'blk, drift &amp; conc calc'!H140</f>
        <v>136.60682815919282</v>
      </c>
      <c r="H34" s="32">
        <f>'blk, drift &amp; conc calc'!I140</f>
        <v>2.385601536172501</v>
      </c>
      <c r="I34" s="32">
        <f>'blk, drift &amp; conc calc'!J140</f>
        <v>3.724230076010019</v>
      </c>
      <c r="J34" s="32">
        <f>'blk, drift &amp; conc calc'!K140</f>
        <v>10.596223796679212</v>
      </c>
      <c r="K34" s="32">
        <f>'blk, drift &amp; conc calc'!L140</f>
        <v>0.6014071758638606</v>
      </c>
      <c r="L34" s="32">
        <f t="shared" si="0"/>
        <v>6124.528478561107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-5.6495395065713625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Acid blank 2 (acs)</v>
      </c>
      <c r="B35" s="32">
        <f>'blk, drift &amp; conc calc'!C141</f>
        <v>0.24901027403735077</v>
      </c>
      <c r="C35" s="32">
        <f>'blk, drift &amp; conc calc'!D141</f>
        <v>3.3517968927842827</v>
      </c>
      <c r="D35" s="32">
        <f>'blk, drift &amp; conc calc'!E141</f>
        <v>-5.249283610127009</v>
      </c>
      <c r="E35" s="32">
        <f>'blk, drift &amp; conc calc'!F141</f>
        <v>2.7214275416491507</v>
      </c>
      <c r="F35" s="32">
        <f>'blk, drift &amp; conc calc'!G141</f>
        <v>-0.005115392253480178</v>
      </c>
      <c r="G35" s="32">
        <f>'blk, drift &amp; conc calc'!H141</f>
        <v>-1.8054586910663206</v>
      </c>
      <c r="H35" s="32">
        <f>'blk, drift &amp; conc calc'!I141</f>
        <v>2.0027393269721596</v>
      </c>
      <c r="I35" s="32">
        <f>'blk, drift &amp; conc calc'!J141</f>
        <v>1.9486403345225374</v>
      </c>
      <c r="J35" s="32">
        <f>'blk, drift &amp; conc calc'!K141</f>
        <v>3.445909626779944</v>
      </c>
      <c r="K35" s="32">
        <f>'blk, drift &amp; conc calc'!L141</f>
        <v>-2.6053107317144724</v>
      </c>
      <c r="L35" s="32">
        <f t="shared" si="0"/>
        <v>4.054355571584144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-6.888497303467256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26.425981377409414</v>
      </c>
      <c r="C36" s="32">
        <f>'blk, drift &amp; conc calc'!D142</f>
        <v>137.27673806291102</v>
      </c>
      <c r="D36" s="32">
        <f>'blk, drift &amp; conc calc'!E142</f>
        <v>1958.0971956213632</v>
      </c>
      <c r="E36" s="32">
        <f>'blk, drift &amp; conc calc'!F142</f>
        <v>702.0951804970439</v>
      </c>
      <c r="F36" s="32">
        <f>'blk, drift &amp; conc calc'!G142</f>
        <v>32.5499637908303</v>
      </c>
      <c r="G36" s="32">
        <f>'blk, drift &amp; conc calc'!H142</f>
        <v>268.54859056504057</v>
      </c>
      <c r="H36" s="32">
        <f>'blk, drift &amp; conc calc'!I142</f>
        <v>396.1984784576223</v>
      </c>
      <c r="I36" s="32">
        <f>'blk, drift &amp; conc calc'!J142</f>
        <v>137.24500129144653</v>
      </c>
      <c r="J36" s="32">
        <f>'blk, drift &amp; conc calc'!K142</f>
        <v>311.04269587110747</v>
      </c>
      <c r="K36" s="32">
        <f>'blk, drift &amp; conc calc'!L142</f>
        <v>177.028435733776</v>
      </c>
      <c r="L36" s="32">
        <f t="shared" si="0"/>
        <v>4146.508261268551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46.47185595846242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6" t="s">
        <v>518</v>
      </c>
      <c r="B41" s="177" t="s">
        <v>558</v>
      </c>
      <c r="C41" s="177" t="s">
        <v>540</v>
      </c>
      <c r="D41" s="177" t="s">
        <v>535</v>
      </c>
      <c r="E41" s="177" t="s">
        <v>537</v>
      </c>
      <c r="F41" s="177" t="s">
        <v>539</v>
      </c>
      <c r="G41" s="177" t="s">
        <v>536</v>
      </c>
      <c r="H41" s="177" t="s">
        <v>533</v>
      </c>
      <c r="I41" s="177" t="s">
        <v>538</v>
      </c>
      <c r="J41" s="177" t="s">
        <v>534</v>
      </c>
      <c r="K41" s="177" t="s">
        <v>557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429</v>
      </c>
      <c r="U41" s="19">
        <v>0</v>
      </c>
      <c r="V41" s="19">
        <v>0</v>
      </c>
    </row>
    <row r="42" spans="1:22" ht="11.25">
      <c r="A42" s="174" t="str">
        <f aca="true" t="shared" si="1" ref="A42:K42">A10</f>
        <v>132R1 36-45</v>
      </c>
      <c r="B42" s="174">
        <f t="shared" si="1"/>
        <v>18.481575291715085</v>
      </c>
      <c r="C42" s="174">
        <f t="shared" si="1"/>
        <v>7.721923328577507</v>
      </c>
      <c r="D42" s="174">
        <f t="shared" si="1"/>
        <v>171.71107678712454</v>
      </c>
      <c r="E42" s="174">
        <f t="shared" si="1"/>
        <v>70.16201294976221</v>
      </c>
      <c r="F42" s="174">
        <f t="shared" si="1"/>
        <v>40.36297170058965</v>
      </c>
      <c r="G42" s="174">
        <f t="shared" si="1"/>
        <v>36.381293842855335</v>
      </c>
      <c r="H42" s="174">
        <f t="shared" si="1"/>
        <v>103.64892406121824</v>
      </c>
      <c r="I42" s="174">
        <f t="shared" si="1"/>
        <v>25.78841783888311</v>
      </c>
      <c r="J42" s="174">
        <f t="shared" si="1"/>
        <v>175.27230683815787</v>
      </c>
      <c r="K42" s="174">
        <f t="shared" si="1"/>
        <v>18.099117976033632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4" t="str">
        <f aca="true" t="shared" si="2" ref="A43:K43">A12</f>
        <v>133R2 45-50</v>
      </c>
      <c r="B43" s="174">
        <f t="shared" si="2"/>
        <v>13.747325645258476</v>
      </c>
      <c r="C43" s="174">
        <f t="shared" si="2"/>
        <v>8.04099220708558</v>
      </c>
      <c r="D43" s="174">
        <f t="shared" si="2"/>
        <v>48.7178621319112</v>
      </c>
      <c r="E43" s="174">
        <f t="shared" si="2"/>
        <v>56.541573897886906</v>
      </c>
      <c r="F43" s="174">
        <f t="shared" si="2"/>
        <v>35.39284071397501</v>
      </c>
      <c r="G43" s="174">
        <f t="shared" si="2"/>
        <v>41.84166871999129</v>
      </c>
      <c r="H43" s="174">
        <f t="shared" si="2"/>
        <v>102.16480531147475</v>
      </c>
      <c r="I43" s="174">
        <f t="shared" si="2"/>
        <v>1.4852042853322462</v>
      </c>
      <c r="J43" s="174">
        <f t="shared" si="2"/>
        <v>172.48080360038955</v>
      </c>
      <c r="K43" s="174">
        <f t="shared" si="2"/>
        <v>34.06928124283539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4" t="str">
        <f aca="true" t="shared" si="3" ref="A44:K44">A13</f>
        <v>134R2 21-26</v>
      </c>
      <c r="B44" s="174">
        <f t="shared" si="3"/>
        <v>11.406840911328025</v>
      </c>
      <c r="C44" s="174">
        <f t="shared" si="3"/>
        <v>6.908569629961562</v>
      </c>
      <c r="D44" s="174">
        <f t="shared" si="3"/>
        <v>425.8946969621922</v>
      </c>
      <c r="E44" s="174">
        <f t="shared" si="3"/>
        <v>99.39503774892783</v>
      </c>
      <c r="F44" s="174">
        <f t="shared" si="3"/>
        <v>40.9533848453124</v>
      </c>
      <c r="G44" s="174">
        <f t="shared" si="3"/>
        <v>44.610894555044474</v>
      </c>
      <c r="H44" s="174">
        <f t="shared" si="3"/>
        <v>98.513827360664</v>
      </c>
      <c r="I44" s="174">
        <f t="shared" si="3"/>
        <v>109.48563363922129</v>
      </c>
      <c r="J44" s="174">
        <f t="shared" si="3"/>
        <v>190.52976426551237</v>
      </c>
      <c r="K44" s="174">
        <f t="shared" si="3"/>
        <v>9.414107920721829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4" t="str">
        <f aca="true" t="shared" si="4" ref="A45:K45">A14</f>
        <v>135R2 53-63</v>
      </c>
      <c r="B45" s="174">
        <f t="shared" si="4"/>
        <v>13.195356846143369</v>
      </c>
      <c r="C45" s="174">
        <f t="shared" si="4"/>
        <v>6.354579909765324</v>
      </c>
      <c r="D45" s="174">
        <f t="shared" si="4"/>
        <v>852.1653527497449</v>
      </c>
      <c r="E45" s="174">
        <f t="shared" si="4"/>
        <v>234.4936687367541</v>
      </c>
      <c r="F45" s="174">
        <f t="shared" si="4"/>
        <v>42.53134300963353</v>
      </c>
      <c r="G45" s="174">
        <f t="shared" si="4"/>
        <v>47.26293480939068</v>
      </c>
      <c r="H45" s="174">
        <f t="shared" si="4"/>
        <v>74.6873709589531</v>
      </c>
      <c r="I45" s="174">
        <f t="shared" si="4"/>
        <v>144.9630814413871</v>
      </c>
      <c r="J45" s="174">
        <f t="shared" si="4"/>
        <v>189.23419384248245</v>
      </c>
      <c r="K45" s="174">
        <f t="shared" si="4"/>
        <v>12.731455287384462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4" t="str">
        <f aca="true" t="shared" si="5" ref="A46:K46">A18</f>
        <v>136R2 4-14</v>
      </c>
      <c r="B46" s="174">
        <f t="shared" si="5"/>
        <v>2.9913484041207794</v>
      </c>
      <c r="C46" s="174">
        <f t="shared" si="5"/>
        <v>3.8278449266016006</v>
      </c>
      <c r="D46" s="174">
        <f t="shared" si="5"/>
        <v>1300.2162899665764</v>
      </c>
      <c r="E46" s="174">
        <f t="shared" si="5"/>
        <v>1236.6157351020875</v>
      </c>
      <c r="F46" s="174">
        <f t="shared" si="5"/>
        <v>18.016447017143125</v>
      </c>
      <c r="G46" s="174">
        <f t="shared" si="5"/>
        <v>105.63181984174264</v>
      </c>
      <c r="H46" s="174">
        <f t="shared" si="5"/>
        <v>28.9009228037998</v>
      </c>
      <c r="I46" s="174">
        <f t="shared" si="5"/>
        <v>204.11216765663977</v>
      </c>
      <c r="J46" s="174">
        <f t="shared" si="5"/>
        <v>62.60045716989401</v>
      </c>
      <c r="K46" s="174">
        <f t="shared" si="5"/>
        <v>4.770414336113225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4" t="str">
        <f aca="true" t="shared" si="6" ref="A47:K47">A19</f>
        <v>137R2 132-135</v>
      </c>
      <c r="B47" s="174">
        <f t="shared" si="6"/>
        <v>70.65340989829384</v>
      </c>
      <c r="C47" s="174">
        <f t="shared" si="6"/>
        <v>8.12306848268783</v>
      </c>
      <c r="D47" s="174">
        <f t="shared" si="6"/>
        <v>12.101225142060683</v>
      </c>
      <c r="E47" s="174">
        <f t="shared" si="6"/>
        <v>40.8842295422083</v>
      </c>
      <c r="F47" s="174">
        <f t="shared" si="6"/>
        <v>55.712303745054626</v>
      </c>
      <c r="G47" s="174">
        <f t="shared" si="6"/>
        <v>147.7239658548439</v>
      </c>
      <c r="H47" s="174">
        <f t="shared" si="6"/>
        <v>75.70601559475209</v>
      </c>
      <c r="I47" s="174">
        <f t="shared" si="6"/>
        <v>97.71485131169037</v>
      </c>
      <c r="J47" s="174">
        <f t="shared" si="6"/>
        <v>413.3916880046738</v>
      </c>
      <c r="K47" s="174">
        <f t="shared" si="6"/>
        <v>119.65044137233534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4" t="str">
        <f aca="true" t="shared" si="7" ref="A48:K48">A20</f>
        <v>138R3 69-79</v>
      </c>
      <c r="B48" s="174">
        <f t="shared" si="7"/>
        <v>12.25815596094974</v>
      </c>
      <c r="C48" s="174">
        <f t="shared" si="7"/>
        <v>6.308195076225836</v>
      </c>
      <c r="D48" s="174">
        <f t="shared" si="7"/>
        <v>172.47001011875318</v>
      </c>
      <c r="E48" s="174">
        <f t="shared" si="7"/>
        <v>94.30678642985463</v>
      </c>
      <c r="F48" s="174">
        <f t="shared" si="7"/>
        <v>40.87219750042853</v>
      </c>
      <c r="G48" s="174">
        <f t="shared" si="7"/>
        <v>40.42984524843019</v>
      </c>
      <c r="H48" s="174">
        <f t="shared" si="7"/>
        <v>93.1497642295947</v>
      </c>
      <c r="I48" s="174">
        <f t="shared" si="7"/>
        <v>21.751957022565858</v>
      </c>
      <c r="J48" s="174">
        <f t="shared" si="7"/>
        <v>177.7357821657763</v>
      </c>
      <c r="K48" s="174">
        <f t="shared" si="7"/>
        <v>18.361747786083566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4" t="str">
        <f aca="true" t="shared" si="8" ref="A49:K49">A23</f>
        <v>139R3 126-133</v>
      </c>
      <c r="B49" s="174">
        <f t="shared" si="8"/>
        <v>5.219122516908779</v>
      </c>
      <c r="C49" s="174">
        <f t="shared" si="8"/>
        <v>5.52879695078654</v>
      </c>
      <c r="D49" s="174">
        <f t="shared" si="8"/>
        <v>120.06674087987763</v>
      </c>
      <c r="E49" s="174">
        <f t="shared" si="8"/>
        <v>760.9667982670259</v>
      </c>
      <c r="F49" s="174">
        <f t="shared" si="8"/>
        <v>7.210014243405761</v>
      </c>
      <c r="G49" s="174">
        <f t="shared" si="8"/>
        <v>88.44883568651589</v>
      </c>
      <c r="H49" s="174">
        <f t="shared" si="8"/>
        <v>62.60175770115568</v>
      </c>
      <c r="I49" s="174">
        <f t="shared" si="8"/>
        <v>91.51901005575812</v>
      </c>
      <c r="J49" s="174">
        <f t="shared" si="8"/>
        <v>35.59964947590633</v>
      </c>
      <c r="K49" s="174">
        <f t="shared" si="8"/>
        <v>13.276897483080583</v>
      </c>
    </row>
    <row r="50" spans="1:11" ht="11.25">
      <c r="A50" s="174" t="str">
        <f aca="true" t="shared" si="9" ref="A50:K50">A24</f>
        <v>140R2 11-19</v>
      </c>
      <c r="B50" s="174">
        <f t="shared" si="9"/>
        <v>7.763741638633331</v>
      </c>
      <c r="C50" s="174">
        <f t="shared" si="9"/>
        <v>5.912917432952318</v>
      </c>
      <c r="D50" s="174">
        <f t="shared" si="9"/>
        <v>247.6420121389103</v>
      </c>
      <c r="E50" s="174">
        <f t="shared" si="9"/>
        <v>1419.7840195484587</v>
      </c>
      <c r="F50" s="174">
        <f t="shared" si="9"/>
        <v>12.419276710352962</v>
      </c>
      <c r="G50" s="174">
        <f t="shared" si="9"/>
        <v>139.33174431248466</v>
      </c>
      <c r="H50" s="174">
        <f t="shared" si="9"/>
        <v>13.662019910111422</v>
      </c>
      <c r="I50" s="174">
        <f t="shared" si="9"/>
        <v>347.8601343366363</v>
      </c>
      <c r="J50" s="174">
        <f t="shared" si="9"/>
        <v>73.22797808343797</v>
      </c>
      <c r="K50" s="174">
        <f t="shared" si="9"/>
        <v>24.98616962841396</v>
      </c>
    </row>
    <row r="51" spans="1:11" ht="11.25">
      <c r="A51" s="174" t="str">
        <f aca="true" t="shared" si="10" ref="A51:K51">A27</f>
        <v>140R3 91-101</v>
      </c>
      <c r="B51" s="174">
        <f t="shared" si="10"/>
        <v>105.27263246822147</v>
      </c>
      <c r="C51" s="174">
        <f t="shared" si="10"/>
        <v>10.958662889334157</v>
      </c>
      <c r="D51" s="174">
        <f t="shared" si="10"/>
        <v>32.21337560065509</v>
      </c>
      <c r="E51" s="174">
        <f t="shared" si="10"/>
        <v>31.483083101105183</v>
      </c>
      <c r="F51" s="174">
        <f t="shared" si="10"/>
        <v>44.04497910035717</v>
      </c>
      <c r="G51" s="174">
        <f t="shared" si="10"/>
        <v>75.51533058784177</v>
      </c>
      <c r="H51" s="174">
        <f t="shared" si="10"/>
        <v>115.78894882052433</v>
      </c>
      <c r="I51" s="174">
        <f t="shared" si="10"/>
        <v>51.755425825895486</v>
      </c>
      <c r="J51" s="174">
        <f t="shared" si="10"/>
        <v>216.66208023520323</v>
      </c>
      <c r="K51" s="174">
        <f t="shared" si="10"/>
        <v>68.02751512264766</v>
      </c>
    </row>
    <row r="52" spans="1:11" ht="11.25">
      <c r="A52" s="174" t="str">
        <f aca="true" t="shared" si="11" ref="A52:K52">A29</f>
        <v>142R2 68-78</v>
      </c>
      <c r="B52" s="174">
        <f t="shared" si="11"/>
        <v>11.360433419232852</v>
      </c>
      <c r="C52" s="174">
        <f t="shared" si="11"/>
        <v>7.398473688186325</v>
      </c>
      <c r="D52" s="174">
        <f t="shared" si="11"/>
        <v>607.6698323087047</v>
      </c>
      <c r="E52" s="174">
        <f t="shared" si="11"/>
        <v>175.78887407549374</v>
      </c>
      <c r="F52" s="174">
        <f t="shared" si="11"/>
        <v>27.975033158581702</v>
      </c>
      <c r="G52" s="174">
        <f t="shared" si="11"/>
        <v>37.52587193893249</v>
      </c>
      <c r="H52" s="174">
        <f t="shared" si="11"/>
        <v>94.8375547390022</v>
      </c>
      <c r="I52" s="174">
        <f t="shared" si="11"/>
        <v>41.446138873862395</v>
      </c>
      <c r="J52" s="174">
        <f t="shared" si="11"/>
        <v>142.32178075448923</v>
      </c>
      <c r="K52" s="174">
        <f t="shared" si="11"/>
        <v>17.798085615869383</v>
      </c>
    </row>
    <row r="53" spans="1:11" ht="11.25">
      <c r="A53" s="174" t="str">
        <f aca="true" t="shared" si="12" ref="A53:K53">A30</f>
        <v>144R1 41-49</v>
      </c>
      <c r="B53" s="174">
        <f t="shared" si="12"/>
        <v>11.965422898317865</v>
      </c>
      <c r="C53" s="174">
        <f t="shared" si="12"/>
        <v>6.677515722355634</v>
      </c>
      <c r="D53" s="174">
        <f t="shared" si="12"/>
        <v>1152.6410163645317</v>
      </c>
      <c r="E53" s="174">
        <f t="shared" si="12"/>
        <v>256.80035835159924</v>
      </c>
      <c r="F53" s="174">
        <f t="shared" si="12"/>
        <v>34.815277598662114</v>
      </c>
      <c r="G53" s="174">
        <f t="shared" si="12"/>
        <v>44.80197698364883</v>
      </c>
      <c r="H53" s="174">
        <f t="shared" si="12"/>
        <v>73.60369430679421</v>
      </c>
      <c r="I53" s="174">
        <f t="shared" si="12"/>
        <v>104.95757856060432</v>
      </c>
      <c r="J53" s="174">
        <f t="shared" si="12"/>
        <v>160.9632354175164</v>
      </c>
      <c r="K53" s="174">
        <f t="shared" si="12"/>
        <v>14.353944125667324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workbookViewId="0" topLeftCell="A56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520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20068.025391990584</v>
      </c>
      <c r="D4" s="1">
        <f>'blk, drift &amp; conc calc'!D40</f>
        <v>369283.3243238816</v>
      </c>
      <c r="E4" s="1">
        <f>'blk, drift &amp; conc calc'!E40</f>
        <v>52009.390447389844</v>
      </c>
      <c r="F4" s="1">
        <f>'blk, drift &amp; conc calc'!F40</f>
        <v>40887.242166525095</v>
      </c>
      <c r="G4" s="1">
        <f>'blk, drift &amp; conc calc'!G40</f>
        <v>30193.654027583278</v>
      </c>
      <c r="H4" s="1">
        <f>'blk, drift &amp; conc calc'!H40</f>
        <v>25709.483374930816</v>
      </c>
      <c r="I4" s="1">
        <f>'blk, drift &amp; conc calc'!I40</f>
        <v>4434954.497638747</v>
      </c>
      <c r="J4" s="1">
        <f>'blk, drift &amp; conc calc'!J40</f>
        <v>19209.752091456103</v>
      </c>
      <c r="K4" s="1">
        <f>'blk, drift &amp; conc calc'!K40</f>
        <v>35994.10271762484</v>
      </c>
      <c r="L4" s="1">
        <f>'blk, drift &amp; conc calc'!L40</f>
        <v>27775.274989133763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35562.73396975941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20533.345673850105</v>
      </c>
      <c r="D5" s="1">
        <f>'blk, drift &amp; conc calc'!D43</f>
        <v>376467.0384830709</v>
      </c>
      <c r="E5" s="1">
        <f>'blk, drift &amp; conc calc'!E43</f>
        <v>53437.53053642443</v>
      </c>
      <c r="F5" s="1">
        <f>'blk, drift &amp; conc calc'!F43</f>
        <v>42020.33877694546</v>
      </c>
      <c r="G5" s="1">
        <f>'blk, drift &amp; conc calc'!G43</f>
        <v>30065.733716277842</v>
      </c>
      <c r="H5" s="1">
        <f>'blk, drift &amp; conc calc'!H43</f>
        <v>25798.59579756227</v>
      </c>
      <c r="I5" s="1">
        <f>'blk, drift &amp; conc calc'!I43</f>
        <v>4460250.181054446</v>
      </c>
      <c r="J5" s="1">
        <f>'blk, drift &amp; conc calc'!J43</f>
        <v>19632.172181893744</v>
      </c>
      <c r="K5" s="1">
        <f>'blk, drift &amp; conc calc'!K43</f>
        <v>36204.93489915164</v>
      </c>
      <c r="L5" s="1">
        <f>'blk, drift &amp; conc calc'!L43</f>
        <v>28066.442147857426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35773.566151286206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20753.156736900906</v>
      </c>
      <c r="D6" s="1">
        <f>'blk, drift &amp; conc calc'!D46</f>
        <v>381833.20380647737</v>
      </c>
      <c r="E6" s="1">
        <f>'blk, drift &amp; conc calc'!E46</f>
        <v>53697.80092236344</v>
      </c>
      <c r="F6" s="1">
        <f>'blk, drift &amp; conc calc'!F46</f>
        <v>42321.308103576</v>
      </c>
      <c r="G6" s="1">
        <f>'blk, drift &amp; conc calc'!G46</f>
        <v>30748.386461974693</v>
      </c>
      <c r="H6" s="1">
        <f>'blk, drift &amp; conc calc'!H46</f>
        <v>26072.937412042236</v>
      </c>
      <c r="I6" s="1">
        <f>'blk, drift &amp; conc calc'!I46</f>
        <v>4523162.193196668</v>
      </c>
      <c r="J6" s="1">
        <f>'blk, drift &amp; conc calc'!J46</f>
        <v>19686.4436729538</v>
      </c>
      <c r="K6" s="1">
        <f>'blk, drift &amp; conc calc'!K46</f>
        <v>37075.184242725</v>
      </c>
      <c r="L6" s="1">
        <f>'blk, drift &amp; conc calc'!L46</f>
        <v>28777.937461776415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36643.81549485957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20614.66685531089</v>
      </c>
      <c r="D7" s="1">
        <f>'blk, drift &amp; conc calc'!D51</f>
        <v>384063.6896383109</v>
      </c>
      <c r="E7" s="1">
        <f>'blk, drift &amp; conc calc'!E51</f>
        <v>55195.21610539657</v>
      </c>
      <c r="F7" s="1">
        <f>'blk, drift &amp; conc calc'!F51</f>
        <v>42762.95422407974</v>
      </c>
      <c r="G7" s="1">
        <f>'blk, drift &amp; conc calc'!G51</f>
        <v>30732.473033510665</v>
      </c>
      <c r="H7" s="1">
        <f>'blk, drift &amp; conc calc'!H51</f>
        <v>27235.45723828008</v>
      </c>
      <c r="I7" s="1">
        <f>'blk, drift &amp; conc calc'!I51</f>
        <v>4496433.008714213</v>
      </c>
      <c r="J7" s="1">
        <f>'blk, drift &amp; conc calc'!J51</f>
        <v>20031.96865502336</v>
      </c>
      <c r="K7" s="1">
        <f>'blk, drift &amp; conc calc'!K51</f>
        <v>36826.43375055628</v>
      </c>
      <c r="L7" s="1">
        <f>'blk, drift &amp; conc calc'!L51</f>
        <v>29021.569117109466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36395.06500269085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21320.578858339984</v>
      </c>
      <c r="D8" s="1">
        <f>'blk, drift &amp; conc calc'!D56</f>
        <v>383924.79570659436</v>
      </c>
      <c r="E8" s="1">
        <f>'blk, drift &amp; conc calc'!E56</f>
        <v>56604.54982536352</v>
      </c>
      <c r="F8" s="1">
        <f>'blk, drift &amp; conc calc'!F56</f>
        <v>44884.72826289533</v>
      </c>
      <c r="G8" s="1">
        <f>'blk, drift &amp; conc calc'!G56</f>
        <v>31188.26563299839</v>
      </c>
      <c r="H8" s="1">
        <f>'blk, drift &amp; conc calc'!H56</f>
        <v>27586.476217677384</v>
      </c>
      <c r="I8" s="1">
        <f>'blk, drift &amp; conc calc'!I56</f>
        <v>4623658.883472487</v>
      </c>
      <c r="J8" s="1">
        <f>'blk, drift &amp; conc calc'!J56</f>
        <v>20293.96869526741</v>
      </c>
      <c r="K8" s="1">
        <f>'blk, drift &amp; conc calc'!K56</f>
        <v>37667.00120220298</v>
      </c>
      <c r="L8" s="1">
        <f>'blk, drift &amp; conc calc'!L56</f>
        <v>29679.863006550175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37235.632454337545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21315.015766612876</v>
      </c>
      <c r="D9" s="1">
        <f>'blk, drift &amp; conc calc'!D61</f>
        <v>382923.4681574241</v>
      </c>
      <c r="E9" s="1">
        <f>'blk, drift &amp; conc calc'!E61</f>
        <v>57825.18160575227</v>
      </c>
      <c r="F9" s="1">
        <f>'blk, drift &amp; conc calc'!F61</f>
        <v>44961.49923033118</v>
      </c>
      <c r="G9" s="1">
        <f>'blk, drift &amp; conc calc'!G61</f>
        <v>31238.870435497993</v>
      </c>
      <c r="H9" s="1">
        <f>'blk, drift &amp; conc calc'!H61</f>
        <v>28216.409926739554</v>
      </c>
      <c r="I9" s="1">
        <f>'blk, drift &amp; conc calc'!I61</f>
        <v>4678049.975484425</v>
      </c>
      <c r="J9" s="1">
        <f>'blk, drift &amp; conc calc'!J61</f>
        <v>20357.78338158886</v>
      </c>
      <c r="K9" s="1">
        <f>'blk, drift &amp; conc calc'!K61</f>
        <v>38741.16614355095</v>
      </c>
      <c r="L9" s="1">
        <f>'blk, drift &amp; conc calc'!L61</f>
        <v>29027.5428658755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38309.79739568552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21313.880188878167</v>
      </c>
      <c r="D10" s="1">
        <f>'blk, drift &amp; conc calc'!D66</f>
        <v>387634.2793421865</v>
      </c>
      <c r="E10" s="1">
        <f>'blk, drift &amp; conc calc'!E66</f>
        <v>59606.83858469674</v>
      </c>
      <c r="F10" s="1">
        <f>'blk, drift &amp; conc calc'!F66</f>
        <v>46039.0075756324</v>
      </c>
      <c r="G10" s="1">
        <f>'blk, drift &amp; conc calc'!G66</f>
        <v>32289.163035862173</v>
      </c>
      <c r="H10" s="1">
        <f>'blk, drift &amp; conc calc'!H66</f>
        <v>28839.25209996575</v>
      </c>
      <c r="I10" s="1">
        <f>'blk, drift &amp; conc calc'!I66</f>
        <v>4648585.899498935</v>
      </c>
      <c r="J10" s="1">
        <f>'blk, drift &amp; conc calc'!J66</f>
        <v>19983.744450001293</v>
      </c>
      <c r="K10" s="1">
        <f>'blk, drift &amp; conc calc'!K66</f>
        <v>39298.08128483824</v>
      </c>
      <c r="L10" s="1">
        <f>'blk, drift &amp; conc calc'!L66</f>
        <v>29615.827522447686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38866.71253697281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21629.626563769958</v>
      </c>
      <c r="D11" s="1">
        <f>'blk, drift &amp; conc calc'!D71</f>
        <v>393504.3603233337</v>
      </c>
      <c r="E11" s="1">
        <f>'blk, drift &amp; conc calc'!E71</f>
        <v>59476.31133332124</v>
      </c>
      <c r="F11" s="1">
        <f>'blk, drift &amp; conc calc'!F71</f>
        <v>46003.876941831775</v>
      </c>
      <c r="G11" s="1">
        <f>'blk, drift &amp; conc calc'!G71</f>
        <v>32232.700712989452</v>
      </c>
      <c r="H11" s="1">
        <f>'blk, drift &amp; conc calc'!H71</f>
        <v>29683.78508265187</v>
      </c>
      <c r="I11" s="1">
        <f>'blk, drift &amp; conc calc'!I71</f>
        <v>4712916.923307508</v>
      </c>
      <c r="J11" s="1">
        <f>'blk, drift &amp; conc calc'!J71</f>
        <v>19756.596652421606</v>
      </c>
      <c r="K11" s="1">
        <f>'blk, drift &amp; conc calc'!K71</f>
        <v>39797.01786897032</v>
      </c>
      <c r="L11" s="1">
        <f>'blk, drift &amp; conc calc'!L71</f>
        <v>29147.868308223326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39365.649121104885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60">
        <f aca="true" t="shared" si="1" ref="C14:I19">C4/C$4*100</f>
        <v>100</v>
      </c>
      <c r="D14" s="160">
        <f t="shared" si="1"/>
        <v>100</v>
      </c>
      <c r="E14" s="160">
        <f t="shared" si="1"/>
        <v>100</v>
      </c>
      <c r="F14" s="160">
        <f t="shared" si="1"/>
        <v>100</v>
      </c>
      <c r="G14" s="160">
        <f t="shared" si="1"/>
        <v>100</v>
      </c>
      <c r="H14" s="160">
        <f t="shared" si="1"/>
        <v>100</v>
      </c>
      <c r="I14" s="160">
        <f t="shared" si="1"/>
        <v>100</v>
      </c>
      <c r="J14" s="160">
        <f aca="true" t="shared" si="2" ref="J14:U14">J4/J$4*100</f>
        <v>100</v>
      </c>
      <c r="K14" s="160">
        <f aca="true" t="shared" si="3" ref="K14:K21">K4/K$4*100</f>
        <v>100</v>
      </c>
      <c r="L14" s="160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60">
        <f t="shared" si="1"/>
        <v>102.31871483501926</v>
      </c>
      <c r="D15" s="160">
        <f t="shared" si="1"/>
        <v>101.94531236208458</v>
      </c>
      <c r="E15" s="160">
        <f t="shared" si="1"/>
        <v>102.74592737340235</v>
      </c>
      <c r="F15" s="160">
        <f t="shared" si="1"/>
        <v>102.7712717962378</v>
      </c>
      <c r="G15" s="160">
        <f t="shared" si="1"/>
        <v>99.57633378461391</v>
      </c>
      <c r="H15" s="160">
        <f t="shared" si="1"/>
        <v>100.34661304286784</v>
      </c>
      <c r="I15" s="160">
        <f t="shared" si="1"/>
        <v>100.57037075417948</v>
      </c>
      <c r="J15" s="160">
        <f aca="true" t="shared" si="6" ref="J15:U15">J5/J$4*100</f>
        <v>102.19898772470634</v>
      </c>
      <c r="K15" s="160">
        <f t="shared" si="3"/>
        <v>100.58574090089365</v>
      </c>
      <c r="L15" s="160">
        <f t="shared" si="6"/>
        <v>101.04829622330497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100.59284581918273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60">
        <f t="shared" si="1"/>
        <v>103.41404463831188</v>
      </c>
      <c r="D16" s="160">
        <f t="shared" si="1"/>
        <v>103.39844197015213</v>
      </c>
      <c r="E16" s="160">
        <f t="shared" si="1"/>
        <v>103.2463569760186</v>
      </c>
      <c r="F16" s="160">
        <f t="shared" si="1"/>
        <v>103.507367729059</v>
      </c>
      <c r="G16" s="160">
        <f t="shared" si="1"/>
        <v>101.83724842937076</v>
      </c>
      <c r="H16" s="160">
        <f t="shared" si="1"/>
        <v>101.4136963851472</v>
      </c>
      <c r="I16" s="160">
        <f t="shared" si="1"/>
        <v>101.98891996760923</v>
      </c>
      <c r="J16" s="160">
        <f aca="true" t="shared" si="7" ref="J16:U16">J6/J$4*100</f>
        <v>102.48150824241877</v>
      </c>
      <c r="K16" s="160">
        <f t="shared" si="3"/>
        <v>103.00349624931975</v>
      </c>
      <c r="L16" s="160">
        <f t="shared" si="7"/>
        <v>103.60991015583072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103.03992804945608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60">
        <f t="shared" si="1"/>
        <v>102.72394245394207</v>
      </c>
      <c r="D17" s="160">
        <f t="shared" si="1"/>
        <v>104.00244591100629</v>
      </c>
      <c r="E17" s="160">
        <f t="shared" si="1"/>
        <v>106.12548163053236</v>
      </c>
      <c r="F17" s="160">
        <f t="shared" si="1"/>
        <v>104.58752402501315</v>
      </c>
      <c r="G17" s="160">
        <f t="shared" si="1"/>
        <v>101.78454388274818</v>
      </c>
      <c r="H17" s="160">
        <f t="shared" si="1"/>
        <v>105.93545129279896</v>
      </c>
      <c r="I17" s="160">
        <f t="shared" si="1"/>
        <v>101.38622642257545</v>
      </c>
      <c r="J17" s="160">
        <f aca="true" t="shared" si="8" ref="J17:U17">J7/J$4*100</f>
        <v>104.28020392794633</v>
      </c>
      <c r="K17" s="160">
        <f t="shared" si="3"/>
        <v>102.3124094506845</v>
      </c>
      <c r="L17" s="160">
        <f t="shared" si="8"/>
        <v>104.48706314685734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102.34045850816533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60">
        <f t="shared" si="1"/>
        <v>106.24153817768894</v>
      </c>
      <c r="D18" s="160">
        <f t="shared" si="1"/>
        <v>103.96483415803293</v>
      </c>
      <c r="E18" s="160">
        <f t="shared" si="1"/>
        <v>108.8352494394679</v>
      </c>
      <c r="F18" s="160">
        <f t="shared" si="1"/>
        <v>109.77685430601878</v>
      </c>
      <c r="G18" s="160">
        <f t="shared" si="1"/>
        <v>103.29410810797026</v>
      </c>
      <c r="H18" s="160">
        <f t="shared" si="1"/>
        <v>107.30078008715186</v>
      </c>
      <c r="I18" s="160">
        <f t="shared" si="1"/>
        <v>104.2549339781098</v>
      </c>
      <c r="J18" s="160">
        <f aca="true" t="shared" si="9" ref="J18:U19">J8/J$4*100</f>
        <v>105.64409472152185</v>
      </c>
      <c r="K18" s="160">
        <f t="shared" si="3"/>
        <v>104.64770159073582</v>
      </c>
      <c r="L18" s="160">
        <f t="shared" si="9"/>
        <v>106.85713469321733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104.70407726807696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60">
        <f t="shared" si="1"/>
        <v>106.21381700623114</v>
      </c>
      <c r="D19" s="160">
        <f t="shared" si="1"/>
        <v>103.69367987534129</v>
      </c>
      <c r="E19" s="160">
        <f t="shared" si="1"/>
        <v>111.18219442361162</v>
      </c>
      <c r="F19" s="160">
        <f t="shared" si="1"/>
        <v>109.9646169512057</v>
      </c>
      <c r="G19" s="160">
        <f t="shared" si="1"/>
        <v>103.46170889737247</v>
      </c>
      <c r="H19" s="160">
        <f t="shared" si="1"/>
        <v>109.7509798825955</v>
      </c>
      <c r="I19" s="160">
        <f t="shared" si="1"/>
        <v>105.4813522433005</v>
      </c>
      <c r="J19" s="160">
        <f t="shared" si="9"/>
        <v>105.9762941482382</v>
      </c>
      <c r="K19" s="160">
        <f t="shared" si="3"/>
        <v>107.63198195959191</v>
      </c>
      <c r="L19" s="160">
        <f t="shared" si="9"/>
        <v>104.50857058024323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107.724556352338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60">
        <f aca="true" t="shared" si="10" ref="C20:J20">C10/C$4*100</f>
        <v>106.20815836412496</v>
      </c>
      <c r="D20" s="160">
        <f t="shared" si="10"/>
        <v>104.96934299752192</v>
      </c>
      <c r="E20" s="160">
        <f t="shared" si="10"/>
        <v>114.60783922278826</v>
      </c>
      <c r="F20" s="160">
        <f t="shared" si="10"/>
        <v>112.59993371067986</v>
      </c>
      <c r="G20" s="160">
        <f t="shared" si="10"/>
        <v>106.9402299117707</v>
      </c>
      <c r="H20" s="160">
        <f t="shared" si="10"/>
        <v>112.17359633172074</v>
      </c>
      <c r="I20" s="160">
        <f t="shared" si="10"/>
        <v>104.81699196629704</v>
      </c>
      <c r="J20" s="160">
        <f t="shared" si="10"/>
        <v>104.02916370216685</v>
      </c>
      <c r="K20" s="160">
        <f t="shared" si="3"/>
        <v>109.17922192180549</v>
      </c>
      <c r="L20" s="160">
        <f aca="true" t="shared" si="11" ref="L20:S21">L10/L$4*100</f>
        <v>106.62658617793697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109.29056402137958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60">
        <f aca="true" t="shared" si="12" ref="C21:J21">C11/C$4*100</f>
        <v>107.7815387477167</v>
      </c>
      <c r="D21" s="160">
        <f t="shared" si="12"/>
        <v>106.55893033994921</v>
      </c>
      <c r="E21" s="160">
        <f t="shared" si="12"/>
        <v>114.35687059913646</v>
      </c>
      <c r="F21" s="160">
        <f t="shared" si="12"/>
        <v>112.51401293945848</v>
      </c>
      <c r="G21" s="160">
        <f t="shared" si="12"/>
        <v>106.75322928302553</v>
      </c>
      <c r="H21" s="160">
        <f t="shared" si="12"/>
        <v>115.45850474613728</v>
      </c>
      <c r="I21" s="160">
        <f t="shared" si="12"/>
        <v>106.2675372614703</v>
      </c>
      <c r="J21" s="160">
        <f t="shared" si="12"/>
        <v>102.84670285364443</v>
      </c>
      <c r="K21" s="160">
        <f t="shared" si="3"/>
        <v>110.56538394964169</v>
      </c>
      <c r="L21" s="160">
        <f t="shared" si="11"/>
        <v>104.94178120514215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110.6935399133803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582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1.0077290494500641</v>
      </c>
      <c r="D26" s="28">
        <f>D$25+(D$28-D$25)*($A26-$A$25)/($A$28-$A$25)</f>
        <v>1.0064843745402818</v>
      </c>
      <c r="E26" s="28">
        <f aca="true" t="shared" si="16" ref="E26:L27">E$25+(E$28-E$25)*($A26-$A$25)/($A$28-$A$25)</f>
        <v>1.0091530912446744</v>
      </c>
      <c r="F26" s="28">
        <f t="shared" si="16"/>
        <v>1.009237572654126</v>
      </c>
      <c r="G26" s="28">
        <f t="shared" si="16"/>
        <v>0.9985877792820463</v>
      </c>
      <c r="H26" s="28">
        <f t="shared" si="16"/>
        <v>1.0011553768095596</v>
      </c>
      <c r="I26" s="28">
        <f t="shared" si="16"/>
        <v>1.001901235847265</v>
      </c>
      <c r="J26" s="28">
        <f t="shared" si="16"/>
        <v>1.0073299590823546</v>
      </c>
      <c r="K26" s="28">
        <f t="shared" si="16"/>
        <v>1.0019524696696456</v>
      </c>
      <c r="L26" s="28">
        <f t="shared" si="16"/>
        <v>1.0034943207443499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1.001976152730609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1.0154580989001285</v>
      </c>
      <c r="D27" s="28">
        <f>D$25+(D$28-D$25)*($A27-$A$25)/($A$28-$A$25)</f>
        <v>1.012968749080564</v>
      </c>
      <c r="E27" s="28">
        <f t="shared" si="16"/>
        <v>1.0183061824893491</v>
      </c>
      <c r="F27" s="28">
        <f t="shared" si="16"/>
        <v>1.018475145308252</v>
      </c>
      <c r="G27" s="28">
        <f t="shared" si="16"/>
        <v>0.9971755585640928</v>
      </c>
      <c r="H27" s="28">
        <f t="shared" si="16"/>
        <v>1.002310753619119</v>
      </c>
      <c r="I27" s="28">
        <f t="shared" si="16"/>
        <v>1.0038024716945297</v>
      </c>
      <c r="J27" s="28">
        <f t="shared" si="16"/>
        <v>1.014659918164709</v>
      </c>
      <c r="K27" s="28">
        <f t="shared" si="16"/>
        <v>1.003904939339291</v>
      </c>
      <c r="L27" s="28">
        <f t="shared" si="16"/>
        <v>1.0069886414887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1.0039523054612183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1.0231871483501926</v>
      </c>
      <c r="D28" s="30">
        <f>D15/100</f>
        <v>1.0194531236208457</v>
      </c>
      <c r="E28" s="30">
        <f aca="true" t="shared" si="21" ref="E28:L28">E15/100</f>
        <v>1.0274592737340236</v>
      </c>
      <c r="F28" s="30">
        <f t="shared" si="21"/>
        <v>1.027712717962378</v>
      </c>
      <c r="G28" s="30">
        <f t="shared" si="21"/>
        <v>0.9957633378461391</v>
      </c>
      <c r="H28" s="30">
        <f t="shared" si="21"/>
        <v>1.0034661304286785</v>
      </c>
      <c r="I28" s="30">
        <f t="shared" si="21"/>
        <v>1.0057037075417947</v>
      </c>
      <c r="J28" s="30">
        <f t="shared" si="21"/>
        <v>1.0219898772470635</v>
      </c>
      <c r="K28" s="30">
        <f t="shared" si="21"/>
        <v>1.0058574090089365</v>
      </c>
      <c r="L28" s="30">
        <f t="shared" si="21"/>
        <v>1.0104829622330498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1.0059284581918273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1.0268382476945013</v>
      </c>
      <c r="D29" s="33">
        <f>D$28+(D$31-D$28)*($A29-$A$28)/($A$31-$A$28)</f>
        <v>1.0242968889810709</v>
      </c>
      <c r="E29" s="33">
        <f aca="true" t="shared" si="23" ref="E29:L30">E$28+(E$31-E$28)*($A29-$A$28)/($A$31-$A$28)</f>
        <v>1.029127372409411</v>
      </c>
      <c r="F29" s="33">
        <f t="shared" si="23"/>
        <v>1.0301663710717819</v>
      </c>
      <c r="G29" s="33">
        <f t="shared" si="23"/>
        <v>1.0032997199953286</v>
      </c>
      <c r="H29" s="33">
        <f t="shared" si="23"/>
        <v>1.007023074902943</v>
      </c>
      <c r="I29" s="33">
        <f t="shared" si="23"/>
        <v>1.010432204919894</v>
      </c>
      <c r="J29" s="33">
        <f t="shared" si="23"/>
        <v>1.022931612306105</v>
      </c>
      <c r="K29" s="33">
        <f t="shared" si="23"/>
        <v>1.0139165935036902</v>
      </c>
      <c r="L29" s="33">
        <f t="shared" si="23"/>
        <v>1.019021675341469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1.0140853989594052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132R1 36-45</v>
      </c>
      <c r="C30" s="33">
        <f>C$28+(C$31-C$28)*($A30-$A$28)/($A$31-$A$28)</f>
        <v>1.0304893470388101</v>
      </c>
      <c r="D30" s="33">
        <f>D$28+(D$31-D$28)*($A30-$A$28)/($A$31-$A$28)</f>
        <v>1.0291406543412962</v>
      </c>
      <c r="E30" s="33">
        <f t="shared" si="23"/>
        <v>1.0307954710847986</v>
      </c>
      <c r="F30" s="33">
        <f t="shared" si="23"/>
        <v>1.032620024181186</v>
      </c>
      <c r="G30" s="33">
        <f t="shared" si="23"/>
        <v>1.010836102144518</v>
      </c>
      <c r="H30" s="33">
        <f t="shared" si="23"/>
        <v>1.0105800193772077</v>
      </c>
      <c r="I30" s="33">
        <f t="shared" si="23"/>
        <v>1.0151607022979932</v>
      </c>
      <c r="J30" s="33">
        <f t="shared" si="23"/>
        <v>1.0238733473651462</v>
      </c>
      <c r="K30" s="33">
        <f t="shared" si="23"/>
        <v>1.0219757779984437</v>
      </c>
      <c r="L30" s="33">
        <f t="shared" si="23"/>
        <v>1.027560388449888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1.0222423397269829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1.0341404463831187</v>
      </c>
      <c r="D31" s="30">
        <f>D16/100</f>
        <v>1.0339844197015213</v>
      </c>
      <c r="E31" s="30">
        <f aca="true" t="shared" si="27" ref="E31:L31">E16/100</f>
        <v>1.032463569760186</v>
      </c>
      <c r="F31" s="30">
        <f t="shared" si="27"/>
        <v>1.03507367729059</v>
      </c>
      <c r="G31" s="30">
        <f t="shared" si="27"/>
        <v>1.0183724842937076</v>
      </c>
      <c r="H31" s="30">
        <f t="shared" si="27"/>
        <v>1.0141369638514721</v>
      </c>
      <c r="I31" s="30">
        <f t="shared" si="27"/>
        <v>1.0198891996760924</v>
      </c>
      <c r="J31" s="30">
        <f t="shared" si="27"/>
        <v>1.0248150824241877</v>
      </c>
      <c r="K31" s="30">
        <f t="shared" si="27"/>
        <v>1.0300349624931975</v>
      </c>
      <c r="L31" s="30">
        <f t="shared" si="27"/>
        <v>1.0360991015583072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1.0303992804945608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133R2 45-50</v>
      </c>
      <c r="C32" s="33">
        <f aca="true" t="shared" si="29" ref="C32:D35">C$31+(C$36-C$31)*($A32-$A$31)/($A$36-$A$31)</f>
        <v>1.032760242014379</v>
      </c>
      <c r="D32" s="33">
        <f t="shared" si="29"/>
        <v>1.0351924275832296</v>
      </c>
      <c r="E32" s="33">
        <f aca="true" t="shared" si="30" ref="E32:L35">E$31+(E$36-E$31)*($A32-$A$31)/($A$36-$A$31)</f>
        <v>1.0382218190692136</v>
      </c>
      <c r="F32" s="33">
        <f t="shared" si="30"/>
        <v>1.0372339898824983</v>
      </c>
      <c r="G32" s="33">
        <f t="shared" si="30"/>
        <v>1.0182670752004626</v>
      </c>
      <c r="H32" s="33">
        <f t="shared" si="30"/>
        <v>1.0231804736667756</v>
      </c>
      <c r="I32" s="33">
        <f t="shared" si="30"/>
        <v>1.0186838125860247</v>
      </c>
      <c r="J32" s="33">
        <f t="shared" si="30"/>
        <v>1.028412473795243</v>
      </c>
      <c r="K32" s="33">
        <f t="shared" si="30"/>
        <v>1.028652788895927</v>
      </c>
      <c r="L32" s="33">
        <f t="shared" si="30"/>
        <v>1.0378534075403605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1.0290003414119793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134R2 21-26</v>
      </c>
      <c r="C33" s="33">
        <f t="shared" si="29"/>
        <v>1.0313800376456395</v>
      </c>
      <c r="D33" s="33">
        <f t="shared" si="29"/>
        <v>1.0364004354649379</v>
      </c>
      <c r="E33" s="33">
        <f t="shared" si="30"/>
        <v>1.0439800683782412</v>
      </c>
      <c r="F33" s="33">
        <f t="shared" si="30"/>
        <v>1.0393943024744066</v>
      </c>
      <c r="G33" s="33">
        <f t="shared" si="30"/>
        <v>1.0181616661072173</v>
      </c>
      <c r="H33" s="33">
        <f t="shared" si="30"/>
        <v>1.032223983482079</v>
      </c>
      <c r="I33" s="33">
        <f t="shared" si="30"/>
        <v>1.0174784254959572</v>
      </c>
      <c r="J33" s="33">
        <f t="shared" si="30"/>
        <v>1.032009865166298</v>
      </c>
      <c r="K33" s="33">
        <f t="shared" si="30"/>
        <v>1.0272706152986564</v>
      </c>
      <c r="L33" s="33">
        <f t="shared" si="30"/>
        <v>1.0396077135224138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1.0276014023293978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135R2 53-63</v>
      </c>
      <c r="C34" s="33">
        <f t="shared" si="29"/>
        <v>1.0299998332769</v>
      </c>
      <c r="D34" s="33">
        <f t="shared" si="29"/>
        <v>1.0376084433466464</v>
      </c>
      <c r="E34" s="33">
        <f t="shared" si="30"/>
        <v>1.0497383176872686</v>
      </c>
      <c r="F34" s="33">
        <f t="shared" si="30"/>
        <v>1.0415546150663149</v>
      </c>
      <c r="G34" s="33">
        <f t="shared" si="30"/>
        <v>1.0180562570139722</v>
      </c>
      <c r="H34" s="33">
        <f t="shared" si="30"/>
        <v>1.0412674932973827</v>
      </c>
      <c r="I34" s="33">
        <f t="shared" si="30"/>
        <v>1.0162730384058896</v>
      </c>
      <c r="J34" s="33">
        <f t="shared" si="30"/>
        <v>1.035607256537353</v>
      </c>
      <c r="K34" s="33">
        <f t="shared" si="30"/>
        <v>1.025888441701386</v>
      </c>
      <c r="L34" s="33">
        <f t="shared" si="30"/>
        <v>1.0413620195044668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1.0262024632468163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1.0286196289081604</v>
      </c>
      <c r="D35" s="33">
        <f t="shared" si="29"/>
        <v>1.0388164512283546</v>
      </c>
      <c r="E35" s="33">
        <f t="shared" si="30"/>
        <v>1.0554965669962961</v>
      </c>
      <c r="F35" s="33">
        <f t="shared" si="30"/>
        <v>1.0437149276582232</v>
      </c>
      <c r="G35" s="33">
        <f t="shared" si="30"/>
        <v>1.0179508479207269</v>
      </c>
      <c r="H35" s="33">
        <f t="shared" si="30"/>
        <v>1.050311003112686</v>
      </c>
      <c r="I35" s="33">
        <f t="shared" si="30"/>
        <v>1.015067651315822</v>
      </c>
      <c r="J35" s="33">
        <f t="shared" si="30"/>
        <v>1.039204647908408</v>
      </c>
      <c r="K35" s="33">
        <f t="shared" si="30"/>
        <v>1.0245062681041155</v>
      </c>
      <c r="L35" s="33">
        <f t="shared" si="30"/>
        <v>1.0431163254865201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1.0248035241642348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1.0272394245394207</v>
      </c>
      <c r="D36" s="30">
        <f>D17/100</f>
        <v>1.040024459110063</v>
      </c>
      <c r="E36" s="30">
        <f aca="true" t="shared" si="34" ref="E36:L36">E17/100</f>
        <v>1.0612548163053237</v>
      </c>
      <c r="F36" s="30">
        <f t="shared" si="34"/>
        <v>1.0458752402501315</v>
      </c>
      <c r="G36" s="30">
        <f t="shared" si="34"/>
        <v>1.0178454388274818</v>
      </c>
      <c r="H36" s="30">
        <f t="shared" si="34"/>
        <v>1.0593545129279895</v>
      </c>
      <c r="I36" s="30">
        <f t="shared" si="34"/>
        <v>1.0138622642257544</v>
      </c>
      <c r="J36" s="30">
        <f t="shared" si="34"/>
        <v>1.0428020392794632</v>
      </c>
      <c r="K36" s="30">
        <f t="shared" si="34"/>
        <v>1.023124094506845</v>
      </c>
      <c r="L36" s="30">
        <f t="shared" si="34"/>
        <v>1.0448706314685734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1.0234045850816533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1.0342746159869145</v>
      </c>
      <c r="D37" s="33">
        <f>D$36+(D$41-D$36)*($A37-$A$36)/($A$41-$A$36)</f>
        <v>1.0399492356041162</v>
      </c>
      <c r="E37" s="33">
        <f aca="true" t="shared" si="36" ref="E37:L38">E$36+(E$41-E$36)*($A37-$A$36)/($A$41-$A$36)</f>
        <v>1.0666743519231947</v>
      </c>
      <c r="F37" s="33">
        <f t="shared" si="36"/>
        <v>1.0562539008121428</v>
      </c>
      <c r="G37" s="33">
        <f t="shared" si="36"/>
        <v>1.020864567277926</v>
      </c>
      <c r="H37" s="33">
        <f t="shared" si="36"/>
        <v>1.0620851705166954</v>
      </c>
      <c r="I37" s="33">
        <f t="shared" si="36"/>
        <v>1.0195996793368232</v>
      </c>
      <c r="J37" s="33">
        <f t="shared" si="36"/>
        <v>1.0455298208666144</v>
      </c>
      <c r="K37" s="33">
        <f t="shared" si="36"/>
        <v>1.0277946787869476</v>
      </c>
      <c r="L37" s="33">
        <f t="shared" si="36"/>
        <v>1.0496107745612935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1.0281318226014766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136R2 4-14</v>
      </c>
      <c r="C38" s="33">
        <f>C$36+(C$41-C$36)*($A38-$A$36)/($A$41-$A$36)</f>
        <v>1.0413098074344083</v>
      </c>
      <c r="D38" s="33">
        <f>D$36+(D$41-D$36)*($A38-$A$36)/($A$41-$A$36)</f>
        <v>1.0398740120981695</v>
      </c>
      <c r="E38" s="33">
        <f t="shared" si="36"/>
        <v>1.0720938875410657</v>
      </c>
      <c r="F38" s="33">
        <f t="shared" si="36"/>
        <v>1.066632561374154</v>
      </c>
      <c r="G38" s="33">
        <f t="shared" si="36"/>
        <v>1.0238836957283701</v>
      </c>
      <c r="H38" s="33">
        <f t="shared" si="36"/>
        <v>1.0648158281054012</v>
      </c>
      <c r="I38" s="33">
        <f t="shared" si="36"/>
        <v>1.025337094447892</v>
      </c>
      <c r="J38" s="33">
        <f t="shared" si="36"/>
        <v>1.0482576024537653</v>
      </c>
      <c r="K38" s="33">
        <f t="shared" si="36"/>
        <v>1.0324652630670503</v>
      </c>
      <c r="L38" s="33">
        <f t="shared" si="36"/>
        <v>1.0543509176540133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1.0328590601213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137R2 132-135</v>
      </c>
      <c r="C39" s="33">
        <f t="shared" si="38"/>
        <v>1.0483449988819018</v>
      </c>
      <c r="D39" s="33">
        <f t="shared" si="38"/>
        <v>1.0397987885922226</v>
      </c>
      <c r="E39" s="33">
        <f t="shared" si="38"/>
        <v>1.077513423158937</v>
      </c>
      <c r="F39" s="33">
        <f t="shared" si="38"/>
        <v>1.0770112219361652</v>
      </c>
      <c r="G39" s="33">
        <f t="shared" si="38"/>
        <v>1.0269028241788143</v>
      </c>
      <c r="H39" s="33">
        <f t="shared" si="38"/>
        <v>1.067546485694107</v>
      </c>
      <c r="I39" s="33">
        <f t="shared" si="38"/>
        <v>1.0310745095589606</v>
      </c>
      <c r="J39" s="33">
        <f t="shared" si="38"/>
        <v>1.0509853840409165</v>
      </c>
      <c r="K39" s="33">
        <f t="shared" si="38"/>
        <v>1.0371358473471528</v>
      </c>
      <c r="L39" s="33">
        <f t="shared" si="38"/>
        <v>1.0590910607467334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1.037586297641123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138R3 69-79</v>
      </c>
      <c r="C40" s="33">
        <f t="shared" si="38"/>
        <v>1.0553801903293956</v>
      </c>
      <c r="D40" s="33">
        <f t="shared" si="38"/>
        <v>1.039723565086276</v>
      </c>
      <c r="E40" s="33">
        <f t="shared" si="38"/>
        <v>1.082932958776808</v>
      </c>
      <c r="F40" s="33">
        <f t="shared" si="38"/>
        <v>1.0873898824981765</v>
      </c>
      <c r="G40" s="33">
        <f t="shared" si="38"/>
        <v>1.0299219526292585</v>
      </c>
      <c r="H40" s="33">
        <f t="shared" si="38"/>
        <v>1.0702771432828129</v>
      </c>
      <c r="I40" s="33">
        <f t="shared" si="38"/>
        <v>1.0368119246700294</v>
      </c>
      <c r="J40" s="33">
        <f t="shared" si="38"/>
        <v>1.0537131656280674</v>
      </c>
      <c r="K40" s="33">
        <f t="shared" si="38"/>
        <v>1.0418064316272555</v>
      </c>
      <c r="L40" s="33">
        <f t="shared" si="38"/>
        <v>1.0638312038394533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1.0423135351609463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1.0624153817768893</v>
      </c>
      <c r="D41" s="30">
        <f>D18/100</f>
        <v>1.0396483415803293</v>
      </c>
      <c r="E41" s="30">
        <f aca="true" t="shared" si="40" ref="E41:L41">E18/100</f>
        <v>1.088352494394679</v>
      </c>
      <c r="F41" s="30">
        <f t="shared" si="40"/>
        <v>1.0977685430601878</v>
      </c>
      <c r="G41" s="30">
        <f t="shared" si="40"/>
        <v>1.0329410810797026</v>
      </c>
      <c r="H41" s="30">
        <f t="shared" si="40"/>
        <v>1.0730078008715187</v>
      </c>
      <c r="I41" s="30">
        <f t="shared" si="40"/>
        <v>1.042549339781098</v>
      </c>
      <c r="J41" s="30">
        <f t="shared" si="40"/>
        <v>1.0564409472152185</v>
      </c>
      <c r="K41" s="30">
        <f t="shared" si="40"/>
        <v>1.0464770159073582</v>
      </c>
      <c r="L41" s="30">
        <f t="shared" si="40"/>
        <v>1.0685713469321734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1.0470407726807696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1.0623599394339738</v>
      </c>
      <c r="D42" s="33">
        <f t="shared" si="42"/>
        <v>1.039106033014946</v>
      </c>
      <c r="E42" s="33">
        <f t="shared" si="42"/>
        <v>1.0930463843629663</v>
      </c>
      <c r="F42" s="33">
        <f t="shared" si="42"/>
        <v>1.0981440683505617</v>
      </c>
      <c r="G42" s="33">
        <f t="shared" si="42"/>
        <v>1.0332762826585071</v>
      </c>
      <c r="H42" s="33">
        <f t="shared" si="42"/>
        <v>1.0779082004624059</v>
      </c>
      <c r="I42" s="33">
        <f t="shared" si="42"/>
        <v>1.0450021763114794</v>
      </c>
      <c r="J42" s="33">
        <f t="shared" si="42"/>
        <v>1.0571053460686513</v>
      </c>
      <c r="K42" s="33">
        <f t="shared" si="42"/>
        <v>1.0524455766450704</v>
      </c>
      <c r="L42" s="33">
        <f t="shared" si="42"/>
        <v>1.0638742187062251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1.0530817308492917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139R3 126-133</v>
      </c>
      <c r="C43" s="33">
        <f>C$41+(C$46-C$41)*($A43-$A$41)/($A$46-$A$41)</f>
        <v>1.0623044970910582</v>
      </c>
      <c r="D43" s="33">
        <f>D$41+(D$46-D$41)*($A43-$A$41)/($A$46-$A$41)</f>
        <v>1.0385637244495627</v>
      </c>
      <c r="E43" s="33">
        <f t="shared" si="42"/>
        <v>1.0977402743312539</v>
      </c>
      <c r="F43" s="33">
        <f t="shared" si="42"/>
        <v>1.0985195936409355</v>
      </c>
      <c r="G43" s="33">
        <f t="shared" si="42"/>
        <v>1.0336114842373114</v>
      </c>
      <c r="H43" s="33">
        <f t="shared" si="42"/>
        <v>1.0828086000532933</v>
      </c>
      <c r="I43" s="33">
        <f t="shared" si="42"/>
        <v>1.047455012841861</v>
      </c>
      <c r="J43" s="33">
        <f t="shared" si="42"/>
        <v>1.057769744922084</v>
      </c>
      <c r="K43" s="33">
        <f t="shared" si="42"/>
        <v>1.0584141373827827</v>
      </c>
      <c r="L43" s="33">
        <f t="shared" si="42"/>
        <v>1.0591770904802769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1.0591226890178138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140R2 11-19</v>
      </c>
      <c r="C44" s="33">
        <f t="shared" si="43"/>
        <v>1.0622490547481425</v>
      </c>
      <c r="D44" s="33">
        <f t="shared" si="43"/>
        <v>1.0380214158841794</v>
      </c>
      <c r="E44" s="33">
        <f t="shared" si="43"/>
        <v>1.1024341642995412</v>
      </c>
      <c r="F44" s="33">
        <f t="shared" si="43"/>
        <v>1.0988951189313092</v>
      </c>
      <c r="G44" s="33">
        <f t="shared" si="43"/>
        <v>1.033946685816116</v>
      </c>
      <c r="H44" s="33">
        <f t="shared" si="43"/>
        <v>1.0877089996441804</v>
      </c>
      <c r="I44" s="33">
        <f t="shared" si="43"/>
        <v>1.0499078493722422</v>
      </c>
      <c r="J44" s="33">
        <f t="shared" si="43"/>
        <v>1.0584341437755165</v>
      </c>
      <c r="K44" s="33">
        <f t="shared" si="43"/>
        <v>1.0643826981204947</v>
      </c>
      <c r="L44" s="33">
        <f t="shared" si="43"/>
        <v>1.0544799622543288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1.0651636471863357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Acid blank 1 (acs)</v>
      </c>
      <c r="C45" s="33">
        <f t="shared" si="43"/>
        <v>1.062193612405227</v>
      </c>
      <c r="D45" s="33">
        <f t="shared" si="43"/>
        <v>1.0374791073187961</v>
      </c>
      <c r="E45" s="33">
        <f t="shared" si="43"/>
        <v>1.1071280542678288</v>
      </c>
      <c r="F45" s="33">
        <f t="shared" si="43"/>
        <v>1.099270644221683</v>
      </c>
      <c r="G45" s="33">
        <f t="shared" si="43"/>
        <v>1.0342818873949202</v>
      </c>
      <c r="H45" s="33">
        <f t="shared" si="43"/>
        <v>1.0926093992350678</v>
      </c>
      <c r="I45" s="33">
        <f t="shared" si="43"/>
        <v>1.0523606859026238</v>
      </c>
      <c r="J45" s="33">
        <f t="shared" si="43"/>
        <v>1.0590985426289492</v>
      </c>
      <c r="K45" s="33">
        <f t="shared" si="43"/>
        <v>1.070351258858207</v>
      </c>
      <c r="L45" s="33">
        <f t="shared" si="43"/>
        <v>1.0497828340283806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1.0712046053548578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1.0621381700623114</v>
      </c>
      <c r="D46" s="30">
        <f>D19/100</f>
        <v>1.0369367987534128</v>
      </c>
      <c r="E46" s="30">
        <f aca="true" t="shared" si="45" ref="E46:L46">E19/100</f>
        <v>1.1118219442361161</v>
      </c>
      <c r="F46" s="30">
        <f t="shared" si="45"/>
        <v>1.099646169512057</v>
      </c>
      <c r="G46" s="30">
        <f t="shared" si="45"/>
        <v>1.0346170889737247</v>
      </c>
      <c r="H46" s="30">
        <f t="shared" si="45"/>
        <v>1.097509798825955</v>
      </c>
      <c r="I46" s="30">
        <f t="shared" si="45"/>
        <v>1.054813522433005</v>
      </c>
      <c r="J46" s="30">
        <f t="shared" si="45"/>
        <v>1.059762941482382</v>
      </c>
      <c r="K46" s="30">
        <f t="shared" si="45"/>
        <v>1.0763198195959192</v>
      </c>
      <c r="L46" s="30">
        <f t="shared" si="45"/>
        <v>1.0450857058024323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1.07724556352338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140R3 91-101</v>
      </c>
      <c r="C47" s="28">
        <f>C$46+(C$51-C$46)*($A47-$A$46)/($A$51-$A$46)</f>
        <v>1.062126852778099</v>
      </c>
      <c r="D47" s="28">
        <f>D$46+(D$51-D$46)*($A47-$A$46)/($A$51-$A$46)</f>
        <v>1.039488124997774</v>
      </c>
      <c r="E47" s="28">
        <f aca="true" t="shared" si="47" ref="E47:L47">E$46+(E$51-E$46)*($A47-$A$46)/($A$51-$A$46)</f>
        <v>1.1186732338344694</v>
      </c>
      <c r="F47" s="28">
        <f t="shared" si="47"/>
        <v>1.1049168030310053</v>
      </c>
      <c r="G47" s="28">
        <f t="shared" si="47"/>
        <v>1.0415741310025213</v>
      </c>
      <c r="H47" s="28">
        <f t="shared" si="47"/>
        <v>1.1023550317242055</v>
      </c>
      <c r="I47" s="28">
        <f t="shared" si="47"/>
        <v>1.0534848018789982</v>
      </c>
      <c r="J47" s="28">
        <f t="shared" si="47"/>
        <v>1.0558686805902393</v>
      </c>
      <c r="K47" s="28">
        <f t="shared" si="47"/>
        <v>1.0794142995203464</v>
      </c>
      <c r="L47" s="28">
        <f t="shared" si="47"/>
        <v>1.0493217369978198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1.0803775788614631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1.0621155354938867</v>
      </c>
      <c r="D48" s="28">
        <f t="shared" si="49"/>
        <v>1.0420394512421354</v>
      </c>
      <c r="E48" s="28">
        <f t="shared" si="49"/>
        <v>1.1255245234328226</v>
      </c>
      <c r="F48" s="28">
        <f t="shared" si="49"/>
        <v>1.1101874365499536</v>
      </c>
      <c r="G48" s="28">
        <f t="shared" si="49"/>
        <v>1.0485311730313176</v>
      </c>
      <c r="H48" s="28">
        <f t="shared" si="49"/>
        <v>1.107200264622456</v>
      </c>
      <c r="I48" s="28">
        <f t="shared" si="49"/>
        <v>1.0521560813249913</v>
      </c>
      <c r="J48" s="28">
        <f t="shared" si="49"/>
        <v>1.0519744196980967</v>
      </c>
      <c r="K48" s="28">
        <f t="shared" si="49"/>
        <v>1.0825087794447734</v>
      </c>
      <c r="L48" s="28">
        <f t="shared" si="49"/>
        <v>1.0535577681932073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1.0835095941995463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142R2 68-78</v>
      </c>
      <c r="C49" s="28">
        <f>C$46+(C$51-C$46)*($A49-$A$46)/($A$51-$A$46)</f>
        <v>1.0621042182096743</v>
      </c>
      <c r="D49" s="28">
        <f>D$46+(D$51-D$46)*($A49-$A$46)/($A$51-$A$46)</f>
        <v>1.0445907774864966</v>
      </c>
      <c r="E49" s="28">
        <f t="shared" si="49"/>
        <v>1.132375813031176</v>
      </c>
      <c r="F49" s="28">
        <f t="shared" si="49"/>
        <v>1.115458070068902</v>
      </c>
      <c r="G49" s="28">
        <f t="shared" si="49"/>
        <v>1.0554882150601141</v>
      </c>
      <c r="H49" s="28">
        <f t="shared" si="49"/>
        <v>1.1120454975207066</v>
      </c>
      <c r="I49" s="28">
        <f t="shared" si="49"/>
        <v>1.0508273607709842</v>
      </c>
      <c r="J49" s="28">
        <f t="shared" si="49"/>
        <v>1.0480801588059538</v>
      </c>
      <c r="K49" s="28">
        <f t="shared" si="49"/>
        <v>1.0856032593692007</v>
      </c>
      <c r="L49" s="28">
        <f t="shared" si="49"/>
        <v>1.0577937993885946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1.0866416095376294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144R1 41-49</v>
      </c>
      <c r="C50" s="28">
        <f t="shared" si="49"/>
        <v>1.062092900925462</v>
      </c>
      <c r="D50" s="28">
        <f t="shared" si="49"/>
        <v>1.047142103730858</v>
      </c>
      <c r="E50" s="28">
        <f t="shared" si="49"/>
        <v>1.1392271026295293</v>
      </c>
      <c r="F50" s="28">
        <f t="shared" si="49"/>
        <v>1.1207287035878504</v>
      </c>
      <c r="G50" s="28">
        <f t="shared" si="49"/>
        <v>1.0624452570889105</v>
      </c>
      <c r="H50" s="28">
        <f t="shared" si="49"/>
        <v>1.116890730418957</v>
      </c>
      <c r="I50" s="28">
        <f t="shared" si="49"/>
        <v>1.0494986402169773</v>
      </c>
      <c r="J50" s="28">
        <f t="shared" si="49"/>
        <v>1.0441858979138112</v>
      </c>
      <c r="K50" s="28">
        <f t="shared" si="49"/>
        <v>1.0886977392936277</v>
      </c>
      <c r="L50" s="28">
        <f t="shared" si="49"/>
        <v>1.0620298305839821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1.0897736248757126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1.0620815836412496</v>
      </c>
      <c r="D51" s="30">
        <f>D20/100</f>
        <v>1.0496934299752192</v>
      </c>
      <c r="E51" s="30">
        <f aca="true" t="shared" si="52" ref="E51:L51">E20/100</f>
        <v>1.1460783922278825</v>
      </c>
      <c r="F51" s="30">
        <f t="shared" si="52"/>
        <v>1.1259993371067987</v>
      </c>
      <c r="G51" s="30">
        <f t="shared" si="52"/>
        <v>1.069402299117707</v>
      </c>
      <c r="H51" s="30">
        <f t="shared" si="52"/>
        <v>1.1217359633172075</v>
      </c>
      <c r="I51" s="30">
        <f t="shared" si="52"/>
        <v>1.0481699196629704</v>
      </c>
      <c r="J51" s="30">
        <f t="shared" si="52"/>
        <v>1.0402916370216686</v>
      </c>
      <c r="K51" s="30">
        <f t="shared" si="52"/>
        <v>1.091792219218055</v>
      </c>
      <c r="L51" s="30">
        <f t="shared" si="52"/>
        <v>1.0662658617793697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1.0929056402137958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1.0652283444084332</v>
      </c>
      <c r="D52" s="28">
        <f t="shared" si="54"/>
        <v>1.0528726046600738</v>
      </c>
      <c r="E52" s="28">
        <f aca="true" t="shared" si="55" ref="E52:L52">E$51+(E$56-E$51)*($A52-$A$51)/($A$56-$A$51)</f>
        <v>1.145576454980579</v>
      </c>
      <c r="F52" s="28">
        <f t="shared" si="55"/>
        <v>1.125827495564356</v>
      </c>
      <c r="G52" s="28">
        <f t="shared" si="55"/>
        <v>1.0690282978602166</v>
      </c>
      <c r="H52" s="28">
        <f t="shared" si="55"/>
        <v>1.1283057801460405</v>
      </c>
      <c r="I52" s="28">
        <f t="shared" si="55"/>
        <v>1.051071010253317</v>
      </c>
      <c r="J52" s="28">
        <f t="shared" si="55"/>
        <v>1.0379267153246237</v>
      </c>
      <c r="K52" s="28">
        <f t="shared" si="55"/>
        <v>1.0945645432737272</v>
      </c>
      <c r="L52" s="28">
        <f t="shared" si="55"/>
        <v>1.0628962518337801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1.0957115919977973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2</v>
      </c>
      <c r="C53" s="28">
        <f t="shared" si="54"/>
        <v>1.0683751051756165</v>
      </c>
      <c r="D53" s="28">
        <f t="shared" si="54"/>
        <v>1.0560517793449284</v>
      </c>
      <c r="E53" s="28">
        <f aca="true" t="shared" si="57" ref="E53:L55">E$51+(E$56-E$51)*($A53-$A$51)/($A$56-$A$51)</f>
        <v>1.1450745177332753</v>
      </c>
      <c r="F53" s="28">
        <f t="shared" si="57"/>
        <v>1.1256556540219131</v>
      </c>
      <c r="G53" s="28">
        <f t="shared" si="57"/>
        <v>1.0686542966027264</v>
      </c>
      <c r="H53" s="28">
        <f t="shared" si="57"/>
        <v>1.1348755969748736</v>
      </c>
      <c r="I53" s="28">
        <f t="shared" si="57"/>
        <v>1.0539721008436633</v>
      </c>
      <c r="J53" s="28">
        <f t="shared" si="57"/>
        <v>1.035561793627579</v>
      </c>
      <c r="K53" s="28">
        <f t="shared" si="57"/>
        <v>1.0973368673293997</v>
      </c>
      <c r="L53" s="28">
        <f t="shared" si="57"/>
        <v>1.0595266418881903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1.0985175437817987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1.0715218659428</v>
      </c>
      <c r="D54" s="28">
        <f t="shared" si="54"/>
        <v>1.0592309540297828</v>
      </c>
      <c r="E54" s="28">
        <f t="shared" si="57"/>
        <v>1.1445725804859719</v>
      </c>
      <c r="F54" s="28">
        <f t="shared" si="57"/>
        <v>1.1254838124794704</v>
      </c>
      <c r="G54" s="28">
        <f t="shared" si="57"/>
        <v>1.068280295345236</v>
      </c>
      <c r="H54" s="28">
        <f t="shared" si="57"/>
        <v>1.1414454138037067</v>
      </c>
      <c r="I54" s="28">
        <f t="shared" si="57"/>
        <v>1.05687319143401</v>
      </c>
      <c r="J54" s="28">
        <f t="shared" si="57"/>
        <v>1.033196871930534</v>
      </c>
      <c r="K54" s="28">
        <f t="shared" si="57"/>
        <v>1.100109191385072</v>
      </c>
      <c r="L54" s="28">
        <f t="shared" si="57"/>
        <v>1.0561570319426008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1.1013234955658002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Acid blank 2 (acs)</v>
      </c>
      <c r="C55" s="28">
        <f t="shared" si="54"/>
        <v>1.0746686267099834</v>
      </c>
      <c r="D55" s="28">
        <f t="shared" si="54"/>
        <v>1.0624101287146375</v>
      </c>
      <c r="E55" s="28">
        <f t="shared" si="57"/>
        <v>1.1440706432386683</v>
      </c>
      <c r="F55" s="28">
        <f t="shared" si="57"/>
        <v>1.1253119709370276</v>
      </c>
      <c r="G55" s="28">
        <f t="shared" si="57"/>
        <v>1.0679062940877457</v>
      </c>
      <c r="H55" s="28">
        <f t="shared" si="57"/>
        <v>1.1480152306325397</v>
      </c>
      <c r="I55" s="28">
        <f t="shared" si="57"/>
        <v>1.0597742820243563</v>
      </c>
      <c r="J55" s="28">
        <f t="shared" si="57"/>
        <v>1.0308319502334893</v>
      </c>
      <c r="K55" s="28">
        <f t="shared" si="57"/>
        <v>1.1028815154407445</v>
      </c>
      <c r="L55" s="28">
        <f t="shared" si="57"/>
        <v>1.052787421997011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1.1041294473498016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1.077815387477167</v>
      </c>
      <c r="D56" s="30">
        <f>D21/100</f>
        <v>1.065589303399492</v>
      </c>
      <c r="E56" s="30">
        <f aca="true" t="shared" si="58" ref="E56:L56">E21/100</f>
        <v>1.1435687059913646</v>
      </c>
      <c r="F56" s="30">
        <f t="shared" si="58"/>
        <v>1.1251401293945849</v>
      </c>
      <c r="G56" s="30">
        <f t="shared" si="58"/>
        <v>1.0675322928302553</v>
      </c>
      <c r="H56" s="30">
        <f t="shared" si="58"/>
        <v>1.1545850474613728</v>
      </c>
      <c r="I56" s="30">
        <f t="shared" si="58"/>
        <v>1.062675372614703</v>
      </c>
      <c r="J56" s="30">
        <f t="shared" si="58"/>
        <v>1.0284670285364443</v>
      </c>
      <c r="K56" s="30">
        <f t="shared" si="58"/>
        <v>1.1056538394964168</v>
      </c>
      <c r="L56" s="30">
        <f t="shared" si="58"/>
        <v>1.0494178120514215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1.1069353991338031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25">
      <selection activeCell="F14" sqref="F14"/>
    </sheetView>
  </sheetViews>
  <sheetFormatPr defaultColWidth="11.421875" defaultRowHeight="12.75"/>
  <cols>
    <col min="1" max="16384" width="11.421875" style="92" customWidth="1"/>
  </cols>
  <sheetData>
    <row r="5" ht="16.5">
      <c r="F5" s="133" t="s">
        <v>435</v>
      </c>
    </row>
    <row r="8" ht="12.75">
      <c r="F8" s="134" t="s">
        <v>642</v>
      </c>
    </row>
    <row r="13" spans="1:7" ht="12.75">
      <c r="A13" s="135" t="s">
        <v>436</v>
      </c>
      <c r="F13" s="136" t="s">
        <v>437</v>
      </c>
      <c r="G13" s="137" t="s">
        <v>438</v>
      </c>
    </row>
    <row r="14" spans="4:11" ht="12.75">
      <c r="D14" s="138" t="s">
        <v>439</v>
      </c>
      <c r="E14" s="137" t="s">
        <v>605</v>
      </c>
      <c r="G14" s="136" t="s">
        <v>440</v>
      </c>
      <c r="I14" s="137" t="s">
        <v>441</v>
      </c>
      <c r="J14" s="136" t="s">
        <v>442</v>
      </c>
      <c r="K14" s="139">
        <v>0.7352941632270813</v>
      </c>
    </row>
    <row r="15" spans="6:7" ht="12.75">
      <c r="F15" s="138" t="s">
        <v>443</v>
      </c>
      <c r="G15" s="137" t="s">
        <v>444</v>
      </c>
    </row>
    <row r="16" spans="1:11" ht="12.75">
      <c r="A16" s="140" t="s">
        <v>445</v>
      </c>
      <c r="B16" s="141">
        <v>38385.804664351854</v>
      </c>
      <c r="D16" s="136" t="s">
        <v>446</v>
      </c>
      <c r="E16" s="137" t="s">
        <v>447</v>
      </c>
      <c r="F16" s="136" t="s">
        <v>448</v>
      </c>
      <c r="G16" s="137" t="s">
        <v>449</v>
      </c>
      <c r="H16" s="136" t="s">
        <v>450</v>
      </c>
      <c r="I16" s="137" t="s">
        <v>451</v>
      </c>
      <c r="J16" s="136" t="s">
        <v>452</v>
      </c>
      <c r="K16" s="139">
        <v>3.1764707565307617</v>
      </c>
    </row>
    <row r="19" spans="1:16" ht="12.75">
      <c r="A19" s="142" t="s">
        <v>453</v>
      </c>
      <c r="B19" s="137" t="s">
        <v>606</v>
      </c>
      <c r="D19" s="142" t="s">
        <v>454</v>
      </c>
      <c r="E19" s="137" t="s">
        <v>455</v>
      </c>
      <c r="F19" s="138" t="s">
        <v>456</v>
      </c>
      <c r="G19" s="143" t="s">
        <v>457</v>
      </c>
      <c r="H19" s="144">
        <v>1</v>
      </c>
      <c r="I19" s="145" t="s">
        <v>458</v>
      </c>
      <c r="J19" s="144">
        <v>1</v>
      </c>
      <c r="K19" s="143" t="s">
        <v>459</v>
      </c>
      <c r="L19" s="146">
        <v>1</v>
      </c>
      <c r="M19" s="143" t="s">
        <v>460</v>
      </c>
      <c r="N19" s="147">
        <v>1</v>
      </c>
      <c r="O19" s="143" t="s">
        <v>461</v>
      </c>
      <c r="P19" s="147">
        <v>1</v>
      </c>
    </row>
    <row r="21" spans="1:10" ht="12.75">
      <c r="A21" s="148" t="s">
        <v>462</v>
      </c>
      <c r="C21" s="149" t="s">
        <v>463</v>
      </c>
      <c r="D21" s="149" t="s">
        <v>464</v>
      </c>
      <c r="F21" s="149" t="s">
        <v>465</v>
      </c>
      <c r="G21" s="149" t="s">
        <v>466</v>
      </c>
      <c r="H21" s="149" t="s">
        <v>467</v>
      </c>
      <c r="I21" s="150" t="s">
        <v>468</v>
      </c>
      <c r="J21" s="149" t="s">
        <v>469</v>
      </c>
    </row>
    <row r="22" spans="1:8" ht="12.75">
      <c r="A22" s="151" t="s">
        <v>536</v>
      </c>
      <c r="C22" s="152">
        <v>228.61599999992177</v>
      </c>
      <c r="D22" s="132">
        <v>45859.274931252</v>
      </c>
      <c r="F22" s="132">
        <v>20001</v>
      </c>
      <c r="G22" s="132">
        <v>20516</v>
      </c>
      <c r="H22" s="153" t="s">
        <v>643</v>
      </c>
    </row>
    <row r="24" spans="4:8" ht="12.75">
      <c r="D24" s="132">
        <v>45812.98611187935</v>
      </c>
      <c r="F24" s="132">
        <v>20136</v>
      </c>
      <c r="G24" s="132">
        <v>20491</v>
      </c>
      <c r="H24" s="153" t="s">
        <v>644</v>
      </c>
    </row>
    <row r="26" spans="4:8" ht="12.75">
      <c r="D26" s="132">
        <v>45751.53831374645</v>
      </c>
      <c r="F26" s="132">
        <v>20299</v>
      </c>
      <c r="G26" s="132">
        <v>20231</v>
      </c>
      <c r="H26" s="153" t="s">
        <v>645</v>
      </c>
    </row>
    <row r="28" spans="1:8" ht="12.75">
      <c r="A28" s="148" t="s">
        <v>470</v>
      </c>
      <c r="C28" s="154" t="s">
        <v>471</v>
      </c>
      <c r="D28" s="132">
        <v>45807.93311895926</v>
      </c>
      <c r="F28" s="132">
        <v>20145.333333333332</v>
      </c>
      <c r="G28" s="132">
        <v>20412.666666666668</v>
      </c>
      <c r="H28" s="132">
        <v>25513.577157253432</v>
      </c>
    </row>
    <row r="29" spans="1:8" ht="12.75">
      <c r="A29" s="131">
        <v>38385.799780092595</v>
      </c>
      <c r="C29" s="154" t="s">
        <v>472</v>
      </c>
      <c r="D29" s="132">
        <v>54.04576061748652</v>
      </c>
      <c r="F29" s="132">
        <v>149.21907831552014</v>
      </c>
      <c r="G29" s="132">
        <v>157.8237413488013</v>
      </c>
      <c r="H29" s="132">
        <v>54.04576061748652</v>
      </c>
    </row>
    <row r="31" spans="3:8" ht="12.75">
      <c r="C31" s="154" t="s">
        <v>473</v>
      </c>
      <c r="D31" s="132">
        <v>0.11798340797681124</v>
      </c>
      <c r="F31" s="132">
        <v>0.7407128779974858</v>
      </c>
      <c r="G31" s="132">
        <v>0.773165720706757</v>
      </c>
      <c r="H31" s="132">
        <v>0.21183137230963114</v>
      </c>
    </row>
    <row r="32" spans="1:10" ht="12.75">
      <c r="A32" s="148" t="s">
        <v>462</v>
      </c>
      <c r="C32" s="149" t="s">
        <v>463</v>
      </c>
      <c r="D32" s="149" t="s">
        <v>464</v>
      </c>
      <c r="F32" s="149" t="s">
        <v>465</v>
      </c>
      <c r="G32" s="149" t="s">
        <v>466</v>
      </c>
      <c r="H32" s="149" t="s">
        <v>467</v>
      </c>
      <c r="I32" s="150" t="s">
        <v>468</v>
      </c>
      <c r="J32" s="149" t="s">
        <v>469</v>
      </c>
    </row>
    <row r="33" spans="1:8" ht="12.75">
      <c r="A33" s="151" t="s">
        <v>537</v>
      </c>
      <c r="C33" s="152">
        <v>231.6040000000503</v>
      </c>
      <c r="D33" s="132">
        <v>64771.656066179276</v>
      </c>
      <c r="F33" s="132">
        <v>21882</v>
      </c>
      <c r="G33" s="132">
        <v>24305</v>
      </c>
      <c r="H33" s="153" t="s">
        <v>646</v>
      </c>
    </row>
    <row r="35" spans="4:8" ht="12.75">
      <c r="D35" s="132">
        <v>65685.71984648705</v>
      </c>
      <c r="F35" s="132">
        <v>21681</v>
      </c>
      <c r="G35" s="132">
        <v>23719</v>
      </c>
      <c r="H35" s="153" t="s">
        <v>647</v>
      </c>
    </row>
    <row r="37" spans="4:8" ht="12.75">
      <c r="D37" s="132">
        <v>64718.982391536236</v>
      </c>
      <c r="F37" s="132">
        <v>21421</v>
      </c>
      <c r="G37" s="132">
        <v>24335</v>
      </c>
      <c r="H37" s="153" t="s">
        <v>648</v>
      </c>
    </row>
    <row r="39" spans="1:8" ht="12.75">
      <c r="A39" s="148" t="s">
        <v>470</v>
      </c>
      <c r="C39" s="154" t="s">
        <v>471</v>
      </c>
      <c r="D39" s="132">
        <v>65058.78610140085</v>
      </c>
      <c r="F39" s="132">
        <v>21661.333333333336</v>
      </c>
      <c r="G39" s="132">
        <v>24119.666666666664</v>
      </c>
      <c r="H39" s="132">
        <v>41937.30176135611</v>
      </c>
    </row>
    <row r="40" spans="1:8" ht="12.75">
      <c r="A40" s="131">
        <v>38385.80024305556</v>
      </c>
      <c r="C40" s="154" t="s">
        <v>472</v>
      </c>
      <c r="D40" s="132">
        <v>543.5789450914303</v>
      </c>
      <c r="F40" s="132">
        <v>231.1283914479857</v>
      </c>
      <c r="G40" s="132">
        <v>347.31157961308077</v>
      </c>
      <c r="H40" s="132">
        <v>543.5789450914303</v>
      </c>
    </row>
    <row r="42" spans="3:8" ht="12.75">
      <c r="C42" s="154" t="s">
        <v>473</v>
      </c>
      <c r="D42" s="132">
        <v>0.835519654861384</v>
      </c>
      <c r="F42" s="132">
        <v>1.0670090704541997</v>
      </c>
      <c r="G42" s="132">
        <v>1.4399518219423189</v>
      </c>
      <c r="H42" s="132">
        <v>1.2961705266224859</v>
      </c>
    </row>
    <row r="43" spans="1:10" ht="12.75">
      <c r="A43" s="148" t="s">
        <v>462</v>
      </c>
      <c r="C43" s="149" t="s">
        <v>463</v>
      </c>
      <c r="D43" s="149" t="s">
        <v>464</v>
      </c>
      <c r="F43" s="149" t="s">
        <v>465</v>
      </c>
      <c r="G43" s="149" t="s">
        <v>466</v>
      </c>
      <c r="H43" s="149" t="s">
        <v>467</v>
      </c>
      <c r="I43" s="150" t="s">
        <v>468</v>
      </c>
      <c r="J43" s="149" t="s">
        <v>469</v>
      </c>
    </row>
    <row r="44" spans="1:8" ht="12.75">
      <c r="A44" s="151" t="s">
        <v>535</v>
      </c>
      <c r="C44" s="152">
        <v>267.7160000000149</v>
      </c>
      <c r="D44" s="132">
        <v>58307.30477339029</v>
      </c>
      <c r="F44" s="132">
        <v>5627</v>
      </c>
      <c r="G44" s="132">
        <v>5698.5</v>
      </c>
      <c r="H44" s="153" t="s">
        <v>649</v>
      </c>
    </row>
    <row r="46" spans="4:8" ht="12.75">
      <c r="D46" s="132">
        <v>58806.02224576473</v>
      </c>
      <c r="F46" s="132">
        <v>5637.5</v>
      </c>
      <c r="G46" s="132">
        <v>5706.75</v>
      </c>
      <c r="H46" s="153" t="s">
        <v>650</v>
      </c>
    </row>
    <row r="48" spans="4:8" ht="12.75">
      <c r="D48" s="132">
        <v>57493.459391117096</v>
      </c>
      <c r="F48" s="132">
        <v>5590.5</v>
      </c>
      <c r="G48" s="132">
        <v>5733.5</v>
      </c>
      <c r="H48" s="153" t="s">
        <v>651</v>
      </c>
    </row>
    <row r="50" spans="1:8" ht="12.75">
      <c r="A50" s="148" t="s">
        <v>470</v>
      </c>
      <c r="C50" s="154" t="s">
        <v>471</v>
      </c>
      <c r="D50" s="132">
        <v>58202.262136757374</v>
      </c>
      <c r="F50" s="132">
        <v>5618.333333333334</v>
      </c>
      <c r="G50" s="132">
        <v>5712.916666666666</v>
      </c>
      <c r="H50" s="132">
        <v>52522.202180362015</v>
      </c>
    </row>
    <row r="51" spans="1:8" ht="12.75">
      <c r="A51" s="131">
        <v>38385.800891203704</v>
      </c>
      <c r="C51" s="154" t="s">
        <v>472</v>
      </c>
      <c r="D51" s="132">
        <v>662.5562455247756</v>
      </c>
      <c r="F51" s="132">
        <v>24.66948182133815</v>
      </c>
      <c r="G51" s="132">
        <v>18.296743790448982</v>
      </c>
      <c r="H51" s="132">
        <v>662.5562455247756</v>
      </c>
    </row>
    <row r="53" spans="3:8" ht="12.75">
      <c r="C53" s="154" t="s">
        <v>473</v>
      </c>
      <c r="D53" s="132">
        <v>1.13836854651452</v>
      </c>
      <c r="F53" s="132">
        <v>0.43908896745188053</v>
      </c>
      <c r="G53" s="132">
        <v>0.32026974762655946</v>
      </c>
      <c r="H53" s="132">
        <v>1.2614784186876777</v>
      </c>
    </row>
    <row r="54" spans="1:10" ht="12.75">
      <c r="A54" s="148" t="s">
        <v>462</v>
      </c>
      <c r="C54" s="149" t="s">
        <v>463</v>
      </c>
      <c r="D54" s="149" t="s">
        <v>464</v>
      </c>
      <c r="F54" s="149" t="s">
        <v>465</v>
      </c>
      <c r="G54" s="149" t="s">
        <v>466</v>
      </c>
      <c r="H54" s="149" t="s">
        <v>467</v>
      </c>
      <c r="I54" s="150" t="s">
        <v>468</v>
      </c>
      <c r="J54" s="149" t="s">
        <v>469</v>
      </c>
    </row>
    <row r="55" spans="1:8" ht="12.75">
      <c r="A55" s="151" t="s">
        <v>534</v>
      </c>
      <c r="C55" s="152">
        <v>292.40199999976903</v>
      </c>
      <c r="D55" s="132">
        <v>57198.18265146017</v>
      </c>
      <c r="F55" s="132">
        <v>22181.75</v>
      </c>
      <c r="G55" s="132">
        <v>21128</v>
      </c>
      <c r="H55" s="153" t="s">
        <v>652</v>
      </c>
    </row>
    <row r="57" spans="4:8" ht="12.75">
      <c r="D57" s="132">
        <v>58706.936333179474</v>
      </c>
      <c r="F57" s="132">
        <v>22327.5</v>
      </c>
      <c r="G57" s="132">
        <v>21298.25</v>
      </c>
      <c r="H57" s="153" t="s">
        <v>653</v>
      </c>
    </row>
    <row r="59" spans="4:8" ht="12.75">
      <c r="D59" s="132">
        <v>57760.432323277</v>
      </c>
      <c r="F59" s="132">
        <v>22290.5</v>
      </c>
      <c r="G59" s="132">
        <v>21226.5</v>
      </c>
      <c r="H59" s="153" t="s">
        <v>654</v>
      </c>
    </row>
    <row r="61" spans="1:8" ht="12.75">
      <c r="A61" s="148" t="s">
        <v>470</v>
      </c>
      <c r="C61" s="154" t="s">
        <v>471</v>
      </c>
      <c r="D61" s="132">
        <v>57888.517102638885</v>
      </c>
      <c r="F61" s="132">
        <v>22266.583333333336</v>
      </c>
      <c r="G61" s="132">
        <v>21217.583333333336</v>
      </c>
      <c r="H61" s="132">
        <v>36266.25146975941</v>
      </c>
    </row>
    <row r="62" spans="1:8" ht="12.75">
      <c r="A62" s="131">
        <v>38385.801574074074</v>
      </c>
      <c r="C62" s="154" t="s">
        <v>472</v>
      </c>
      <c r="D62" s="132">
        <v>762.4884924075075</v>
      </c>
      <c r="F62" s="132">
        <v>75.7612752884568</v>
      </c>
      <c r="G62" s="132">
        <v>85.47453324431397</v>
      </c>
      <c r="H62" s="132">
        <v>762.4884924075075</v>
      </c>
    </row>
    <row r="64" spans="3:8" ht="12.75">
      <c r="C64" s="154" t="s">
        <v>473</v>
      </c>
      <c r="D64" s="132">
        <v>1.3171670835091214</v>
      </c>
      <c r="F64" s="132">
        <v>0.34024652167915365</v>
      </c>
      <c r="G64" s="132">
        <v>0.4028476377421902</v>
      </c>
      <c r="H64" s="132">
        <v>2.102473957208696</v>
      </c>
    </row>
    <row r="65" spans="1:10" ht="12.75">
      <c r="A65" s="148" t="s">
        <v>462</v>
      </c>
      <c r="C65" s="149" t="s">
        <v>463</v>
      </c>
      <c r="D65" s="149" t="s">
        <v>464</v>
      </c>
      <c r="F65" s="149" t="s">
        <v>465</v>
      </c>
      <c r="G65" s="149" t="s">
        <v>466</v>
      </c>
      <c r="H65" s="149" t="s">
        <v>467</v>
      </c>
      <c r="I65" s="150" t="s">
        <v>468</v>
      </c>
      <c r="J65" s="149" t="s">
        <v>469</v>
      </c>
    </row>
    <row r="66" spans="1:8" ht="12.75">
      <c r="A66" s="151" t="s">
        <v>538</v>
      </c>
      <c r="C66" s="152">
        <v>324.75400000019</v>
      </c>
      <c r="D66" s="132">
        <v>54135.66379082203</v>
      </c>
      <c r="F66" s="132">
        <v>31310</v>
      </c>
      <c r="G66" s="132">
        <v>28177.999999970198</v>
      </c>
      <c r="H66" s="153" t="s">
        <v>655</v>
      </c>
    </row>
    <row r="68" spans="4:8" ht="12.75">
      <c r="D68" s="132">
        <v>54164.22774159908</v>
      </c>
      <c r="F68" s="132">
        <v>30881.999999970198</v>
      </c>
      <c r="G68" s="132">
        <v>28241.000000029802</v>
      </c>
      <c r="H68" s="153" t="s">
        <v>656</v>
      </c>
    </row>
    <row r="70" spans="4:8" ht="12.75">
      <c r="D70" s="132">
        <v>54226.79732936621</v>
      </c>
      <c r="F70" s="132">
        <v>30954.999999970198</v>
      </c>
      <c r="G70" s="132">
        <v>28592</v>
      </c>
      <c r="H70" s="153" t="s">
        <v>657</v>
      </c>
    </row>
    <row r="72" spans="1:8" ht="12.75">
      <c r="A72" s="148" t="s">
        <v>470</v>
      </c>
      <c r="C72" s="154" t="s">
        <v>471</v>
      </c>
      <c r="D72" s="132">
        <v>54175.56295392911</v>
      </c>
      <c r="F72" s="132">
        <v>31048.99999998013</v>
      </c>
      <c r="G72" s="132">
        <v>28337</v>
      </c>
      <c r="H72" s="132">
        <v>24112.37290869288</v>
      </c>
    </row>
    <row r="73" spans="1:8" ht="12.75">
      <c r="A73" s="131">
        <v>38385.80207175926</v>
      </c>
      <c r="C73" s="154" t="s">
        <v>472</v>
      </c>
      <c r="D73" s="132">
        <v>46.61218447330803</v>
      </c>
      <c r="F73" s="132">
        <v>228.96069533423105</v>
      </c>
      <c r="G73" s="132">
        <v>223.07173734481586</v>
      </c>
      <c r="H73" s="132">
        <v>46.61218447330803</v>
      </c>
    </row>
    <row r="75" spans="3:8" ht="12.75">
      <c r="C75" s="154" t="s">
        <v>473</v>
      </c>
      <c r="D75" s="132">
        <v>0.08603913264906363</v>
      </c>
      <c r="F75" s="132">
        <v>0.7374172930992228</v>
      </c>
      <c r="G75" s="132">
        <v>0.7872101399047742</v>
      </c>
      <c r="H75" s="132">
        <v>0.19331230754358328</v>
      </c>
    </row>
    <row r="76" spans="1:10" ht="12.75">
      <c r="A76" s="148" t="s">
        <v>462</v>
      </c>
      <c r="C76" s="149" t="s">
        <v>463</v>
      </c>
      <c r="D76" s="149" t="s">
        <v>464</v>
      </c>
      <c r="F76" s="149" t="s">
        <v>465</v>
      </c>
      <c r="G76" s="149" t="s">
        <v>466</v>
      </c>
      <c r="H76" s="149" t="s">
        <v>467</v>
      </c>
      <c r="I76" s="150" t="s">
        <v>468</v>
      </c>
      <c r="J76" s="149" t="s">
        <v>469</v>
      </c>
    </row>
    <row r="77" spans="1:8" ht="12.75">
      <c r="A77" s="151" t="s">
        <v>557</v>
      </c>
      <c r="C77" s="152">
        <v>343.82299999985844</v>
      </c>
      <c r="D77" s="132">
        <v>53877.85833990574</v>
      </c>
      <c r="F77" s="132">
        <v>24542</v>
      </c>
      <c r="G77" s="132">
        <v>24938</v>
      </c>
      <c r="H77" s="153" t="s">
        <v>658</v>
      </c>
    </row>
    <row r="79" spans="4:8" ht="12.75">
      <c r="D79" s="132">
        <v>53623.303914785385</v>
      </c>
      <c r="F79" s="132">
        <v>24840</v>
      </c>
      <c r="G79" s="132">
        <v>24822</v>
      </c>
      <c r="H79" s="153" t="s">
        <v>659</v>
      </c>
    </row>
    <row r="81" spans="4:8" ht="12.75">
      <c r="D81" s="132">
        <v>53634.097749233246</v>
      </c>
      <c r="F81" s="132">
        <v>24640</v>
      </c>
      <c r="G81" s="132">
        <v>24440</v>
      </c>
      <c r="H81" s="153" t="s">
        <v>660</v>
      </c>
    </row>
    <row r="83" spans="1:8" ht="12.75">
      <c r="A83" s="148" t="s">
        <v>470</v>
      </c>
      <c r="C83" s="154" t="s">
        <v>471</v>
      </c>
      <c r="D83" s="132">
        <v>53711.75333464146</v>
      </c>
      <c r="F83" s="132">
        <v>24674</v>
      </c>
      <c r="G83" s="132">
        <v>24733.333333333336</v>
      </c>
      <c r="H83" s="132">
        <v>29011.133008153833</v>
      </c>
    </row>
    <row r="84" spans="1:8" ht="12.75">
      <c r="A84" s="131">
        <v>38385.802511574075</v>
      </c>
      <c r="C84" s="154" t="s">
        <v>472</v>
      </c>
      <c r="D84" s="132">
        <v>143.95235772842665</v>
      </c>
      <c r="F84" s="132">
        <v>151.88153278130955</v>
      </c>
      <c r="G84" s="132">
        <v>260.5711675019578</v>
      </c>
      <c r="H84" s="132">
        <v>143.95235772842665</v>
      </c>
    </row>
    <row r="86" spans="3:8" ht="12.75">
      <c r="C86" s="154" t="s">
        <v>473</v>
      </c>
      <c r="D86" s="132">
        <v>0.2680090460491157</v>
      </c>
      <c r="F86" s="132">
        <v>0.6155529414821657</v>
      </c>
      <c r="G86" s="132">
        <v>1.0535222405739533</v>
      </c>
      <c r="H86" s="132">
        <v>0.496196952004486</v>
      </c>
    </row>
    <row r="87" spans="1:10" ht="12.75">
      <c r="A87" s="148" t="s">
        <v>462</v>
      </c>
      <c r="C87" s="149" t="s">
        <v>463</v>
      </c>
      <c r="D87" s="149" t="s">
        <v>464</v>
      </c>
      <c r="F87" s="149" t="s">
        <v>465</v>
      </c>
      <c r="G87" s="149" t="s">
        <v>466</v>
      </c>
      <c r="H87" s="149" t="s">
        <v>467</v>
      </c>
      <c r="I87" s="150" t="s">
        <v>468</v>
      </c>
      <c r="J87" s="149" t="s">
        <v>469</v>
      </c>
    </row>
    <row r="88" spans="1:8" ht="12.75">
      <c r="A88" s="151" t="s">
        <v>539</v>
      </c>
      <c r="C88" s="152">
        <v>361.38400000007823</v>
      </c>
      <c r="D88" s="132">
        <v>57040.47382128239</v>
      </c>
      <c r="F88" s="132">
        <v>26370.000000029802</v>
      </c>
      <c r="G88" s="132">
        <v>25774.000000029802</v>
      </c>
      <c r="H88" s="153" t="s">
        <v>661</v>
      </c>
    </row>
    <row r="90" spans="4:8" ht="12.75">
      <c r="D90" s="132">
        <v>56124.46566992998</v>
      </c>
      <c r="F90" s="132">
        <v>25800</v>
      </c>
      <c r="G90" s="132">
        <v>25188</v>
      </c>
      <c r="H90" s="153" t="s">
        <v>662</v>
      </c>
    </row>
    <row r="92" spans="4:8" ht="12.75">
      <c r="D92" s="132">
        <v>55847.13477253914</v>
      </c>
      <c r="F92" s="132">
        <v>25872.000000029802</v>
      </c>
      <c r="G92" s="132">
        <v>25468</v>
      </c>
      <c r="H92" s="153" t="s">
        <v>663</v>
      </c>
    </row>
    <row r="94" spans="1:8" ht="12.75">
      <c r="A94" s="148" t="s">
        <v>470</v>
      </c>
      <c r="C94" s="154" t="s">
        <v>471</v>
      </c>
      <c r="D94" s="132">
        <v>56337.358087917164</v>
      </c>
      <c r="F94" s="132">
        <v>26014.00000001987</v>
      </c>
      <c r="G94" s="132">
        <v>25476.666666676603</v>
      </c>
      <c r="H94" s="132">
        <v>30570.340304044137</v>
      </c>
    </row>
    <row r="95" spans="1:8" ht="12.75">
      <c r="A95" s="131">
        <v>38385.802939814814</v>
      </c>
      <c r="C95" s="154" t="s">
        <v>472</v>
      </c>
      <c r="D95" s="132">
        <v>624.5053302740417</v>
      </c>
      <c r="F95" s="132">
        <v>310.39974227842134</v>
      </c>
      <c r="G95" s="132">
        <v>293.0961162183579</v>
      </c>
      <c r="H95" s="132">
        <v>624.5053302740417</v>
      </c>
    </row>
    <row r="97" spans="3:8" ht="12.75">
      <c r="C97" s="154" t="s">
        <v>473</v>
      </c>
      <c r="D97" s="132">
        <v>1.1085101457890005</v>
      </c>
      <c r="F97" s="132">
        <v>1.1932026688636284</v>
      </c>
      <c r="G97" s="132">
        <v>1.1504492328336136</v>
      </c>
      <c r="H97" s="132">
        <v>2.0428471651374664</v>
      </c>
    </row>
    <row r="98" spans="1:10" ht="12.75">
      <c r="A98" s="148" t="s">
        <v>462</v>
      </c>
      <c r="C98" s="149" t="s">
        <v>463</v>
      </c>
      <c r="D98" s="149" t="s">
        <v>464</v>
      </c>
      <c r="F98" s="149" t="s">
        <v>465</v>
      </c>
      <c r="G98" s="149" t="s">
        <v>466</v>
      </c>
      <c r="H98" s="149" t="s">
        <v>467</v>
      </c>
      <c r="I98" s="150" t="s">
        <v>468</v>
      </c>
      <c r="J98" s="149" t="s">
        <v>469</v>
      </c>
    </row>
    <row r="99" spans="1:8" ht="12.75">
      <c r="A99" s="151" t="s">
        <v>558</v>
      </c>
      <c r="C99" s="152">
        <v>371.029</v>
      </c>
      <c r="D99" s="132">
        <v>54880.74728345871</v>
      </c>
      <c r="F99" s="132">
        <v>35454</v>
      </c>
      <c r="G99" s="132">
        <v>34814</v>
      </c>
      <c r="H99" s="153" t="s">
        <v>664</v>
      </c>
    </row>
    <row r="101" spans="4:8" ht="12.75">
      <c r="D101" s="132">
        <v>56116.36259222031</v>
      </c>
      <c r="F101" s="132">
        <v>35458</v>
      </c>
      <c r="G101" s="132">
        <v>34734</v>
      </c>
      <c r="H101" s="153" t="s">
        <v>665</v>
      </c>
    </row>
    <row r="103" spans="4:8" ht="12.75">
      <c r="D103" s="132">
        <v>55505.33913701773</v>
      </c>
      <c r="F103" s="132">
        <v>35178</v>
      </c>
      <c r="G103" s="132">
        <v>35074</v>
      </c>
      <c r="H103" s="153" t="s">
        <v>666</v>
      </c>
    </row>
    <row r="105" spans="1:8" ht="12.75">
      <c r="A105" s="148" t="s">
        <v>470</v>
      </c>
      <c r="C105" s="154" t="s">
        <v>471</v>
      </c>
      <c r="D105" s="132">
        <v>55500.816337565586</v>
      </c>
      <c r="F105" s="132">
        <v>35363.333333333336</v>
      </c>
      <c r="G105" s="132">
        <v>34874</v>
      </c>
      <c r="H105" s="132">
        <v>20323.69864905254</v>
      </c>
    </row>
    <row r="106" spans="1:8" ht="12.75">
      <c r="A106" s="131">
        <v>38385.803391203706</v>
      </c>
      <c r="C106" s="154" t="s">
        <v>472</v>
      </c>
      <c r="D106" s="132">
        <v>617.820070569079</v>
      </c>
      <c r="F106" s="132">
        <v>160.51583514822872</v>
      </c>
      <c r="G106" s="132">
        <v>177.76388834631177</v>
      </c>
      <c r="H106" s="132">
        <v>617.820070569079</v>
      </c>
    </row>
    <row r="108" spans="3:8" ht="12.75">
      <c r="C108" s="154" t="s">
        <v>473</v>
      </c>
      <c r="D108" s="132">
        <v>1.113172942919236</v>
      </c>
      <c r="F108" s="132">
        <v>0.45390470868572536</v>
      </c>
      <c r="G108" s="132">
        <v>0.5097318585373394</v>
      </c>
      <c r="H108" s="132">
        <v>3.039899780239464</v>
      </c>
    </row>
    <row r="109" spans="1:10" ht="12.75">
      <c r="A109" s="148" t="s">
        <v>462</v>
      </c>
      <c r="C109" s="149" t="s">
        <v>463</v>
      </c>
      <c r="D109" s="149" t="s">
        <v>464</v>
      </c>
      <c r="F109" s="149" t="s">
        <v>465</v>
      </c>
      <c r="G109" s="149" t="s">
        <v>466</v>
      </c>
      <c r="H109" s="149" t="s">
        <v>467</v>
      </c>
      <c r="I109" s="150" t="s">
        <v>468</v>
      </c>
      <c r="J109" s="149" t="s">
        <v>469</v>
      </c>
    </row>
    <row r="110" spans="1:8" ht="12.75">
      <c r="A110" s="151" t="s">
        <v>533</v>
      </c>
      <c r="C110" s="152">
        <v>407.77100000018254</v>
      </c>
      <c r="D110" s="132">
        <v>4448561.379257202</v>
      </c>
      <c r="F110" s="132">
        <v>84100</v>
      </c>
      <c r="G110" s="132">
        <v>77100</v>
      </c>
      <c r="H110" s="153" t="s">
        <v>667</v>
      </c>
    </row>
    <row r="112" spans="4:8" ht="12.75">
      <c r="D112" s="132">
        <v>4542680.935119629</v>
      </c>
      <c r="F112" s="132">
        <v>83800</v>
      </c>
      <c r="G112" s="132">
        <v>77700</v>
      </c>
      <c r="H112" s="153" t="s">
        <v>668</v>
      </c>
    </row>
    <row r="114" spans="4:8" ht="12.75">
      <c r="D114" s="132">
        <v>4572009.105628967</v>
      </c>
      <c r="F114" s="132">
        <v>84600</v>
      </c>
      <c r="G114" s="132">
        <v>77100</v>
      </c>
      <c r="H114" s="153" t="s">
        <v>669</v>
      </c>
    </row>
    <row r="116" spans="1:8" ht="12.75">
      <c r="A116" s="148" t="s">
        <v>470</v>
      </c>
      <c r="C116" s="154" t="s">
        <v>471</v>
      </c>
      <c r="D116" s="132">
        <v>4521083.806668599</v>
      </c>
      <c r="F116" s="132">
        <v>84166.66666666666</v>
      </c>
      <c r="G116" s="132">
        <v>77300</v>
      </c>
      <c r="H116" s="132">
        <v>4440406.615892918</v>
      </c>
    </row>
    <row r="117" spans="1:8" ht="12.75">
      <c r="A117" s="131">
        <v>38385.80386574074</v>
      </c>
      <c r="C117" s="154" t="s">
        <v>472</v>
      </c>
      <c r="D117" s="132">
        <v>64495.44367302236</v>
      </c>
      <c r="F117" s="132">
        <v>404.14518843273805</v>
      </c>
      <c r="G117" s="132">
        <v>346.41016151377545</v>
      </c>
      <c r="H117" s="132">
        <v>64495.44367302236</v>
      </c>
    </row>
    <row r="119" spans="3:8" ht="12.75">
      <c r="C119" s="154" t="s">
        <v>473</v>
      </c>
      <c r="D119" s="132">
        <v>1.4265482886623684</v>
      </c>
      <c r="F119" s="132">
        <v>0.48017250110820375</v>
      </c>
      <c r="G119" s="132">
        <v>0.4481373370165271</v>
      </c>
      <c r="H119" s="132">
        <v>1.4524670655651883</v>
      </c>
    </row>
    <row r="120" spans="1:10" ht="12.75">
      <c r="A120" s="148" t="s">
        <v>462</v>
      </c>
      <c r="C120" s="149" t="s">
        <v>463</v>
      </c>
      <c r="D120" s="149" t="s">
        <v>464</v>
      </c>
      <c r="F120" s="149" t="s">
        <v>465</v>
      </c>
      <c r="G120" s="149" t="s">
        <v>466</v>
      </c>
      <c r="H120" s="149" t="s">
        <v>467</v>
      </c>
      <c r="I120" s="150" t="s">
        <v>468</v>
      </c>
      <c r="J120" s="149" t="s">
        <v>469</v>
      </c>
    </row>
    <row r="121" spans="1:8" ht="12.75">
      <c r="A121" s="151" t="s">
        <v>540</v>
      </c>
      <c r="C121" s="152">
        <v>455.40299999993294</v>
      </c>
      <c r="D121" s="132">
        <v>417579.9246850014</v>
      </c>
      <c r="F121" s="132">
        <v>50180</v>
      </c>
      <c r="G121" s="132">
        <v>51882.5</v>
      </c>
      <c r="H121" s="153" t="s">
        <v>670</v>
      </c>
    </row>
    <row r="123" spans="4:8" ht="12.75">
      <c r="D123" s="132">
        <v>436861.2050023079</v>
      </c>
      <c r="F123" s="132">
        <v>49875</v>
      </c>
      <c r="G123" s="132">
        <v>51752.500000059605</v>
      </c>
      <c r="H123" s="153" t="s">
        <v>671</v>
      </c>
    </row>
    <row r="125" spans="4:8" ht="12.75">
      <c r="D125" s="132">
        <v>420243.5215063095</v>
      </c>
      <c r="F125" s="132">
        <v>50087.5</v>
      </c>
      <c r="G125" s="132">
        <v>51800</v>
      </c>
      <c r="H125" s="153" t="s">
        <v>672</v>
      </c>
    </row>
    <row r="127" spans="1:8" ht="12.75">
      <c r="A127" s="148" t="s">
        <v>470</v>
      </c>
      <c r="C127" s="154" t="s">
        <v>471</v>
      </c>
      <c r="D127" s="132">
        <v>424894.8837312063</v>
      </c>
      <c r="F127" s="132">
        <v>50047.5</v>
      </c>
      <c r="G127" s="132">
        <v>51811.666666686535</v>
      </c>
      <c r="H127" s="132">
        <v>373970.42878933594</v>
      </c>
    </row>
    <row r="128" spans="1:8" ht="12.75">
      <c r="A128" s="131">
        <v>38385.804502314815</v>
      </c>
      <c r="C128" s="154" t="s">
        <v>472</v>
      </c>
      <c r="D128" s="132">
        <v>10448.36449302294</v>
      </c>
      <c r="F128" s="132">
        <v>156.38494173033413</v>
      </c>
      <c r="G128" s="132">
        <v>65.78056954195763</v>
      </c>
      <c r="H128" s="132">
        <v>10448.36449302294</v>
      </c>
    </row>
    <row r="130" spans="3:8" ht="12.75">
      <c r="C130" s="154" t="s">
        <v>473</v>
      </c>
      <c r="D130" s="132">
        <v>2.4590469062067366</v>
      </c>
      <c r="F130" s="132">
        <v>0.3124730340782938</v>
      </c>
      <c r="G130" s="132">
        <v>0.126960921688035</v>
      </c>
      <c r="H130" s="132">
        <v>2.79390125225882</v>
      </c>
    </row>
    <row r="131" spans="1:16" ht="12.75">
      <c r="A131" s="142" t="s">
        <v>453</v>
      </c>
      <c r="B131" s="137" t="s">
        <v>607</v>
      </c>
      <c r="D131" s="142" t="s">
        <v>454</v>
      </c>
      <c r="E131" s="137" t="s">
        <v>455</v>
      </c>
      <c r="F131" s="138" t="s">
        <v>474</v>
      </c>
      <c r="G131" s="143" t="s">
        <v>457</v>
      </c>
      <c r="H131" s="144">
        <v>1</v>
      </c>
      <c r="I131" s="145" t="s">
        <v>458</v>
      </c>
      <c r="J131" s="144">
        <v>2</v>
      </c>
      <c r="K131" s="143" t="s">
        <v>459</v>
      </c>
      <c r="L131" s="146">
        <v>1</v>
      </c>
      <c r="M131" s="143" t="s">
        <v>460</v>
      </c>
      <c r="N131" s="147">
        <v>1</v>
      </c>
      <c r="O131" s="143" t="s">
        <v>461</v>
      </c>
      <c r="P131" s="147">
        <v>1</v>
      </c>
    </row>
    <row r="133" spans="1:10" ht="12.75">
      <c r="A133" s="148" t="s">
        <v>462</v>
      </c>
      <c r="C133" s="149" t="s">
        <v>463</v>
      </c>
      <c r="D133" s="149" t="s">
        <v>464</v>
      </c>
      <c r="F133" s="149" t="s">
        <v>465</v>
      </c>
      <c r="G133" s="149" t="s">
        <v>466</v>
      </c>
      <c r="H133" s="149" t="s">
        <v>467</v>
      </c>
      <c r="I133" s="150" t="s">
        <v>468</v>
      </c>
      <c r="J133" s="149" t="s">
        <v>469</v>
      </c>
    </row>
    <row r="134" spans="1:8" ht="12.75">
      <c r="A134" s="151" t="s">
        <v>536</v>
      </c>
      <c r="C134" s="152">
        <v>228.61599999992177</v>
      </c>
      <c r="D134" s="132">
        <v>19640</v>
      </c>
      <c r="F134" s="132">
        <v>19791</v>
      </c>
      <c r="G134" s="132">
        <v>19891</v>
      </c>
      <c r="H134" s="153" t="s">
        <v>673</v>
      </c>
    </row>
    <row r="136" spans="4:8" ht="12.75">
      <c r="D136" s="132">
        <v>19427.5</v>
      </c>
      <c r="F136" s="132">
        <v>19887</v>
      </c>
      <c r="G136" s="132">
        <v>19586</v>
      </c>
      <c r="H136" s="153" t="s">
        <v>674</v>
      </c>
    </row>
    <row r="138" spans="4:8" ht="12.75">
      <c r="D138" s="132">
        <v>20124.009169131517</v>
      </c>
      <c r="F138" s="132">
        <v>19795</v>
      </c>
      <c r="G138" s="132">
        <v>19633</v>
      </c>
      <c r="H138" s="153" t="s">
        <v>675</v>
      </c>
    </row>
    <row r="140" spans="1:8" ht="12.75">
      <c r="A140" s="148" t="s">
        <v>470</v>
      </c>
      <c r="C140" s="154" t="s">
        <v>471</v>
      </c>
      <c r="D140" s="132">
        <v>19730.503056377172</v>
      </c>
      <c r="F140" s="132">
        <v>19824.333333333332</v>
      </c>
      <c r="G140" s="132">
        <v>19703.333333333332</v>
      </c>
      <c r="H140" s="132">
        <v>-26.37988531125224</v>
      </c>
    </row>
    <row r="141" spans="1:8" ht="12.75">
      <c r="A141" s="131">
        <v>38385.80674768519</v>
      </c>
      <c r="C141" s="154" t="s">
        <v>472</v>
      </c>
      <c r="D141" s="132">
        <v>356.9654858403795</v>
      </c>
      <c r="F141" s="132">
        <v>54.30776494511014</v>
      </c>
      <c r="G141" s="132">
        <v>164.21429089252047</v>
      </c>
      <c r="H141" s="132">
        <v>356.9654858403795</v>
      </c>
    </row>
    <row r="143" spans="3:7" ht="12.75">
      <c r="C143" s="154" t="s">
        <v>473</v>
      </c>
      <c r="D143" s="132">
        <v>1.8092062063516587</v>
      </c>
      <c r="F143" s="132">
        <v>0.273944974753805</v>
      </c>
      <c r="G143" s="132">
        <v>0.8334340596812072</v>
      </c>
    </row>
    <row r="144" spans="1:10" ht="12.75">
      <c r="A144" s="148" t="s">
        <v>462</v>
      </c>
      <c r="C144" s="149" t="s">
        <v>463</v>
      </c>
      <c r="D144" s="149" t="s">
        <v>464</v>
      </c>
      <c r="F144" s="149" t="s">
        <v>465</v>
      </c>
      <c r="G144" s="149" t="s">
        <v>466</v>
      </c>
      <c r="H144" s="149" t="s">
        <v>467</v>
      </c>
      <c r="I144" s="150" t="s">
        <v>468</v>
      </c>
      <c r="J144" s="149" t="s">
        <v>469</v>
      </c>
    </row>
    <row r="145" spans="1:8" ht="12.75">
      <c r="A145" s="151" t="s">
        <v>537</v>
      </c>
      <c r="C145" s="152">
        <v>231.6040000000503</v>
      </c>
      <c r="D145" s="132">
        <v>23697.478094905615</v>
      </c>
      <c r="F145" s="132">
        <v>20698</v>
      </c>
      <c r="G145" s="132">
        <v>23804</v>
      </c>
      <c r="H145" s="153" t="s">
        <v>676</v>
      </c>
    </row>
    <row r="147" spans="4:8" ht="12.75">
      <c r="D147" s="132">
        <v>23821.3712246418</v>
      </c>
      <c r="F147" s="132">
        <v>21151</v>
      </c>
      <c r="G147" s="132">
        <v>23601</v>
      </c>
      <c r="H147" s="153" t="s">
        <v>677</v>
      </c>
    </row>
    <row r="149" spans="4:8" ht="12.75">
      <c r="D149" s="132">
        <v>22847</v>
      </c>
      <c r="F149" s="132">
        <v>20870</v>
      </c>
      <c r="G149" s="132">
        <v>23863</v>
      </c>
      <c r="H149" s="153" t="s">
        <v>678</v>
      </c>
    </row>
    <row r="151" spans="1:8" ht="12.75">
      <c r="A151" s="148" t="s">
        <v>470</v>
      </c>
      <c r="C151" s="154" t="s">
        <v>471</v>
      </c>
      <c r="D151" s="132">
        <v>23455.283106515803</v>
      </c>
      <c r="F151" s="132">
        <v>20906.333333333332</v>
      </c>
      <c r="G151" s="132">
        <v>23756</v>
      </c>
      <c r="H151" s="132">
        <v>856.3625248603239</v>
      </c>
    </row>
    <row r="152" spans="1:8" ht="12.75">
      <c r="A152" s="131">
        <v>38385.80721064815</v>
      </c>
      <c r="C152" s="154" t="s">
        <v>472</v>
      </c>
      <c r="D152" s="132">
        <v>530.4183538993536</v>
      </c>
      <c r="F152" s="132">
        <v>228.67516990992556</v>
      </c>
      <c r="G152" s="132">
        <v>137.43725841270262</v>
      </c>
      <c r="H152" s="132">
        <v>530.4183538993536</v>
      </c>
    </row>
    <row r="154" spans="3:8" ht="12.75">
      <c r="C154" s="154" t="s">
        <v>473</v>
      </c>
      <c r="D154" s="132">
        <v>2.2614024801602386</v>
      </c>
      <c r="F154" s="132">
        <v>1.0938081119433933</v>
      </c>
      <c r="G154" s="132">
        <v>0.578537036591609</v>
      </c>
      <c r="H154" s="132">
        <v>61.93852936125003</v>
      </c>
    </row>
    <row r="155" spans="1:10" ht="12.75">
      <c r="A155" s="148" t="s">
        <v>462</v>
      </c>
      <c r="C155" s="149" t="s">
        <v>463</v>
      </c>
      <c r="D155" s="149" t="s">
        <v>464</v>
      </c>
      <c r="F155" s="149" t="s">
        <v>465</v>
      </c>
      <c r="G155" s="149" t="s">
        <v>466</v>
      </c>
      <c r="H155" s="149" t="s">
        <v>467</v>
      </c>
      <c r="I155" s="150" t="s">
        <v>468</v>
      </c>
      <c r="J155" s="149" t="s">
        <v>469</v>
      </c>
    </row>
    <row r="156" spans="1:8" ht="12.75">
      <c r="A156" s="151" t="s">
        <v>535</v>
      </c>
      <c r="C156" s="152">
        <v>267.7160000000149</v>
      </c>
      <c r="D156" s="132">
        <v>5943.44409237802</v>
      </c>
      <c r="F156" s="132">
        <v>5377.5</v>
      </c>
      <c r="G156" s="132">
        <v>5484.25</v>
      </c>
      <c r="H156" s="153" t="s">
        <v>679</v>
      </c>
    </row>
    <row r="158" spans="4:8" ht="12.75">
      <c r="D158" s="132">
        <v>5971.894620068371</v>
      </c>
      <c r="F158" s="132">
        <v>5417.75</v>
      </c>
      <c r="G158" s="132">
        <v>5503.75</v>
      </c>
      <c r="H158" s="153" t="s">
        <v>680</v>
      </c>
    </row>
    <row r="160" spans="4:8" ht="12.75">
      <c r="D160" s="132">
        <v>5922.23136729002</v>
      </c>
      <c r="F160" s="132">
        <v>5418.5</v>
      </c>
      <c r="G160" s="132">
        <v>5480.5</v>
      </c>
      <c r="H160" s="153" t="s">
        <v>681</v>
      </c>
    </row>
    <row r="162" spans="1:8" ht="12.75">
      <c r="A162" s="148" t="s">
        <v>470</v>
      </c>
      <c r="C162" s="154" t="s">
        <v>471</v>
      </c>
      <c r="D162" s="132">
        <v>5945.8566932454705</v>
      </c>
      <c r="F162" s="132">
        <v>5404.583333333334</v>
      </c>
      <c r="G162" s="132">
        <v>5489.5</v>
      </c>
      <c r="H162" s="132">
        <v>485.85536088112946</v>
      </c>
    </row>
    <row r="163" spans="1:8" ht="12.75">
      <c r="A163" s="131">
        <v>38385.80784722222</v>
      </c>
      <c r="C163" s="154" t="s">
        <v>472</v>
      </c>
      <c r="D163" s="132">
        <v>24.919373012613224</v>
      </c>
      <c r="F163" s="132">
        <v>23.457852274522775</v>
      </c>
      <c r="G163" s="132">
        <v>12.48248773281993</v>
      </c>
      <c r="H163" s="132">
        <v>24.919373012613224</v>
      </c>
    </row>
    <row r="165" spans="3:8" ht="12.75">
      <c r="C165" s="154" t="s">
        <v>473</v>
      </c>
      <c r="D165" s="132">
        <v>0.4191048371704247</v>
      </c>
      <c r="F165" s="132">
        <v>0.43403627676242884</v>
      </c>
      <c r="G165" s="132">
        <v>0.2273884275948616</v>
      </c>
      <c r="H165" s="132">
        <v>5.12896944626079</v>
      </c>
    </row>
    <row r="166" spans="1:10" ht="12.75">
      <c r="A166" s="148" t="s">
        <v>462</v>
      </c>
      <c r="C166" s="149" t="s">
        <v>463</v>
      </c>
      <c r="D166" s="149" t="s">
        <v>464</v>
      </c>
      <c r="F166" s="149" t="s">
        <v>465</v>
      </c>
      <c r="G166" s="149" t="s">
        <v>466</v>
      </c>
      <c r="H166" s="149" t="s">
        <v>467</v>
      </c>
      <c r="I166" s="150" t="s">
        <v>468</v>
      </c>
      <c r="J166" s="149" t="s">
        <v>469</v>
      </c>
    </row>
    <row r="167" spans="1:8" ht="12.75">
      <c r="A167" s="151" t="s">
        <v>534</v>
      </c>
      <c r="C167" s="152">
        <v>292.40199999976903</v>
      </c>
      <c r="D167" s="132">
        <v>20358</v>
      </c>
      <c r="F167" s="132">
        <v>20606</v>
      </c>
      <c r="G167" s="132">
        <v>20534.5</v>
      </c>
      <c r="H167" s="153" t="s">
        <v>682</v>
      </c>
    </row>
    <row r="169" spans="4:8" ht="12.75">
      <c r="D169" s="132">
        <v>20555.5</v>
      </c>
      <c r="F169" s="132">
        <v>20569</v>
      </c>
      <c r="G169" s="132">
        <v>20619.5</v>
      </c>
      <c r="H169" s="153" t="s">
        <v>683</v>
      </c>
    </row>
    <row r="171" spans="4:8" ht="12.75">
      <c r="D171" s="132">
        <v>20826</v>
      </c>
      <c r="F171" s="132">
        <v>20654</v>
      </c>
      <c r="G171" s="132">
        <v>20467.75</v>
      </c>
      <c r="H171" s="153" t="s">
        <v>684</v>
      </c>
    </row>
    <row r="173" spans="1:8" ht="12.75">
      <c r="A173" s="148" t="s">
        <v>470</v>
      </c>
      <c r="C173" s="154" t="s">
        <v>471</v>
      </c>
      <c r="D173" s="132">
        <v>20579.833333333332</v>
      </c>
      <c r="F173" s="132">
        <v>20609.666666666668</v>
      </c>
      <c r="G173" s="132">
        <v>20540.583333333332</v>
      </c>
      <c r="H173" s="132">
        <v>12.599092284417566</v>
      </c>
    </row>
    <row r="174" spans="1:8" ht="12.75">
      <c r="A174" s="131">
        <v>38385.808530092596</v>
      </c>
      <c r="C174" s="154" t="s">
        <v>472</v>
      </c>
      <c r="D174" s="132">
        <v>234.94697983445826</v>
      </c>
      <c r="F174" s="132">
        <v>42.61846235299126</v>
      </c>
      <c r="G174" s="132">
        <v>76.0576809621049</v>
      </c>
      <c r="H174" s="132">
        <v>234.94697983445826</v>
      </c>
    </row>
    <row r="176" spans="3:8" ht="12.75">
      <c r="C176" s="154" t="s">
        <v>473</v>
      </c>
      <c r="D176" s="132">
        <v>1.1416369415096899</v>
      </c>
      <c r="F176" s="132">
        <v>0.2067887028077015</v>
      </c>
      <c r="G176" s="132">
        <v>0.3702800437934897</v>
      </c>
      <c r="H176" s="132">
        <v>1864.792911510287</v>
      </c>
    </row>
    <row r="177" spans="1:10" ht="12.75">
      <c r="A177" s="148" t="s">
        <v>462</v>
      </c>
      <c r="C177" s="149" t="s">
        <v>463</v>
      </c>
      <c r="D177" s="149" t="s">
        <v>464</v>
      </c>
      <c r="F177" s="149" t="s">
        <v>465</v>
      </c>
      <c r="G177" s="149" t="s">
        <v>466</v>
      </c>
      <c r="H177" s="149" t="s">
        <v>467</v>
      </c>
      <c r="I177" s="150" t="s">
        <v>468</v>
      </c>
      <c r="J177" s="149" t="s">
        <v>469</v>
      </c>
    </row>
    <row r="178" spans="1:8" ht="12.75">
      <c r="A178" s="151" t="s">
        <v>538</v>
      </c>
      <c r="C178" s="152">
        <v>324.75400000019</v>
      </c>
      <c r="D178" s="132">
        <v>33494.76307928562</v>
      </c>
      <c r="F178" s="132">
        <v>29433</v>
      </c>
      <c r="G178" s="132">
        <v>27258</v>
      </c>
      <c r="H178" s="153" t="s">
        <v>685</v>
      </c>
    </row>
    <row r="180" spans="4:8" ht="12.75">
      <c r="D180" s="132">
        <v>33218.10713946819</v>
      </c>
      <c r="F180" s="132">
        <v>28931.999999970198</v>
      </c>
      <c r="G180" s="132">
        <v>27085</v>
      </c>
      <c r="H180" s="153" t="s">
        <v>686</v>
      </c>
    </row>
    <row r="182" spans="4:8" ht="12.75">
      <c r="D182" s="132">
        <v>33580.813254117966</v>
      </c>
      <c r="F182" s="132">
        <v>29089</v>
      </c>
      <c r="G182" s="132">
        <v>27121</v>
      </c>
      <c r="H182" s="153" t="s">
        <v>687</v>
      </c>
    </row>
    <row r="184" spans="1:8" ht="12.75">
      <c r="A184" s="148" t="s">
        <v>470</v>
      </c>
      <c r="C184" s="154" t="s">
        <v>471</v>
      </c>
      <c r="D184" s="132">
        <v>33431.227824290596</v>
      </c>
      <c r="F184" s="132">
        <v>29151.333333323397</v>
      </c>
      <c r="G184" s="132">
        <v>27154.666666666664</v>
      </c>
      <c r="H184" s="132">
        <v>5005.681318515117</v>
      </c>
    </row>
    <row r="185" spans="1:8" ht="12.75">
      <c r="A185" s="131">
        <v>38385.80902777778</v>
      </c>
      <c r="C185" s="154" t="s">
        <v>472</v>
      </c>
      <c r="D185" s="132">
        <v>189.51643166622955</v>
      </c>
      <c r="F185" s="132">
        <v>256.2505284674429</v>
      </c>
      <c r="G185" s="132">
        <v>91.28161552762602</v>
      </c>
      <c r="H185" s="132">
        <v>189.51643166622955</v>
      </c>
    </row>
    <row r="187" spans="3:8" ht="12.75">
      <c r="C187" s="154" t="s">
        <v>473</v>
      </c>
      <c r="D187" s="132">
        <v>0.5668844490615148</v>
      </c>
      <c r="F187" s="132">
        <v>0.8790353619075065</v>
      </c>
      <c r="G187" s="132">
        <v>0.3361544321207872</v>
      </c>
      <c r="H187" s="132">
        <v>3.7860267085969355</v>
      </c>
    </row>
    <row r="188" spans="1:10" ht="12.75">
      <c r="A188" s="148" t="s">
        <v>462</v>
      </c>
      <c r="C188" s="149" t="s">
        <v>463</v>
      </c>
      <c r="D188" s="149" t="s">
        <v>464</v>
      </c>
      <c r="F188" s="149" t="s">
        <v>465</v>
      </c>
      <c r="G188" s="149" t="s">
        <v>466</v>
      </c>
      <c r="H188" s="149" t="s">
        <v>467</v>
      </c>
      <c r="I188" s="150" t="s">
        <v>468</v>
      </c>
      <c r="J188" s="149" t="s">
        <v>469</v>
      </c>
    </row>
    <row r="189" spans="1:8" ht="12.75">
      <c r="A189" s="151" t="s">
        <v>557</v>
      </c>
      <c r="C189" s="152">
        <v>343.82299999985844</v>
      </c>
      <c r="D189" s="132">
        <v>25647.678706496954</v>
      </c>
      <c r="F189" s="132">
        <v>24322</v>
      </c>
      <c r="G189" s="132">
        <v>24760</v>
      </c>
      <c r="H189" s="153" t="s">
        <v>688</v>
      </c>
    </row>
    <row r="191" spans="4:8" ht="12.75">
      <c r="D191" s="132">
        <v>25613.653166770935</v>
      </c>
      <c r="F191" s="132">
        <v>23790</v>
      </c>
      <c r="G191" s="132">
        <v>24528</v>
      </c>
      <c r="H191" s="153" t="s">
        <v>689</v>
      </c>
    </row>
    <row r="193" spans="4:8" ht="12.75">
      <c r="D193" s="132">
        <v>25664.48035594821</v>
      </c>
      <c r="F193" s="132">
        <v>24272</v>
      </c>
      <c r="G193" s="132">
        <v>24340</v>
      </c>
      <c r="H193" s="153" t="s">
        <v>690</v>
      </c>
    </row>
    <row r="195" spans="1:8" ht="12.75">
      <c r="A195" s="148" t="s">
        <v>470</v>
      </c>
      <c r="C195" s="154" t="s">
        <v>471</v>
      </c>
      <c r="D195" s="132">
        <v>25641.937409738697</v>
      </c>
      <c r="F195" s="132">
        <v>24128</v>
      </c>
      <c r="G195" s="132">
        <v>24542.666666666664</v>
      </c>
      <c r="H195" s="132">
        <v>1327.8942291173198</v>
      </c>
    </row>
    <row r="196" spans="1:8" ht="12.75">
      <c r="A196" s="131">
        <v>38385.80946759259</v>
      </c>
      <c r="C196" s="154" t="s">
        <v>472</v>
      </c>
      <c r="D196" s="132">
        <v>25.895417672890517</v>
      </c>
      <c r="F196" s="132">
        <v>293.78223227417953</v>
      </c>
      <c r="G196" s="132">
        <v>210.38377630733157</v>
      </c>
      <c r="H196" s="132">
        <v>25.895417672890517</v>
      </c>
    </row>
    <row r="198" spans="3:8" ht="12.75">
      <c r="C198" s="154" t="s">
        <v>473</v>
      </c>
      <c r="D198" s="132">
        <v>0.1009885378748938</v>
      </c>
      <c r="F198" s="132">
        <v>1.2175987743459031</v>
      </c>
      <c r="G198" s="132">
        <v>0.8572164515157209</v>
      </c>
      <c r="H198" s="132">
        <v>1.9501114701058504</v>
      </c>
    </row>
    <row r="199" spans="1:10" ht="12.75">
      <c r="A199" s="148" t="s">
        <v>462</v>
      </c>
      <c r="C199" s="149" t="s">
        <v>463</v>
      </c>
      <c r="D199" s="149" t="s">
        <v>464</v>
      </c>
      <c r="F199" s="149" t="s">
        <v>465</v>
      </c>
      <c r="G199" s="149" t="s">
        <v>466</v>
      </c>
      <c r="H199" s="149" t="s">
        <v>467</v>
      </c>
      <c r="I199" s="150" t="s">
        <v>468</v>
      </c>
      <c r="J199" s="149" t="s">
        <v>469</v>
      </c>
    </row>
    <row r="200" spans="1:8" ht="12.75">
      <c r="A200" s="151" t="s">
        <v>539</v>
      </c>
      <c r="C200" s="152">
        <v>361.38400000007823</v>
      </c>
      <c r="D200" s="132">
        <v>25472.291092276573</v>
      </c>
      <c r="F200" s="132">
        <v>25122</v>
      </c>
      <c r="G200" s="132">
        <v>25130</v>
      </c>
      <c r="H200" s="153" t="s">
        <v>691</v>
      </c>
    </row>
    <row r="202" spans="4:8" ht="12.75">
      <c r="D202" s="132">
        <v>25553</v>
      </c>
      <c r="F202" s="132">
        <v>25390</v>
      </c>
      <c r="G202" s="132">
        <v>25060</v>
      </c>
      <c r="H202" s="153" t="s">
        <v>626</v>
      </c>
    </row>
    <row r="204" spans="4:8" ht="12.75">
      <c r="D204" s="132">
        <v>25553.451217651367</v>
      </c>
      <c r="F204" s="132">
        <v>25034</v>
      </c>
      <c r="G204" s="132">
        <v>25118</v>
      </c>
      <c r="H204" s="153" t="s">
        <v>692</v>
      </c>
    </row>
    <row r="206" spans="1:8" ht="12.75">
      <c r="A206" s="148" t="s">
        <v>470</v>
      </c>
      <c r="C206" s="154" t="s">
        <v>471</v>
      </c>
      <c r="D206" s="132">
        <v>25526.247436642647</v>
      </c>
      <c r="F206" s="132">
        <v>25182</v>
      </c>
      <c r="G206" s="132">
        <v>25102.666666666664</v>
      </c>
      <c r="H206" s="132">
        <v>380.71255292171656</v>
      </c>
    </row>
    <row r="207" spans="1:8" ht="12.75">
      <c r="A207" s="131">
        <v>38385.809895833336</v>
      </c>
      <c r="C207" s="154" t="s">
        <v>472</v>
      </c>
      <c r="D207" s="132">
        <v>46.728109550112116</v>
      </c>
      <c r="F207" s="132">
        <v>185.42923178398814</v>
      </c>
      <c r="G207" s="132">
        <v>37.43438704364389</v>
      </c>
      <c r="H207" s="132">
        <v>46.728109550112116</v>
      </c>
    </row>
    <row r="209" spans="3:8" ht="12.75">
      <c r="C209" s="154" t="s">
        <v>473</v>
      </c>
      <c r="D209" s="132">
        <v>0.18305906367982014</v>
      </c>
      <c r="F209" s="132">
        <v>0.7363562536096743</v>
      </c>
      <c r="G209" s="132">
        <v>0.14912514092915985</v>
      </c>
      <c r="H209" s="132">
        <v>12.273855745366113</v>
      </c>
    </row>
    <row r="210" spans="1:10" ht="12.75">
      <c r="A210" s="148" t="s">
        <v>462</v>
      </c>
      <c r="C210" s="149" t="s">
        <v>463</v>
      </c>
      <c r="D210" s="149" t="s">
        <v>464</v>
      </c>
      <c r="F210" s="149" t="s">
        <v>465</v>
      </c>
      <c r="G210" s="149" t="s">
        <v>466</v>
      </c>
      <c r="H210" s="149" t="s">
        <v>467</v>
      </c>
      <c r="I210" s="150" t="s">
        <v>468</v>
      </c>
      <c r="J210" s="149" t="s">
        <v>469</v>
      </c>
    </row>
    <row r="211" spans="1:8" ht="12.75">
      <c r="A211" s="151" t="s">
        <v>558</v>
      </c>
      <c r="C211" s="152">
        <v>371.029</v>
      </c>
      <c r="D211" s="132">
        <v>34627.36294198036</v>
      </c>
      <c r="F211" s="132">
        <v>34560</v>
      </c>
      <c r="G211" s="132">
        <v>34612</v>
      </c>
      <c r="H211" s="153" t="s">
        <v>693</v>
      </c>
    </row>
    <row r="213" spans="4:8" ht="12.75">
      <c r="D213" s="132">
        <v>34362.5</v>
      </c>
      <c r="F213" s="132">
        <v>34036</v>
      </c>
      <c r="G213" s="132">
        <v>34908</v>
      </c>
      <c r="H213" s="153" t="s">
        <v>694</v>
      </c>
    </row>
    <row r="215" spans="4:8" ht="12.75">
      <c r="D215" s="132">
        <v>34324</v>
      </c>
      <c r="F215" s="132">
        <v>34660</v>
      </c>
      <c r="G215" s="132">
        <v>34368</v>
      </c>
      <c r="H215" s="153" t="s">
        <v>695</v>
      </c>
    </row>
    <row r="217" spans="1:8" ht="12.75">
      <c r="A217" s="148" t="s">
        <v>470</v>
      </c>
      <c r="C217" s="154" t="s">
        <v>471</v>
      </c>
      <c r="D217" s="132">
        <v>34437.954313993454</v>
      </c>
      <c r="F217" s="132">
        <v>34418.666666666664</v>
      </c>
      <c r="G217" s="132">
        <v>34629.333333333336</v>
      </c>
      <c r="H217" s="132">
        <v>-60.88148586560169</v>
      </c>
    </row>
    <row r="218" spans="1:8" ht="12.75">
      <c r="A218" s="131">
        <v>38385.81034722222</v>
      </c>
      <c r="C218" s="154" t="s">
        <v>472</v>
      </c>
      <c r="D218" s="132">
        <v>165.15835966518102</v>
      </c>
      <c r="F218" s="132">
        <v>335.1497177879363</v>
      </c>
      <c r="G218" s="132">
        <v>270.4169619926481</v>
      </c>
      <c r="H218" s="132">
        <v>165.15835966518102</v>
      </c>
    </row>
    <row r="220" spans="3:7" ht="12.75">
      <c r="C220" s="154" t="s">
        <v>473</v>
      </c>
      <c r="D220" s="132">
        <v>0.4795823763494305</v>
      </c>
      <c r="F220" s="132">
        <v>0.9737440471873878</v>
      </c>
      <c r="G220" s="132">
        <v>0.7808898871649703</v>
      </c>
    </row>
    <row r="221" spans="1:10" ht="12.75">
      <c r="A221" s="148" t="s">
        <v>462</v>
      </c>
      <c r="C221" s="149" t="s">
        <v>463</v>
      </c>
      <c r="D221" s="149" t="s">
        <v>464</v>
      </c>
      <c r="F221" s="149" t="s">
        <v>465</v>
      </c>
      <c r="G221" s="149" t="s">
        <v>466</v>
      </c>
      <c r="H221" s="149" t="s">
        <v>467</v>
      </c>
      <c r="I221" s="150" t="s">
        <v>468</v>
      </c>
      <c r="J221" s="149" t="s">
        <v>469</v>
      </c>
    </row>
    <row r="222" spans="1:8" ht="12.75">
      <c r="A222" s="151" t="s">
        <v>533</v>
      </c>
      <c r="C222" s="152">
        <v>407.77100000018254</v>
      </c>
      <c r="D222" s="132">
        <v>74296.94135665894</v>
      </c>
      <c r="F222" s="132">
        <v>69900</v>
      </c>
      <c r="G222" s="132">
        <v>69300</v>
      </c>
      <c r="H222" s="153" t="s">
        <v>696</v>
      </c>
    </row>
    <row r="224" spans="4:8" ht="12.75">
      <c r="D224" s="132">
        <v>74446.87925982475</v>
      </c>
      <c r="F224" s="132">
        <v>70300</v>
      </c>
      <c r="G224" s="132">
        <v>68100</v>
      </c>
      <c r="H224" s="153" t="s">
        <v>697</v>
      </c>
    </row>
    <row r="226" spans="4:8" ht="12.75">
      <c r="D226" s="132">
        <v>74828.75146377087</v>
      </c>
      <c r="F226" s="132">
        <v>69700</v>
      </c>
      <c r="G226" s="132">
        <v>69100</v>
      </c>
      <c r="H226" s="153" t="s">
        <v>698</v>
      </c>
    </row>
    <row r="228" spans="1:8" ht="12.75">
      <c r="A228" s="148" t="s">
        <v>470</v>
      </c>
      <c r="C228" s="154" t="s">
        <v>471</v>
      </c>
      <c r="D228" s="132">
        <v>74524.19069341819</v>
      </c>
      <c r="F228" s="132">
        <v>69966.66666666667</v>
      </c>
      <c r="G228" s="132">
        <v>68833.33333333333</v>
      </c>
      <c r="H228" s="132">
        <v>5133.4569407976405</v>
      </c>
    </row>
    <row r="229" spans="1:8" ht="12.75">
      <c r="A229" s="131">
        <v>38385.81081018518</v>
      </c>
      <c r="C229" s="154" t="s">
        <v>472</v>
      </c>
      <c r="D229" s="132">
        <v>274.2048337073045</v>
      </c>
      <c r="F229" s="132">
        <v>305.5050463303894</v>
      </c>
      <c r="G229" s="132">
        <v>642.9100507328636</v>
      </c>
      <c r="H229" s="132">
        <v>274.2048337073045</v>
      </c>
    </row>
    <row r="231" spans="3:8" ht="12.75">
      <c r="C231" s="154" t="s">
        <v>473</v>
      </c>
      <c r="D231" s="132">
        <v>0.3679407064416758</v>
      </c>
      <c r="F231" s="132">
        <v>0.4366437060462927</v>
      </c>
      <c r="G231" s="132">
        <v>0.9340097589339424</v>
      </c>
      <c r="H231" s="132">
        <v>5.341523984122449</v>
      </c>
    </row>
    <row r="232" spans="1:10" ht="12.75">
      <c r="A232" s="148" t="s">
        <v>462</v>
      </c>
      <c r="C232" s="149" t="s">
        <v>463</v>
      </c>
      <c r="D232" s="149" t="s">
        <v>464</v>
      </c>
      <c r="F232" s="149" t="s">
        <v>465</v>
      </c>
      <c r="G232" s="149" t="s">
        <v>466</v>
      </c>
      <c r="H232" s="149" t="s">
        <v>467</v>
      </c>
      <c r="I232" s="150" t="s">
        <v>468</v>
      </c>
      <c r="J232" s="149" t="s">
        <v>469</v>
      </c>
    </row>
    <row r="233" spans="1:8" ht="12.75">
      <c r="A233" s="151" t="s">
        <v>540</v>
      </c>
      <c r="C233" s="152">
        <v>455.40299999993294</v>
      </c>
      <c r="D233" s="132">
        <v>53443.59705346823</v>
      </c>
      <c r="F233" s="132">
        <v>48050</v>
      </c>
      <c r="G233" s="132">
        <v>50202.5</v>
      </c>
      <c r="H233" s="153" t="s">
        <v>699</v>
      </c>
    </row>
    <row r="235" spans="4:8" ht="12.75">
      <c r="D235" s="132">
        <v>53235.87029278278</v>
      </c>
      <c r="F235" s="132">
        <v>47787.5</v>
      </c>
      <c r="G235" s="132">
        <v>50260</v>
      </c>
      <c r="H235" s="153" t="s">
        <v>700</v>
      </c>
    </row>
    <row r="237" spans="4:8" ht="12.75">
      <c r="D237" s="132">
        <v>53058.739750504494</v>
      </c>
      <c r="F237" s="132">
        <v>47795</v>
      </c>
      <c r="G237" s="132">
        <v>49857.5</v>
      </c>
      <c r="H237" s="153" t="s">
        <v>701</v>
      </c>
    </row>
    <row r="239" spans="1:8" ht="12.75">
      <c r="A239" s="148" t="s">
        <v>470</v>
      </c>
      <c r="C239" s="154" t="s">
        <v>471</v>
      </c>
      <c r="D239" s="132">
        <v>53246.069032251835</v>
      </c>
      <c r="F239" s="132">
        <v>47877.5</v>
      </c>
      <c r="G239" s="132">
        <v>50106.66666666667</v>
      </c>
      <c r="H239" s="132">
        <v>4260.465834577417</v>
      </c>
    </row>
    <row r="240" spans="1:8" ht="12.75">
      <c r="A240" s="131">
        <v>38385.81145833333</v>
      </c>
      <c r="C240" s="154" t="s">
        <v>472</v>
      </c>
      <c r="D240" s="132">
        <v>192.6312451965583</v>
      </c>
      <c r="F240" s="132">
        <v>149.43644133878456</v>
      </c>
      <c r="G240" s="132">
        <v>217.69148658901048</v>
      </c>
      <c r="H240" s="132">
        <v>192.6312451965583</v>
      </c>
    </row>
    <row r="242" spans="3:8" ht="12.75">
      <c r="C242" s="154" t="s">
        <v>473</v>
      </c>
      <c r="D242" s="132">
        <v>0.3617755238980723</v>
      </c>
      <c r="F242" s="132">
        <v>0.31212248204017456</v>
      </c>
      <c r="G242" s="132">
        <v>0.4344561334267105</v>
      </c>
      <c r="H242" s="132">
        <v>4.521365800734436</v>
      </c>
    </row>
    <row r="243" spans="1:16" ht="12.75">
      <c r="A243" s="142" t="s">
        <v>453</v>
      </c>
      <c r="B243" s="137" t="s">
        <v>622</v>
      </c>
      <c r="D243" s="142" t="s">
        <v>454</v>
      </c>
      <c r="E243" s="137" t="s">
        <v>455</v>
      </c>
      <c r="F243" s="138" t="s">
        <v>475</v>
      </c>
      <c r="G243" s="143" t="s">
        <v>457</v>
      </c>
      <c r="H243" s="144">
        <v>1</v>
      </c>
      <c r="I243" s="145" t="s">
        <v>458</v>
      </c>
      <c r="J243" s="144">
        <v>3</v>
      </c>
      <c r="K243" s="143" t="s">
        <v>459</v>
      </c>
      <c r="L243" s="146">
        <v>1</v>
      </c>
      <c r="M243" s="143" t="s">
        <v>460</v>
      </c>
      <c r="N243" s="147">
        <v>1</v>
      </c>
      <c r="O243" s="143" t="s">
        <v>461</v>
      </c>
      <c r="P243" s="147">
        <v>1</v>
      </c>
    </row>
    <row r="245" spans="1:10" ht="12.75">
      <c r="A245" s="148" t="s">
        <v>462</v>
      </c>
      <c r="C245" s="149" t="s">
        <v>463</v>
      </c>
      <c r="D245" s="149" t="s">
        <v>464</v>
      </c>
      <c r="F245" s="149" t="s">
        <v>465</v>
      </c>
      <c r="G245" s="149" t="s">
        <v>466</v>
      </c>
      <c r="H245" s="149" t="s">
        <v>467</v>
      </c>
      <c r="I245" s="150" t="s">
        <v>468</v>
      </c>
      <c r="J245" s="149" t="s">
        <v>469</v>
      </c>
    </row>
    <row r="246" spans="1:8" ht="12.75">
      <c r="A246" s="151" t="s">
        <v>536</v>
      </c>
      <c r="C246" s="152">
        <v>228.61599999992177</v>
      </c>
      <c r="D246" s="132">
        <v>25452.021245658398</v>
      </c>
      <c r="F246" s="132">
        <v>20184</v>
      </c>
      <c r="G246" s="132">
        <v>20093</v>
      </c>
      <c r="H246" s="153" t="s">
        <v>702</v>
      </c>
    </row>
    <row r="248" spans="4:8" ht="12.75">
      <c r="D248" s="132">
        <v>25958.504294484854</v>
      </c>
      <c r="F248" s="132">
        <v>20390</v>
      </c>
      <c r="G248" s="132">
        <v>20431</v>
      </c>
      <c r="H248" s="153" t="s">
        <v>703</v>
      </c>
    </row>
    <row r="250" spans="4:8" ht="12.75">
      <c r="D250" s="132">
        <v>25659.888658612967</v>
      </c>
      <c r="F250" s="132">
        <v>20095</v>
      </c>
      <c r="G250" s="132">
        <v>20238</v>
      </c>
      <c r="H250" s="153" t="s">
        <v>704</v>
      </c>
    </row>
    <row r="252" spans="1:8" ht="12.75">
      <c r="A252" s="148" t="s">
        <v>470</v>
      </c>
      <c r="C252" s="154" t="s">
        <v>471</v>
      </c>
      <c r="D252" s="132">
        <v>25690.138066252075</v>
      </c>
      <c r="F252" s="132">
        <v>20223</v>
      </c>
      <c r="G252" s="132">
        <v>20254</v>
      </c>
      <c r="H252" s="132">
        <v>5449.857387400898</v>
      </c>
    </row>
    <row r="253" spans="1:8" ht="12.75">
      <c r="A253" s="131">
        <v>38385.813680555555</v>
      </c>
      <c r="C253" s="154" t="s">
        <v>472</v>
      </c>
      <c r="D253" s="132">
        <v>254.5928900893372</v>
      </c>
      <c r="F253" s="132">
        <v>151.3175469005495</v>
      </c>
      <c r="G253" s="132">
        <v>169.56709586473434</v>
      </c>
      <c r="H253" s="132">
        <v>254.5928900893372</v>
      </c>
    </row>
    <row r="255" spans="3:8" ht="12.75">
      <c r="C255" s="154" t="s">
        <v>473</v>
      </c>
      <c r="D255" s="132">
        <v>0.9910140982223207</v>
      </c>
      <c r="F255" s="132">
        <v>0.7482448049278024</v>
      </c>
      <c r="G255" s="132">
        <v>0.8372030012083256</v>
      </c>
      <c r="H255" s="132">
        <v>4.671551418536395</v>
      </c>
    </row>
    <row r="256" spans="1:10" ht="12.75">
      <c r="A256" s="148" t="s">
        <v>462</v>
      </c>
      <c r="C256" s="149" t="s">
        <v>463</v>
      </c>
      <c r="D256" s="149" t="s">
        <v>464</v>
      </c>
      <c r="F256" s="149" t="s">
        <v>465</v>
      </c>
      <c r="G256" s="149" t="s">
        <v>466</v>
      </c>
      <c r="H256" s="149" t="s">
        <v>467</v>
      </c>
      <c r="I256" s="150" t="s">
        <v>468</v>
      </c>
      <c r="J256" s="149" t="s">
        <v>469</v>
      </c>
    </row>
    <row r="257" spans="1:8" ht="12.75">
      <c r="A257" s="151" t="s">
        <v>537</v>
      </c>
      <c r="C257" s="152">
        <v>231.6040000000503</v>
      </c>
      <c r="D257" s="132">
        <v>34031.952817201614</v>
      </c>
      <c r="F257" s="132">
        <v>21297</v>
      </c>
      <c r="G257" s="132">
        <v>24035</v>
      </c>
      <c r="H257" s="153" t="s">
        <v>705</v>
      </c>
    </row>
    <row r="259" spans="4:8" ht="12.75">
      <c r="D259" s="132">
        <v>33395.27390640974</v>
      </c>
      <c r="F259" s="132">
        <v>21598</v>
      </c>
      <c r="G259" s="132">
        <v>23853</v>
      </c>
      <c r="H259" s="153" t="s">
        <v>706</v>
      </c>
    </row>
    <row r="261" spans="4:8" ht="12.75">
      <c r="D261" s="132">
        <v>33639.292149841785</v>
      </c>
      <c r="F261" s="132">
        <v>21361</v>
      </c>
      <c r="G261" s="132">
        <v>24091</v>
      </c>
      <c r="H261" s="153" t="s">
        <v>707</v>
      </c>
    </row>
    <row r="263" spans="1:8" ht="12.75">
      <c r="A263" s="148" t="s">
        <v>470</v>
      </c>
      <c r="C263" s="154" t="s">
        <v>471</v>
      </c>
      <c r="D263" s="132">
        <v>33688.83962448438</v>
      </c>
      <c r="F263" s="132">
        <v>21418.666666666664</v>
      </c>
      <c r="G263" s="132">
        <v>23993</v>
      </c>
      <c r="H263" s="132">
        <v>10741.122622247243</v>
      </c>
    </row>
    <row r="264" spans="1:8" ht="12.75">
      <c r="A264" s="131">
        <v>38385.814155092594</v>
      </c>
      <c r="C264" s="154" t="s">
        <v>472</v>
      </c>
      <c r="D264" s="132">
        <v>321.2183416998998</v>
      </c>
      <c r="F264" s="132">
        <v>158.5696482096537</v>
      </c>
      <c r="G264" s="132">
        <v>124.43472184241826</v>
      </c>
      <c r="H264" s="132">
        <v>321.2183416998998</v>
      </c>
    </row>
    <row r="266" spans="3:8" ht="12.75">
      <c r="C266" s="154" t="s">
        <v>473</v>
      </c>
      <c r="D266" s="132">
        <v>0.9534859178303208</v>
      </c>
      <c r="F266" s="132">
        <v>0.7403338904210678</v>
      </c>
      <c r="G266" s="132">
        <v>0.5186292745484862</v>
      </c>
      <c r="H266" s="132">
        <v>2.990547198805695</v>
      </c>
    </row>
    <row r="267" spans="1:10" ht="12.75">
      <c r="A267" s="148" t="s">
        <v>462</v>
      </c>
      <c r="C267" s="149" t="s">
        <v>463</v>
      </c>
      <c r="D267" s="149" t="s">
        <v>464</v>
      </c>
      <c r="F267" s="149" t="s">
        <v>465</v>
      </c>
      <c r="G267" s="149" t="s">
        <v>466</v>
      </c>
      <c r="H267" s="149" t="s">
        <v>467</v>
      </c>
      <c r="I267" s="150" t="s">
        <v>468</v>
      </c>
      <c r="J267" s="149" t="s">
        <v>469</v>
      </c>
    </row>
    <row r="268" spans="1:8" ht="12.75">
      <c r="A268" s="151" t="s">
        <v>535</v>
      </c>
      <c r="C268" s="152">
        <v>267.7160000000149</v>
      </c>
      <c r="D268" s="132">
        <v>16426.28064802289</v>
      </c>
      <c r="F268" s="132">
        <v>5492</v>
      </c>
      <c r="G268" s="132">
        <v>5578.25</v>
      </c>
      <c r="H268" s="153" t="s">
        <v>708</v>
      </c>
    </row>
    <row r="270" spans="4:8" ht="12.75">
      <c r="D270" s="132">
        <v>16426.38086876273</v>
      </c>
      <c r="F270" s="132">
        <v>5487.5</v>
      </c>
      <c r="G270" s="132">
        <v>5582.75</v>
      </c>
      <c r="H270" s="153" t="s">
        <v>709</v>
      </c>
    </row>
    <row r="272" spans="4:8" ht="12.75">
      <c r="D272" s="132">
        <v>16333.715912535787</v>
      </c>
      <c r="F272" s="132">
        <v>5523</v>
      </c>
      <c r="G272" s="132">
        <v>5518</v>
      </c>
      <c r="H272" s="153" t="s">
        <v>710</v>
      </c>
    </row>
    <row r="274" spans="1:8" ht="12.75">
      <c r="A274" s="148" t="s">
        <v>470</v>
      </c>
      <c r="C274" s="154" t="s">
        <v>471</v>
      </c>
      <c r="D274" s="132">
        <v>16395.459143107135</v>
      </c>
      <c r="F274" s="132">
        <v>5500.833333333334</v>
      </c>
      <c r="G274" s="132">
        <v>5559.666666666666</v>
      </c>
      <c r="H274" s="132">
        <v>10856.230218688532</v>
      </c>
    </row>
    <row r="275" spans="1:8" ht="12.75">
      <c r="A275" s="131">
        <v>38385.81480324074</v>
      </c>
      <c r="C275" s="154" t="s">
        <v>472</v>
      </c>
      <c r="D275" s="132">
        <v>53.471229666415695</v>
      </c>
      <c r="F275" s="132">
        <v>19.328303943526276</v>
      </c>
      <c r="G275" s="132">
        <v>36.15447183037436</v>
      </c>
      <c r="H275" s="132">
        <v>53.471229666415695</v>
      </c>
    </row>
    <row r="277" spans="3:8" ht="12.75">
      <c r="C277" s="154" t="s">
        <v>473</v>
      </c>
      <c r="D277" s="132">
        <v>0.32613438391504707</v>
      </c>
      <c r="F277" s="132">
        <v>0.3513704701140968</v>
      </c>
      <c r="G277" s="132">
        <v>0.6502992714858392</v>
      </c>
      <c r="H277" s="132">
        <v>0.49253957026783857</v>
      </c>
    </row>
    <row r="278" spans="1:10" ht="12.75">
      <c r="A278" s="148" t="s">
        <v>462</v>
      </c>
      <c r="C278" s="149" t="s">
        <v>463</v>
      </c>
      <c r="D278" s="149" t="s">
        <v>464</v>
      </c>
      <c r="F278" s="149" t="s">
        <v>465</v>
      </c>
      <c r="G278" s="149" t="s">
        <v>466</v>
      </c>
      <c r="H278" s="149" t="s">
        <v>467</v>
      </c>
      <c r="I278" s="150" t="s">
        <v>468</v>
      </c>
      <c r="J278" s="149" t="s">
        <v>469</v>
      </c>
    </row>
    <row r="279" spans="1:8" ht="12.75">
      <c r="A279" s="151" t="s">
        <v>534</v>
      </c>
      <c r="C279" s="152">
        <v>292.40199999976903</v>
      </c>
      <c r="D279" s="132">
        <v>57766.417647361755</v>
      </c>
      <c r="F279" s="132">
        <v>21617.25</v>
      </c>
      <c r="G279" s="132">
        <v>21226</v>
      </c>
      <c r="H279" s="153" t="s">
        <v>711</v>
      </c>
    </row>
    <row r="281" spans="4:8" ht="12.75">
      <c r="D281" s="132">
        <v>56852.619198679924</v>
      </c>
      <c r="F281" s="132">
        <v>21499.75</v>
      </c>
      <c r="G281" s="132">
        <v>21080</v>
      </c>
      <c r="H281" s="153" t="s">
        <v>712</v>
      </c>
    </row>
    <row r="283" spans="4:8" ht="12.75">
      <c r="D283" s="132">
        <v>57523.61259317398</v>
      </c>
      <c r="F283" s="132">
        <v>21648.25</v>
      </c>
      <c r="G283" s="132">
        <v>21162.25</v>
      </c>
      <c r="H283" s="153" t="s">
        <v>713</v>
      </c>
    </row>
    <row r="285" spans="1:8" ht="12.75">
      <c r="A285" s="148" t="s">
        <v>470</v>
      </c>
      <c r="C285" s="154" t="s">
        <v>471</v>
      </c>
      <c r="D285" s="132">
        <v>57380.88314640522</v>
      </c>
      <c r="F285" s="132">
        <v>21588.416666666664</v>
      </c>
      <c r="G285" s="132">
        <v>21156.083333333336</v>
      </c>
      <c r="H285" s="132">
        <v>36058.01463909307</v>
      </c>
    </row>
    <row r="286" spans="1:8" ht="12.75">
      <c r="A286" s="131">
        <v>38385.815474537034</v>
      </c>
      <c r="C286" s="154" t="s">
        <v>472</v>
      </c>
      <c r="D286" s="132">
        <v>473.3240670345024</v>
      </c>
      <c r="F286" s="132">
        <v>78.3363474597414</v>
      </c>
      <c r="G286" s="132">
        <v>73.19508749453979</v>
      </c>
      <c r="H286" s="132">
        <v>473.3240670345024</v>
      </c>
    </row>
    <row r="288" spans="3:8" ht="12.75">
      <c r="C288" s="154" t="s">
        <v>473</v>
      </c>
      <c r="D288" s="132">
        <v>0.8248811121063323</v>
      </c>
      <c r="F288" s="132">
        <v>0.36286286608825613</v>
      </c>
      <c r="G288" s="132">
        <v>0.3459765512419507</v>
      </c>
      <c r="H288" s="132">
        <v>1.3126736781601336</v>
      </c>
    </row>
    <row r="289" spans="1:10" ht="12.75">
      <c r="A289" s="148" t="s">
        <v>462</v>
      </c>
      <c r="C289" s="149" t="s">
        <v>463</v>
      </c>
      <c r="D289" s="149" t="s">
        <v>464</v>
      </c>
      <c r="F289" s="149" t="s">
        <v>465</v>
      </c>
      <c r="G289" s="149" t="s">
        <v>466</v>
      </c>
      <c r="H289" s="149" t="s">
        <v>467</v>
      </c>
      <c r="I289" s="150" t="s">
        <v>468</v>
      </c>
      <c r="J289" s="149" t="s">
        <v>469</v>
      </c>
    </row>
    <row r="290" spans="1:8" ht="12.75">
      <c r="A290" s="151" t="s">
        <v>538</v>
      </c>
      <c r="C290" s="152">
        <v>324.75400000019</v>
      </c>
      <c r="D290" s="132">
        <v>51707.04658353329</v>
      </c>
      <c r="F290" s="132">
        <v>30575</v>
      </c>
      <c r="G290" s="132">
        <v>27579</v>
      </c>
      <c r="H290" s="153" t="s">
        <v>714</v>
      </c>
    </row>
    <row r="292" spans="4:8" ht="12.75">
      <c r="D292" s="132">
        <v>52760.145850002766</v>
      </c>
      <c r="F292" s="132">
        <v>30175.999999970198</v>
      </c>
      <c r="G292" s="132">
        <v>27685</v>
      </c>
      <c r="H292" s="153" t="s">
        <v>715</v>
      </c>
    </row>
    <row r="294" spans="4:8" ht="12.75">
      <c r="D294" s="132">
        <v>52345.387478232384</v>
      </c>
      <c r="F294" s="132">
        <v>30079.999999970198</v>
      </c>
      <c r="G294" s="132">
        <v>27391.000000029802</v>
      </c>
      <c r="H294" s="153" t="s">
        <v>716</v>
      </c>
    </row>
    <row r="296" spans="1:8" ht="12.75">
      <c r="A296" s="148" t="s">
        <v>470</v>
      </c>
      <c r="C296" s="154" t="s">
        <v>471</v>
      </c>
      <c r="D296" s="132">
        <v>52270.859970589474</v>
      </c>
      <c r="F296" s="132">
        <v>30276.99999998013</v>
      </c>
      <c r="G296" s="132">
        <v>27551.666666676603</v>
      </c>
      <c r="H296" s="132">
        <v>22984.51658196101</v>
      </c>
    </row>
    <row r="297" spans="1:8" ht="12.75">
      <c r="A297" s="131">
        <v>38385.815983796296</v>
      </c>
      <c r="C297" s="154" t="s">
        <v>472</v>
      </c>
      <c r="D297" s="132">
        <v>530.4906015251146</v>
      </c>
      <c r="F297" s="132">
        <v>262.50142858459236</v>
      </c>
      <c r="G297" s="132">
        <v>148.89369808172043</v>
      </c>
      <c r="H297" s="132">
        <v>530.4906015251146</v>
      </c>
    </row>
    <row r="299" spans="3:8" ht="12.75">
      <c r="C299" s="154" t="s">
        <v>473</v>
      </c>
      <c r="D299" s="132">
        <v>1.0148878396559737</v>
      </c>
      <c r="F299" s="132">
        <v>0.8669994668717663</v>
      </c>
      <c r="G299" s="132">
        <v>0.5404163017905755</v>
      </c>
      <c r="H299" s="132">
        <v>2.3080346268472782</v>
      </c>
    </row>
    <row r="300" spans="1:10" ht="12.75">
      <c r="A300" s="148" t="s">
        <v>462</v>
      </c>
      <c r="C300" s="149" t="s">
        <v>463</v>
      </c>
      <c r="D300" s="149" t="s">
        <v>464</v>
      </c>
      <c r="F300" s="149" t="s">
        <v>465</v>
      </c>
      <c r="G300" s="149" t="s">
        <v>466</v>
      </c>
      <c r="H300" s="149" t="s">
        <v>467</v>
      </c>
      <c r="I300" s="150" t="s">
        <v>468</v>
      </c>
      <c r="J300" s="149" t="s">
        <v>469</v>
      </c>
    </row>
    <row r="301" spans="1:8" ht="12.75">
      <c r="A301" s="151" t="s">
        <v>557</v>
      </c>
      <c r="C301" s="152">
        <v>343.82299999985844</v>
      </c>
      <c r="D301" s="132">
        <v>27944.285668969154</v>
      </c>
      <c r="F301" s="132">
        <v>24326</v>
      </c>
      <c r="G301" s="132">
        <v>24844</v>
      </c>
      <c r="H301" s="153" t="s">
        <v>717</v>
      </c>
    </row>
    <row r="303" spans="4:8" ht="12.75">
      <c r="D303" s="132">
        <v>27969.463268488646</v>
      </c>
      <c r="F303" s="132">
        <v>24628</v>
      </c>
      <c r="G303" s="132">
        <v>24350</v>
      </c>
      <c r="H303" s="153" t="s">
        <v>718</v>
      </c>
    </row>
    <row r="305" spans="4:8" ht="12.75">
      <c r="D305" s="132">
        <v>28073.981527358294</v>
      </c>
      <c r="F305" s="132">
        <v>24690</v>
      </c>
      <c r="G305" s="132">
        <v>24196</v>
      </c>
      <c r="H305" s="153" t="s">
        <v>719</v>
      </c>
    </row>
    <row r="307" spans="1:8" ht="12.75">
      <c r="A307" s="148" t="s">
        <v>470</v>
      </c>
      <c r="C307" s="154" t="s">
        <v>471</v>
      </c>
      <c r="D307" s="132">
        <v>27995.910154938698</v>
      </c>
      <c r="F307" s="132">
        <v>24548</v>
      </c>
      <c r="G307" s="132">
        <v>24463.333333333336</v>
      </c>
      <c r="H307" s="132">
        <v>3485.8964635221632</v>
      </c>
    </row>
    <row r="308" spans="1:8" ht="12.75">
      <c r="A308" s="131">
        <v>38385.81642361111</v>
      </c>
      <c r="C308" s="154" t="s">
        <v>472</v>
      </c>
      <c r="D308" s="132">
        <v>68.77377605710385</v>
      </c>
      <c r="F308" s="132">
        <v>194.74085344374973</v>
      </c>
      <c r="G308" s="132">
        <v>338.54000256001257</v>
      </c>
      <c r="H308" s="132">
        <v>68.77377605710385</v>
      </c>
    </row>
    <row r="310" spans="3:8" ht="12.75">
      <c r="C310" s="154" t="s">
        <v>473</v>
      </c>
      <c r="D310" s="132">
        <v>0.24565651081349685</v>
      </c>
      <c r="F310" s="132">
        <v>0.7933063933670758</v>
      </c>
      <c r="G310" s="132">
        <v>1.3838670223191682</v>
      </c>
      <c r="H310" s="132">
        <v>1.9729150528932968</v>
      </c>
    </row>
    <row r="311" spans="1:10" ht="12.75">
      <c r="A311" s="148" t="s">
        <v>462</v>
      </c>
      <c r="C311" s="149" t="s">
        <v>463</v>
      </c>
      <c r="D311" s="149" t="s">
        <v>464</v>
      </c>
      <c r="F311" s="149" t="s">
        <v>465</v>
      </c>
      <c r="G311" s="149" t="s">
        <v>466</v>
      </c>
      <c r="H311" s="149" t="s">
        <v>467</v>
      </c>
      <c r="I311" s="150" t="s">
        <v>468</v>
      </c>
      <c r="J311" s="149" t="s">
        <v>469</v>
      </c>
    </row>
    <row r="312" spans="1:8" ht="12.75">
      <c r="A312" s="151" t="s">
        <v>539</v>
      </c>
      <c r="C312" s="152">
        <v>361.38400000007823</v>
      </c>
      <c r="D312" s="132">
        <v>67549.2625721693</v>
      </c>
      <c r="F312" s="132">
        <v>26042</v>
      </c>
      <c r="G312" s="132">
        <v>25418</v>
      </c>
      <c r="H312" s="153" t="s">
        <v>720</v>
      </c>
    </row>
    <row r="314" spans="4:8" ht="12.75">
      <c r="D314" s="132">
        <v>66252.70700848103</v>
      </c>
      <c r="F314" s="132">
        <v>25820.000000029802</v>
      </c>
      <c r="G314" s="132">
        <v>25410</v>
      </c>
      <c r="H314" s="153" t="s">
        <v>721</v>
      </c>
    </row>
    <row r="316" spans="4:8" ht="12.75">
      <c r="D316" s="132">
        <v>67600.0967117548</v>
      </c>
      <c r="F316" s="132">
        <v>25925.999999970198</v>
      </c>
      <c r="G316" s="132">
        <v>25186</v>
      </c>
      <c r="H316" s="153" t="s">
        <v>722</v>
      </c>
    </row>
    <row r="318" spans="1:8" ht="12.75">
      <c r="A318" s="148" t="s">
        <v>470</v>
      </c>
      <c r="C318" s="154" t="s">
        <v>471</v>
      </c>
      <c r="D318" s="132">
        <v>67134.02209746838</v>
      </c>
      <c r="F318" s="132">
        <v>25929.333333333336</v>
      </c>
      <c r="G318" s="132">
        <v>25338</v>
      </c>
      <c r="H318" s="132">
        <v>41476.491773710964</v>
      </c>
    </row>
    <row r="319" spans="1:8" ht="12.75">
      <c r="A319" s="131">
        <v>38385.81685185185</v>
      </c>
      <c r="C319" s="154" t="s">
        <v>472</v>
      </c>
      <c r="D319" s="132">
        <v>763.6643516589137</v>
      </c>
      <c r="F319" s="132">
        <v>111.03753117879367</v>
      </c>
      <c r="G319" s="132">
        <v>131.69662106523464</v>
      </c>
      <c r="H319" s="132">
        <v>763.6643516589137</v>
      </c>
    </row>
    <row r="321" spans="3:8" ht="12.75">
      <c r="C321" s="154" t="s">
        <v>473</v>
      </c>
      <c r="D321" s="132">
        <v>1.1375221203791266</v>
      </c>
      <c r="F321" s="132">
        <v>0.4282313384280107</v>
      </c>
      <c r="G321" s="132">
        <v>0.5197593380110294</v>
      </c>
      <c r="H321" s="132">
        <v>1.8411980353240651</v>
      </c>
    </row>
    <row r="322" spans="1:10" ht="12.75">
      <c r="A322" s="148" t="s">
        <v>462</v>
      </c>
      <c r="C322" s="149" t="s">
        <v>463</v>
      </c>
      <c r="D322" s="149" t="s">
        <v>464</v>
      </c>
      <c r="F322" s="149" t="s">
        <v>465</v>
      </c>
      <c r="G322" s="149" t="s">
        <v>466</v>
      </c>
      <c r="H322" s="149" t="s">
        <v>467</v>
      </c>
      <c r="I322" s="150" t="s">
        <v>468</v>
      </c>
      <c r="J322" s="149" t="s">
        <v>469</v>
      </c>
    </row>
    <row r="323" spans="1:8" ht="12.75">
      <c r="A323" s="151" t="s">
        <v>558</v>
      </c>
      <c r="C323" s="152">
        <v>371.029</v>
      </c>
      <c r="D323" s="132">
        <v>46741.852223575115</v>
      </c>
      <c r="F323" s="132">
        <v>34494</v>
      </c>
      <c r="G323" s="132">
        <v>34644</v>
      </c>
      <c r="H323" s="153" t="s">
        <v>723</v>
      </c>
    </row>
    <row r="325" spans="4:8" ht="12.75">
      <c r="D325" s="132">
        <v>46854.71386784315</v>
      </c>
      <c r="F325" s="132">
        <v>34224</v>
      </c>
      <c r="G325" s="132">
        <v>34214</v>
      </c>
      <c r="H325" s="153" t="s">
        <v>724</v>
      </c>
    </row>
    <row r="327" spans="4:8" ht="12.75">
      <c r="D327" s="132">
        <v>46953.73375886679</v>
      </c>
      <c r="F327" s="132">
        <v>34632</v>
      </c>
      <c r="G327" s="132">
        <v>34880</v>
      </c>
      <c r="H327" s="153" t="s">
        <v>725</v>
      </c>
    </row>
    <row r="329" spans="1:8" ht="12.75">
      <c r="A329" s="148" t="s">
        <v>470</v>
      </c>
      <c r="C329" s="154" t="s">
        <v>471</v>
      </c>
      <c r="D329" s="132">
        <v>46850.09995009501</v>
      </c>
      <c r="F329" s="132">
        <v>34450</v>
      </c>
      <c r="G329" s="132">
        <v>34579.333333333336</v>
      </c>
      <c r="H329" s="132">
        <v>12350.882191109815</v>
      </c>
    </row>
    <row r="330" spans="1:8" ht="12.75">
      <c r="A330" s="131">
        <v>38385.817291666666</v>
      </c>
      <c r="C330" s="154" t="s">
        <v>472</v>
      </c>
      <c r="D330" s="132">
        <v>106.01609513643915</v>
      </c>
      <c r="F330" s="132">
        <v>207.52831132161225</v>
      </c>
      <c r="G330" s="132">
        <v>337.6763736676484</v>
      </c>
      <c r="H330" s="132">
        <v>106.01609513643915</v>
      </c>
    </row>
    <row r="332" spans="3:8" ht="12.75">
      <c r="C332" s="154" t="s">
        <v>473</v>
      </c>
      <c r="D332" s="132">
        <v>0.22628787398397893</v>
      </c>
      <c r="F332" s="132">
        <v>0.6024043870003258</v>
      </c>
      <c r="G332" s="132">
        <v>0.9765265582553602</v>
      </c>
      <c r="H332" s="132">
        <v>0.8583686047361841</v>
      </c>
    </row>
    <row r="333" spans="1:10" ht="12.75">
      <c r="A333" s="148" t="s">
        <v>462</v>
      </c>
      <c r="C333" s="149" t="s">
        <v>463</v>
      </c>
      <c r="D333" s="149" t="s">
        <v>464</v>
      </c>
      <c r="F333" s="149" t="s">
        <v>465</v>
      </c>
      <c r="G333" s="149" t="s">
        <v>466</v>
      </c>
      <c r="H333" s="149" t="s">
        <v>467</v>
      </c>
      <c r="I333" s="150" t="s">
        <v>468</v>
      </c>
      <c r="J333" s="149" t="s">
        <v>469</v>
      </c>
    </row>
    <row r="334" spans="1:8" ht="12.75">
      <c r="A334" s="151" t="s">
        <v>533</v>
      </c>
      <c r="C334" s="152">
        <v>407.77100000018254</v>
      </c>
      <c r="D334" s="132">
        <v>1269115.1828689575</v>
      </c>
      <c r="F334" s="132">
        <v>73100</v>
      </c>
      <c r="G334" s="132">
        <v>71200</v>
      </c>
      <c r="H334" s="153" t="s">
        <v>726</v>
      </c>
    </row>
    <row r="336" spans="4:8" ht="12.75">
      <c r="D336" s="132">
        <v>1295141.4164009094</v>
      </c>
      <c r="F336" s="132">
        <v>73000</v>
      </c>
      <c r="G336" s="132">
        <v>71200</v>
      </c>
      <c r="H336" s="153" t="s">
        <v>727</v>
      </c>
    </row>
    <row r="338" spans="4:8" ht="12.75">
      <c r="D338" s="132">
        <v>1313955.0143623352</v>
      </c>
      <c r="F338" s="132">
        <v>73200</v>
      </c>
      <c r="G338" s="132">
        <v>71300</v>
      </c>
      <c r="H338" s="153" t="s">
        <v>728</v>
      </c>
    </row>
    <row r="340" spans="1:8" ht="12.75">
      <c r="A340" s="148" t="s">
        <v>470</v>
      </c>
      <c r="C340" s="154" t="s">
        <v>471</v>
      </c>
      <c r="D340" s="132">
        <v>1292737.2045440674</v>
      </c>
      <c r="F340" s="132">
        <v>73100</v>
      </c>
      <c r="G340" s="132">
        <v>71233.33333333333</v>
      </c>
      <c r="H340" s="132">
        <v>1220585.799931908</v>
      </c>
    </row>
    <row r="341" spans="1:8" ht="12.75">
      <c r="A341" s="131">
        <v>38385.817766203705</v>
      </c>
      <c r="C341" s="154" t="s">
        <v>472</v>
      </c>
      <c r="D341" s="132">
        <v>22516.389543572852</v>
      </c>
      <c r="F341" s="132">
        <v>100</v>
      </c>
      <c r="G341" s="132">
        <v>57.73502691896257</v>
      </c>
      <c r="H341" s="132">
        <v>22516.389543572852</v>
      </c>
    </row>
    <row r="343" spans="3:8" ht="12.75">
      <c r="C343" s="154" t="s">
        <v>473</v>
      </c>
      <c r="D343" s="132">
        <v>1.7417607743032435</v>
      </c>
      <c r="F343" s="132">
        <v>0.13679890560875513</v>
      </c>
      <c r="G343" s="132">
        <v>0.08105057592741587</v>
      </c>
      <c r="H343" s="132">
        <v>1.8447199324151529</v>
      </c>
    </row>
    <row r="344" spans="1:10" ht="12.75">
      <c r="A344" s="148" t="s">
        <v>462</v>
      </c>
      <c r="C344" s="149" t="s">
        <v>463</v>
      </c>
      <c r="D344" s="149" t="s">
        <v>464</v>
      </c>
      <c r="F344" s="149" t="s">
        <v>465</v>
      </c>
      <c r="G344" s="149" t="s">
        <v>466</v>
      </c>
      <c r="H344" s="149" t="s">
        <v>467</v>
      </c>
      <c r="I344" s="150" t="s">
        <v>468</v>
      </c>
      <c r="J344" s="149" t="s">
        <v>469</v>
      </c>
    </row>
    <row r="345" spans="1:8" ht="12.75">
      <c r="A345" s="151" t="s">
        <v>540</v>
      </c>
      <c r="C345" s="152">
        <v>455.40299999993294</v>
      </c>
      <c r="D345" s="132">
        <v>70811.28594362736</v>
      </c>
      <c r="F345" s="132">
        <v>47835</v>
      </c>
      <c r="G345" s="132">
        <v>49900</v>
      </c>
      <c r="H345" s="153" t="s">
        <v>729</v>
      </c>
    </row>
    <row r="347" spans="4:8" ht="12.75">
      <c r="D347" s="132">
        <v>70487.85446882248</v>
      </c>
      <c r="F347" s="132">
        <v>47865</v>
      </c>
      <c r="G347" s="132">
        <v>50130</v>
      </c>
      <c r="H347" s="153" t="s">
        <v>730</v>
      </c>
    </row>
    <row r="349" spans="4:8" ht="12.75">
      <c r="D349" s="132">
        <v>70122.34345376492</v>
      </c>
      <c r="F349" s="132">
        <v>47810</v>
      </c>
      <c r="G349" s="132">
        <v>50040</v>
      </c>
      <c r="H349" s="153" t="s">
        <v>731</v>
      </c>
    </row>
    <row r="351" spans="1:8" ht="12.75">
      <c r="A351" s="148" t="s">
        <v>470</v>
      </c>
      <c r="C351" s="154" t="s">
        <v>471</v>
      </c>
      <c r="D351" s="132">
        <v>70473.82795540492</v>
      </c>
      <c r="F351" s="132">
        <v>47836.66666666667</v>
      </c>
      <c r="G351" s="132">
        <v>50023.33333333333</v>
      </c>
      <c r="H351" s="132">
        <v>21550.1845445522</v>
      </c>
    </row>
    <row r="352" spans="1:8" ht="12.75">
      <c r="A352" s="131">
        <v>38385.818402777775</v>
      </c>
      <c r="C352" s="154" t="s">
        <v>472</v>
      </c>
      <c r="D352" s="132">
        <v>344.685357812454</v>
      </c>
      <c r="F352" s="132">
        <v>27.537852736430512</v>
      </c>
      <c r="G352" s="132">
        <v>115.90225767142474</v>
      </c>
      <c r="H352" s="132">
        <v>344.685357812454</v>
      </c>
    </row>
    <row r="354" spans="3:8" ht="12.75">
      <c r="C354" s="154" t="s">
        <v>473</v>
      </c>
      <c r="D354" s="132">
        <v>0.48909697090750803</v>
      </c>
      <c r="F354" s="132">
        <v>0.0575664122425556</v>
      </c>
      <c r="G354" s="132">
        <v>0.23169639036068124</v>
      </c>
      <c r="H354" s="132">
        <v>1.5994543206804652</v>
      </c>
    </row>
    <row r="355" spans="1:16" ht="12.75">
      <c r="A355" s="142" t="s">
        <v>453</v>
      </c>
      <c r="B355" s="137" t="s">
        <v>608</v>
      </c>
      <c r="D355" s="142" t="s">
        <v>454</v>
      </c>
      <c r="E355" s="137" t="s">
        <v>455</v>
      </c>
      <c r="F355" s="138" t="s">
        <v>476</v>
      </c>
      <c r="G355" s="143" t="s">
        <v>457</v>
      </c>
      <c r="H355" s="144">
        <v>1</v>
      </c>
      <c r="I355" s="145" t="s">
        <v>458</v>
      </c>
      <c r="J355" s="144">
        <v>4</v>
      </c>
      <c r="K355" s="143" t="s">
        <v>459</v>
      </c>
      <c r="L355" s="146">
        <v>1</v>
      </c>
      <c r="M355" s="143" t="s">
        <v>460</v>
      </c>
      <c r="N355" s="147">
        <v>1</v>
      </c>
      <c r="O355" s="143" t="s">
        <v>461</v>
      </c>
      <c r="P355" s="147">
        <v>1</v>
      </c>
    </row>
    <row r="357" spans="1:10" ht="12.75">
      <c r="A357" s="148" t="s">
        <v>462</v>
      </c>
      <c r="C357" s="149" t="s">
        <v>463</v>
      </c>
      <c r="D357" s="149" t="s">
        <v>464</v>
      </c>
      <c r="F357" s="149" t="s">
        <v>465</v>
      </c>
      <c r="G357" s="149" t="s">
        <v>466</v>
      </c>
      <c r="H357" s="149" t="s">
        <v>467</v>
      </c>
      <c r="I357" s="150" t="s">
        <v>468</v>
      </c>
      <c r="J357" s="149" t="s">
        <v>469</v>
      </c>
    </row>
    <row r="358" spans="1:8" ht="12.75">
      <c r="A358" s="151" t="s">
        <v>536</v>
      </c>
      <c r="C358" s="152">
        <v>228.61599999992177</v>
      </c>
      <c r="D358" s="132">
        <v>45522.46819114685</v>
      </c>
      <c r="F358" s="132">
        <v>19931</v>
      </c>
      <c r="G358" s="132">
        <v>20565</v>
      </c>
      <c r="H358" s="153" t="s">
        <v>732</v>
      </c>
    </row>
    <row r="360" spans="4:8" ht="12.75">
      <c r="D360" s="132">
        <v>45576.1081032753</v>
      </c>
      <c r="F360" s="132">
        <v>20496</v>
      </c>
      <c r="G360" s="132">
        <v>20465</v>
      </c>
      <c r="H360" s="153" t="s">
        <v>733</v>
      </c>
    </row>
    <row r="362" spans="4:8" ht="12.75">
      <c r="D362" s="132">
        <v>46836.50288909674</v>
      </c>
      <c r="F362" s="132">
        <v>20467</v>
      </c>
      <c r="G362" s="132">
        <v>20282</v>
      </c>
      <c r="H362" s="153" t="s">
        <v>734</v>
      </c>
    </row>
    <row r="364" spans="1:8" ht="12.75">
      <c r="A364" s="148" t="s">
        <v>470</v>
      </c>
      <c r="C364" s="154" t="s">
        <v>471</v>
      </c>
      <c r="D364" s="132">
        <v>45978.359727839634</v>
      </c>
      <c r="F364" s="132">
        <v>20298</v>
      </c>
      <c r="G364" s="132">
        <v>20437.333333333332</v>
      </c>
      <c r="H364" s="132">
        <v>25602.689579884885</v>
      </c>
    </row>
    <row r="365" spans="1:8" ht="12.75">
      <c r="A365" s="131">
        <v>38385.82063657408</v>
      </c>
      <c r="C365" s="154" t="s">
        <v>472</v>
      </c>
      <c r="D365" s="132">
        <v>743.657564980166</v>
      </c>
      <c r="F365" s="132">
        <v>318.161908468</v>
      </c>
      <c r="G365" s="132">
        <v>143.51422693702997</v>
      </c>
      <c r="H365" s="132">
        <v>743.657564980166</v>
      </c>
    </row>
    <row r="367" spans="3:8" ht="12.75">
      <c r="C367" s="154" t="s">
        <v>473</v>
      </c>
      <c r="D367" s="132">
        <v>1.617407774836051</v>
      </c>
      <c r="F367" s="132">
        <v>1.56745447072618</v>
      </c>
      <c r="G367" s="132">
        <v>0.7022160112393822</v>
      </c>
      <c r="H367" s="132">
        <v>2.9046072001920877</v>
      </c>
    </row>
    <row r="368" spans="1:10" ht="12.75">
      <c r="A368" s="148" t="s">
        <v>462</v>
      </c>
      <c r="C368" s="149" t="s">
        <v>463</v>
      </c>
      <c r="D368" s="149" t="s">
        <v>464</v>
      </c>
      <c r="F368" s="149" t="s">
        <v>465</v>
      </c>
      <c r="G368" s="149" t="s">
        <v>466</v>
      </c>
      <c r="H368" s="149" t="s">
        <v>467</v>
      </c>
      <c r="I368" s="150" t="s">
        <v>468</v>
      </c>
      <c r="J368" s="149" t="s">
        <v>469</v>
      </c>
    </row>
    <row r="369" spans="1:8" ht="12.75">
      <c r="A369" s="151" t="s">
        <v>537</v>
      </c>
      <c r="C369" s="152">
        <v>231.6040000000503</v>
      </c>
      <c r="D369" s="132">
        <v>66935.94280266762</v>
      </c>
      <c r="F369" s="132">
        <v>21553</v>
      </c>
      <c r="G369" s="132">
        <v>24790</v>
      </c>
      <c r="H369" s="153" t="s">
        <v>735</v>
      </c>
    </row>
    <row r="371" spans="4:8" ht="12.75">
      <c r="D371" s="132">
        <v>66184.16901218891</v>
      </c>
      <c r="F371" s="132">
        <v>21964</v>
      </c>
      <c r="G371" s="132">
        <v>24266</v>
      </c>
      <c r="H371" s="153" t="s">
        <v>736</v>
      </c>
    </row>
    <row r="373" spans="4:8" ht="12.75">
      <c r="D373" s="132">
        <v>65925.62692463398</v>
      </c>
      <c r="F373" s="132">
        <v>21592</v>
      </c>
      <c r="G373" s="132">
        <v>24009</v>
      </c>
      <c r="H373" s="153" t="s">
        <v>737</v>
      </c>
    </row>
    <row r="375" spans="1:8" ht="12.75">
      <c r="A375" s="148" t="s">
        <v>470</v>
      </c>
      <c r="C375" s="154" t="s">
        <v>471</v>
      </c>
      <c r="D375" s="132">
        <v>66348.57957983017</v>
      </c>
      <c r="F375" s="132">
        <v>21703</v>
      </c>
      <c r="G375" s="132">
        <v>24355</v>
      </c>
      <c r="H375" s="132">
        <v>43070.39837177647</v>
      </c>
    </row>
    <row r="376" spans="1:8" ht="12.75">
      <c r="A376" s="131">
        <v>38385.82111111111</v>
      </c>
      <c r="C376" s="154" t="s">
        <v>472</v>
      </c>
      <c r="D376" s="132">
        <v>524.8406133443658</v>
      </c>
      <c r="F376" s="132">
        <v>226.87221072665557</v>
      </c>
      <c r="G376" s="132">
        <v>398.0339181527122</v>
      </c>
      <c r="H376" s="132">
        <v>524.8406133443658</v>
      </c>
    </row>
    <row r="378" spans="3:8" ht="12.75">
      <c r="C378" s="154" t="s">
        <v>473</v>
      </c>
      <c r="D378" s="132">
        <v>0.7910351912099054</v>
      </c>
      <c r="F378" s="132">
        <v>1.0453495402785584</v>
      </c>
      <c r="G378" s="132">
        <v>1.6343006288347863</v>
      </c>
      <c r="H378" s="132">
        <v>1.2185645668146121</v>
      </c>
    </row>
    <row r="379" spans="1:10" ht="12.75">
      <c r="A379" s="148" t="s">
        <v>462</v>
      </c>
      <c r="C379" s="149" t="s">
        <v>463</v>
      </c>
      <c r="D379" s="149" t="s">
        <v>464</v>
      </c>
      <c r="F379" s="149" t="s">
        <v>465</v>
      </c>
      <c r="G379" s="149" t="s">
        <v>466</v>
      </c>
      <c r="H379" s="149" t="s">
        <v>467</v>
      </c>
      <c r="I379" s="150" t="s">
        <v>468</v>
      </c>
      <c r="J379" s="149" t="s">
        <v>469</v>
      </c>
    </row>
    <row r="380" spans="1:8" ht="12.75">
      <c r="A380" s="151" t="s">
        <v>535</v>
      </c>
      <c r="C380" s="152">
        <v>267.7160000000149</v>
      </c>
      <c r="D380" s="132">
        <v>58690.767570436</v>
      </c>
      <c r="F380" s="132">
        <v>5611.75</v>
      </c>
      <c r="G380" s="132">
        <v>5800</v>
      </c>
      <c r="H380" s="153" t="s">
        <v>738</v>
      </c>
    </row>
    <row r="382" spans="4:8" ht="12.75">
      <c r="D382" s="132">
        <v>60025.116979420185</v>
      </c>
      <c r="F382" s="132">
        <v>5673.25</v>
      </c>
      <c r="G382" s="132">
        <v>5806.5</v>
      </c>
      <c r="H382" s="153" t="s">
        <v>739</v>
      </c>
    </row>
    <row r="384" spans="4:8" ht="12.75">
      <c r="D384" s="132">
        <v>60352.24109554291</v>
      </c>
      <c r="F384" s="132">
        <v>5658</v>
      </c>
      <c r="G384" s="132">
        <v>5756.5</v>
      </c>
      <c r="H384" s="153" t="s">
        <v>740</v>
      </c>
    </row>
    <row r="386" spans="1:8" ht="12.75">
      <c r="A386" s="148" t="s">
        <v>470</v>
      </c>
      <c r="C386" s="154" t="s">
        <v>471</v>
      </c>
      <c r="D386" s="132">
        <v>59689.375215133026</v>
      </c>
      <c r="F386" s="132">
        <v>5647.666666666666</v>
      </c>
      <c r="G386" s="132">
        <v>5787.666666666666</v>
      </c>
      <c r="H386" s="132">
        <v>53950.3422693966</v>
      </c>
    </row>
    <row r="387" spans="1:8" ht="12.75">
      <c r="A387" s="131">
        <v>38385.821747685186</v>
      </c>
      <c r="C387" s="154" t="s">
        <v>472</v>
      </c>
      <c r="D387" s="132">
        <v>880.1508210936961</v>
      </c>
      <c r="F387" s="132">
        <v>32.02570582100156</v>
      </c>
      <c r="G387" s="132">
        <v>27.186087128039098</v>
      </c>
      <c r="H387" s="132">
        <v>880.1508210936961</v>
      </c>
    </row>
    <row r="389" spans="3:8" ht="12.75">
      <c r="C389" s="154" t="s">
        <v>473</v>
      </c>
      <c r="D389" s="132">
        <v>1.4745519079759979</v>
      </c>
      <c r="F389" s="132">
        <v>0.5670608361152376</v>
      </c>
      <c r="G389" s="132">
        <v>0.4697244795491408</v>
      </c>
      <c r="H389" s="132">
        <v>1.6314091515837572</v>
      </c>
    </row>
    <row r="390" spans="1:10" ht="12.75">
      <c r="A390" s="148" t="s">
        <v>462</v>
      </c>
      <c r="C390" s="149" t="s">
        <v>463</v>
      </c>
      <c r="D390" s="149" t="s">
        <v>464</v>
      </c>
      <c r="F390" s="149" t="s">
        <v>465</v>
      </c>
      <c r="G390" s="149" t="s">
        <v>466</v>
      </c>
      <c r="H390" s="149" t="s">
        <v>467</v>
      </c>
      <c r="I390" s="150" t="s">
        <v>468</v>
      </c>
      <c r="J390" s="149" t="s">
        <v>469</v>
      </c>
    </row>
    <row r="391" spans="1:8" ht="12.75">
      <c r="A391" s="151" t="s">
        <v>534</v>
      </c>
      <c r="C391" s="152">
        <v>292.40199999976903</v>
      </c>
      <c r="D391" s="132">
        <v>58228.246679127216</v>
      </c>
      <c r="F391" s="132">
        <v>22304.75</v>
      </c>
      <c r="G391" s="132">
        <v>21273.75</v>
      </c>
      <c r="H391" s="153" t="s">
        <v>741</v>
      </c>
    </row>
    <row r="393" spans="4:8" ht="12.75">
      <c r="D393" s="132">
        <v>58137.3642052412</v>
      </c>
      <c r="F393" s="132">
        <v>22455</v>
      </c>
      <c r="G393" s="132">
        <v>21342.75</v>
      </c>
      <c r="H393" s="153" t="s">
        <v>742</v>
      </c>
    </row>
    <row r="395" spans="4:8" ht="12.75">
      <c r="D395" s="132">
        <v>58319.5424900651</v>
      </c>
      <c r="F395" s="132">
        <v>22614.75</v>
      </c>
      <c r="G395" s="132">
        <v>21305.5</v>
      </c>
      <c r="H395" s="153" t="s">
        <v>743</v>
      </c>
    </row>
    <row r="397" spans="1:8" ht="12.75">
      <c r="A397" s="148" t="s">
        <v>470</v>
      </c>
      <c r="C397" s="154" t="s">
        <v>471</v>
      </c>
      <c r="D397" s="132">
        <v>58228.3844581445</v>
      </c>
      <c r="F397" s="132">
        <v>22458.166666666664</v>
      </c>
      <c r="G397" s="132">
        <v>21307.333333333336</v>
      </c>
      <c r="H397" s="132">
        <v>36477.08365128621</v>
      </c>
    </row>
    <row r="398" spans="1:8" ht="12.75">
      <c r="A398" s="131">
        <v>38385.822430555556</v>
      </c>
      <c r="C398" s="154" t="s">
        <v>472</v>
      </c>
      <c r="D398" s="132">
        <v>91.08922056259908</v>
      </c>
      <c r="F398" s="132">
        <v>155.02425885432686</v>
      </c>
      <c r="G398" s="132">
        <v>34.536514493117764</v>
      </c>
      <c r="H398" s="132">
        <v>91.08922056259908</v>
      </c>
    </row>
    <row r="400" spans="3:8" ht="12.75">
      <c r="C400" s="154" t="s">
        <v>473</v>
      </c>
      <c r="D400" s="132">
        <v>0.15643439434263454</v>
      </c>
      <c r="F400" s="132">
        <v>0.6902801157158579</v>
      </c>
      <c r="G400" s="132">
        <v>0.16208745577321307</v>
      </c>
      <c r="H400" s="132">
        <v>0.24971629155826772</v>
      </c>
    </row>
    <row r="401" spans="1:10" ht="12.75">
      <c r="A401" s="148" t="s">
        <v>462</v>
      </c>
      <c r="C401" s="149" t="s">
        <v>463</v>
      </c>
      <c r="D401" s="149" t="s">
        <v>464</v>
      </c>
      <c r="F401" s="149" t="s">
        <v>465</v>
      </c>
      <c r="G401" s="149" t="s">
        <v>466</v>
      </c>
      <c r="H401" s="149" t="s">
        <v>467</v>
      </c>
      <c r="I401" s="150" t="s">
        <v>468</v>
      </c>
      <c r="J401" s="149" t="s">
        <v>469</v>
      </c>
    </row>
    <row r="402" spans="1:8" ht="12.75">
      <c r="A402" s="151" t="s">
        <v>538</v>
      </c>
      <c r="C402" s="152">
        <v>324.75400000019</v>
      </c>
      <c r="D402" s="132">
        <v>55052.48590195179</v>
      </c>
      <c r="F402" s="132">
        <v>31364</v>
      </c>
      <c r="G402" s="132">
        <v>28491.000000029802</v>
      </c>
      <c r="H402" s="153" t="s">
        <v>744</v>
      </c>
    </row>
    <row r="404" spans="4:8" ht="12.75">
      <c r="D404" s="132">
        <v>54484.61083620787</v>
      </c>
      <c r="F404" s="132">
        <v>31096</v>
      </c>
      <c r="G404" s="132">
        <v>28458</v>
      </c>
      <c r="H404" s="153" t="s">
        <v>745</v>
      </c>
    </row>
    <row r="406" spans="4:8" ht="12.75">
      <c r="D406" s="132">
        <v>54584.99869966507</v>
      </c>
      <c r="F406" s="132">
        <v>31162</v>
      </c>
      <c r="G406" s="132">
        <v>28133</v>
      </c>
      <c r="H406" s="153" t="s">
        <v>746</v>
      </c>
    </row>
    <row r="408" spans="1:8" ht="12.75">
      <c r="A408" s="148" t="s">
        <v>470</v>
      </c>
      <c r="C408" s="154" t="s">
        <v>471</v>
      </c>
      <c r="D408" s="132">
        <v>54707.36514594157</v>
      </c>
      <c r="F408" s="132">
        <v>31207.333333333336</v>
      </c>
      <c r="G408" s="132">
        <v>28360.666666676603</v>
      </c>
      <c r="H408" s="132">
        <v>24534.792999130525</v>
      </c>
    </row>
    <row r="409" spans="1:8" ht="12.75">
      <c r="A409" s="131">
        <v>38385.82293981482</v>
      </c>
      <c r="C409" s="154" t="s">
        <v>472</v>
      </c>
      <c r="D409" s="132">
        <v>303.06877594714626</v>
      </c>
      <c r="F409" s="132">
        <v>139.63285191291243</v>
      </c>
      <c r="G409" s="132">
        <v>197.8543235241497</v>
      </c>
      <c r="H409" s="132">
        <v>303.06877594714626</v>
      </c>
    </row>
    <row r="411" spans="3:8" ht="12.75">
      <c r="C411" s="154" t="s">
        <v>473</v>
      </c>
      <c r="D411" s="132">
        <v>0.5539816716426695</v>
      </c>
      <c r="F411" s="132">
        <v>0.447436025441389</v>
      </c>
      <c r="G411" s="132">
        <v>0.6976363632404515</v>
      </c>
      <c r="H411" s="132">
        <v>1.2352611899268382</v>
      </c>
    </row>
    <row r="412" spans="1:10" ht="12.75">
      <c r="A412" s="148" t="s">
        <v>462</v>
      </c>
      <c r="C412" s="149" t="s">
        <v>463</v>
      </c>
      <c r="D412" s="149" t="s">
        <v>464</v>
      </c>
      <c r="F412" s="149" t="s">
        <v>465</v>
      </c>
      <c r="G412" s="149" t="s">
        <v>466</v>
      </c>
      <c r="H412" s="149" t="s">
        <v>467</v>
      </c>
      <c r="I412" s="150" t="s">
        <v>468</v>
      </c>
      <c r="J412" s="149" t="s">
        <v>469</v>
      </c>
    </row>
    <row r="413" spans="1:8" ht="12.75">
      <c r="A413" s="151" t="s">
        <v>557</v>
      </c>
      <c r="C413" s="152">
        <v>343.82299999985844</v>
      </c>
      <c r="D413" s="132">
        <v>53794.15753591061</v>
      </c>
      <c r="F413" s="132">
        <v>25018</v>
      </c>
      <c r="G413" s="132">
        <v>24508</v>
      </c>
      <c r="H413" s="153" t="s">
        <v>747</v>
      </c>
    </row>
    <row r="415" spans="4:8" ht="12.75">
      <c r="D415" s="132">
        <v>53984.664193332195</v>
      </c>
      <c r="F415" s="132">
        <v>25006</v>
      </c>
      <c r="G415" s="132">
        <v>24664</v>
      </c>
      <c r="H415" s="153" t="s">
        <v>748</v>
      </c>
    </row>
    <row r="417" spans="4:8" ht="12.75">
      <c r="D417" s="132">
        <v>54357.33627533913</v>
      </c>
      <c r="F417" s="132">
        <v>24592</v>
      </c>
      <c r="G417" s="132">
        <v>24582</v>
      </c>
      <c r="H417" s="153" t="s">
        <v>749</v>
      </c>
    </row>
    <row r="419" spans="1:8" ht="12.75">
      <c r="A419" s="148" t="s">
        <v>470</v>
      </c>
      <c r="C419" s="154" t="s">
        <v>471</v>
      </c>
      <c r="D419" s="132">
        <v>54045.38600152731</v>
      </c>
      <c r="F419" s="132">
        <v>24872</v>
      </c>
      <c r="G419" s="132">
        <v>24584.666666666664</v>
      </c>
      <c r="H419" s="132">
        <v>29302.300166877496</v>
      </c>
    </row>
    <row r="420" spans="1:8" ht="12.75">
      <c r="A420" s="131">
        <v>38385.823379629626</v>
      </c>
      <c r="C420" s="154" t="s">
        <v>472</v>
      </c>
      <c r="D420" s="132">
        <v>286.45754768973705</v>
      </c>
      <c r="F420" s="132">
        <v>242.56133245016608</v>
      </c>
      <c r="G420" s="132">
        <v>78.03418054502356</v>
      </c>
      <c r="H420" s="132">
        <v>286.45754768973705</v>
      </c>
    </row>
    <row r="422" spans="3:8" ht="12.75">
      <c r="C422" s="154" t="s">
        <v>473</v>
      </c>
      <c r="D422" s="132">
        <v>0.5300314585256952</v>
      </c>
      <c r="F422" s="132">
        <v>0.9752385511827196</v>
      </c>
      <c r="G422" s="132">
        <v>0.3174099596429627</v>
      </c>
      <c r="H422" s="132">
        <v>0.9775940661939596</v>
      </c>
    </row>
    <row r="423" spans="1:10" ht="12.75">
      <c r="A423" s="148" t="s">
        <v>462</v>
      </c>
      <c r="C423" s="149" t="s">
        <v>463</v>
      </c>
      <c r="D423" s="149" t="s">
        <v>464</v>
      </c>
      <c r="F423" s="149" t="s">
        <v>465</v>
      </c>
      <c r="G423" s="149" t="s">
        <v>466</v>
      </c>
      <c r="H423" s="149" t="s">
        <v>467</v>
      </c>
      <c r="I423" s="150" t="s">
        <v>468</v>
      </c>
      <c r="J423" s="149" t="s">
        <v>469</v>
      </c>
    </row>
    <row r="424" spans="1:8" ht="12.75">
      <c r="A424" s="151" t="s">
        <v>539</v>
      </c>
      <c r="C424" s="152">
        <v>361.38400000007823</v>
      </c>
      <c r="D424" s="132">
        <v>55696.91084110737</v>
      </c>
      <c r="F424" s="132">
        <v>26229.999999970198</v>
      </c>
      <c r="G424" s="132">
        <v>25480</v>
      </c>
      <c r="H424" s="153" t="s">
        <v>750</v>
      </c>
    </row>
    <row r="426" spans="4:8" ht="12.75">
      <c r="D426" s="132">
        <v>56069.48789769411</v>
      </c>
      <c r="F426" s="132">
        <v>25798</v>
      </c>
      <c r="G426" s="132">
        <v>25716.000000029802</v>
      </c>
      <c r="H426" s="153" t="s">
        <v>751</v>
      </c>
    </row>
    <row r="428" spans="4:8" ht="12.75">
      <c r="D428" s="132">
        <v>57006.13620519638</v>
      </c>
      <c r="F428" s="132">
        <v>25875.999999970198</v>
      </c>
      <c r="G428" s="132">
        <v>25710</v>
      </c>
      <c r="H428" s="153" t="s">
        <v>752</v>
      </c>
    </row>
    <row r="430" spans="1:8" ht="12.75">
      <c r="A430" s="148" t="s">
        <v>470</v>
      </c>
      <c r="C430" s="154" t="s">
        <v>471</v>
      </c>
      <c r="D430" s="132">
        <v>56257.51164799929</v>
      </c>
      <c r="F430" s="132">
        <v>25967.99999998013</v>
      </c>
      <c r="G430" s="132">
        <v>25635.333333343267</v>
      </c>
      <c r="H430" s="132">
        <v>30442.4199927387</v>
      </c>
    </row>
    <row r="431" spans="1:8" ht="12.75">
      <c r="A431" s="131">
        <v>38385.82380787037</v>
      </c>
      <c r="C431" s="154" t="s">
        <v>472</v>
      </c>
      <c r="D431" s="132">
        <v>674.5609397982253</v>
      </c>
      <c r="F431" s="132">
        <v>230.22597593432795</v>
      </c>
      <c r="G431" s="132">
        <v>134.55606019713395</v>
      </c>
      <c r="H431" s="132">
        <v>674.5609397982253</v>
      </c>
    </row>
    <row r="433" spans="3:8" ht="12.75">
      <c r="C433" s="154" t="s">
        <v>473</v>
      </c>
      <c r="D433" s="132">
        <v>1.1990593256575632</v>
      </c>
      <c r="F433" s="132">
        <v>0.886575692908596</v>
      </c>
      <c r="G433" s="132">
        <v>0.5248851592739779</v>
      </c>
      <c r="H433" s="132">
        <v>2.2158584631547864</v>
      </c>
    </row>
    <row r="434" spans="1:10" ht="12.75">
      <c r="A434" s="148" t="s">
        <v>462</v>
      </c>
      <c r="C434" s="149" t="s">
        <v>463</v>
      </c>
      <c r="D434" s="149" t="s">
        <v>464</v>
      </c>
      <c r="F434" s="149" t="s">
        <v>465</v>
      </c>
      <c r="G434" s="149" t="s">
        <v>466</v>
      </c>
      <c r="H434" s="149" t="s">
        <v>467</v>
      </c>
      <c r="I434" s="150" t="s">
        <v>468</v>
      </c>
      <c r="J434" s="149" t="s">
        <v>469</v>
      </c>
    </row>
    <row r="435" spans="1:8" ht="12.75">
      <c r="A435" s="151" t="s">
        <v>558</v>
      </c>
      <c r="C435" s="152">
        <v>371.029</v>
      </c>
      <c r="D435" s="132">
        <v>56460.24158555269</v>
      </c>
      <c r="F435" s="132">
        <v>35638</v>
      </c>
      <c r="G435" s="132">
        <v>34942</v>
      </c>
      <c r="H435" s="153" t="s">
        <v>753</v>
      </c>
    </row>
    <row r="437" spans="4:8" ht="12.75">
      <c r="D437" s="132">
        <v>56151.9023308754</v>
      </c>
      <c r="F437" s="132">
        <v>34800</v>
      </c>
      <c r="G437" s="132">
        <v>35082</v>
      </c>
      <c r="H437" s="153" t="s">
        <v>754</v>
      </c>
    </row>
    <row r="439" spans="4:8" ht="12.75">
      <c r="D439" s="132">
        <v>55353.24268603325</v>
      </c>
      <c r="F439" s="132">
        <v>34932</v>
      </c>
      <c r="G439" s="132">
        <v>35946</v>
      </c>
      <c r="H439" s="153" t="s">
        <v>755</v>
      </c>
    </row>
    <row r="441" spans="1:8" ht="12.75">
      <c r="A441" s="148" t="s">
        <v>470</v>
      </c>
      <c r="C441" s="154" t="s">
        <v>471</v>
      </c>
      <c r="D441" s="132">
        <v>55988.462200820446</v>
      </c>
      <c r="F441" s="132">
        <v>35123.333333333336</v>
      </c>
      <c r="G441" s="132">
        <v>35323.333333333336</v>
      </c>
      <c r="H441" s="132">
        <v>20789.01893091206</v>
      </c>
    </row>
    <row r="442" spans="1:8" ht="12.75">
      <c r="A442" s="131">
        <v>38385.82424768519</v>
      </c>
      <c r="C442" s="154" t="s">
        <v>472</v>
      </c>
      <c r="D442" s="132">
        <v>571.31090307183</v>
      </c>
      <c r="F442" s="132">
        <v>450.57444815849607</v>
      </c>
      <c r="G442" s="132">
        <v>543.7695590351976</v>
      </c>
      <c r="H442" s="132">
        <v>571.31090307183</v>
      </c>
    </row>
    <row r="444" spans="3:8" ht="12.75">
      <c r="C444" s="154" t="s">
        <v>473</v>
      </c>
      <c r="D444" s="132">
        <v>1.0204082780888706</v>
      </c>
      <c r="F444" s="132">
        <v>1.2828350996255942</v>
      </c>
      <c r="G444" s="132">
        <v>1.5394061310801104</v>
      </c>
      <c r="H444" s="132">
        <v>2.7481378749543772</v>
      </c>
    </row>
    <row r="445" spans="1:10" ht="12.75">
      <c r="A445" s="148" t="s">
        <v>462</v>
      </c>
      <c r="C445" s="149" t="s">
        <v>463</v>
      </c>
      <c r="D445" s="149" t="s">
        <v>464</v>
      </c>
      <c r="F445" s="149" t="s">
        <v>465</v>
      </c>
      <c r="G445" s="149" t="s">
        <v>466</v>
      </c>
      <c r="H445" s="149" t="s">
        <v>467</v>
      </c>
      <c r="I445" s="150" t="s">
        <v>468</v>
      </c>
      <c r="J445" s="149" t="s">
        <v>469</v>
      </c>
    </row>
    <row r="446" spans="1:8" ht="12.75">
      <c r="A446" s="151" t="s">
        <v>533</v>
      </c>
      <c r="C446" s="152">
        <v>407.77100000018254</v>
      </c>
      <c r="D446" s="132">
        <v>4607686.261421204</v>
      </c>
      <c r="F446" s="132">
        <v>84000</v>
      </c>
      <c r="G446" s="132">
        <v>77700</v>
      </c>
      <c r="H446" s="153" t="s">
        <v>756</v>
      </c>
    </row>
    <row r="448" spans="4:8" ht="12.75">
      <c r="D448" s="132">
        <v>4466062.407676697</v>
      </c>
      <c r="F448" s="132">
        <v>83200</v>
      </c>
      <c r="G448" s="132">
        <v>77300</v>
      </c>
      <c r="H448" s="153" t="s">
        <v>757</v>
      </c>
    </row>
    <row r="450" spans="4:8" ht="12.75">
      <c r="D450" s="132">
        <v>4565412.694236755</v>
      </c>
      <c r="F450" s="132">
        <v>83900</v>
      </c>
      <c r="G450" s="132">
        <v>78300</v>
      </c>
      <c r="H450" s="153" t="s">
        <v>758</v>
      </c>
    </row>
    <row r="452" spans="1:8" ht="12.75">
      <c r="A452" s="148" t="s">
        <v>470</v>
      </c>
      <c r="C452" s="154" t="s">
        <v>471</v>
      </c>
      <c r="D452" s="132">
        <v>4546387.121111552</v>
      </c>
      <c r="F452" s="132">
        <v>83700</v>
      </c>
      <c r="G452" s="132">
        <v>77766.66666666667</v>
      </c>
      <c r="H452" s="132">
        <v>4465702.299308617</v>
      </c>
    </row>
    <row r="453" spans="1:8" ht="12.75">
      <c r="A453" s="131">
        <v>38385.82472222222</v>
      </c>
      <c r="C453" s="154" t="s">
        <v>472</v>
      </c>
      <c r="D453" s="132">
        <v>72703.56464383297</v>
      </c>
      <c r="F453" s="132">
        <v>435.88989435406734</v>
      </c>
      <c r="G453" s="132">
        <v>503.32229568471666</v>
      </c>
      <c r="H453" s="132">
        <v>72703.56464383297</v>
      </c>
    </row>
    <row r="455" spans="3:8" ht="12.75">
      <c r="C455" s="154" t="s">
        <v>473</v>
      </c>
      <c r="D455" s="132">
        <v>1.599150329857031</v>
      </c>
      <c r="F455" s="132">
        <v>0.5207764568148954</v>
      </c>
      <c r="G455" s="132">
        <v>0.647221126041213</v>
      </c>
      <c r="H455" s="132">
        <v>1.628043245405969</v>
      </c>
    </row>
    <row r="456" spans="1:10" ht="12.75">
      <c r="A456" s="148" t="s">
        <v>462</v>
      </c>
      <c r="C456" s="149" t="s">
        <v>463</v>
      </c>
      <c r="D456" s="149" t="s">
        <v>464</v>
      </c>
      <c r="F456" s="149" t="s">
        <v>465</v>
      </c>
      <c r="G456" s="149" t="s">
        <v>466</v>
      </c>
      <c r="H456" s="149" t="s">
        <v>467</v>
      </c>
      <c r="I456" s="150" t="s">
        <v>468</v>
      </c>
      <c r="J456" s="149" t="s">
        <v>469</v>
      </c>
    </row>
    <row r="457" spans="1:8" ht="12.75">
      <c r="A457" s="151" t="s">
        <v>540</v>
      </c>
      <c r="C457" s="152">
        <v>455.40299999993294</v>
      </c>
      <c r="D457" s="132">
        <v>429473.54327630997</v>
      </c>
      <c r="F457" s="132">
        <v>50372.5</v>
      </c>
      <c r="G457" s="132">
        <v>52152.500000059605</v>
      </c>
      <c r="H457" s="153" t="s">
        <v>759</v>
      </c>
    </row>
    <row r="459" spans="4:8" ht="12.75">
      <c r="D459" s="132">
        <v>433966.84933280945</v>
      </c>
      <c r="F459" s="132">
        <v>50327.5</v>
      </c>
      <c r="G459" s="132">
        <v>51457.5</v>
      </c>
      <c r="H459" s="153" t="s">
        <v>760</v>
      </c>
    </row>
    <row r="461" spans="4:8" ht="12.75">
      <c r="D461" s="132">
        <v>433235.51734113693</v>
      </c>
      <c r="F461" s="132">
        <v>50330</v>
      </c>
      <c r="G461" s="132">
        <v>51812.5</v>
      </c>
      <c r="H461" s="153" t="s">
        <v>761</v>
      </c>
    </row>
    <row r="463" spans="1:8" ht="12.75">
      <c r="A463" s="148" t="s">
        <v>470</v>
      </c>
      <c r="C463" s="154" t="s">
        <v>471</v>
      </c>
      <c r="D463" s="132">
        <v>432225.3033167521</v>
      </c>
      <c r="F463" s="132">
        <v>50343.33333333333</v>
      </c>
      <c r="G463" s="132">
        <v>51807.50000001986</v>
      </c>
      <c r="H463" s="132">
        <v>381154.14294852526</v>
      </c>
    </row>
    <row r="464" spans="1:8" ht="12.75">
      <c r="A464" s="131">
        <v>38385.825370370374</v>
      </c>
      <c r="C464" s="154" t="s">
        <v>472</v>
      </c>
      <c r="D464" s="132">
        <v>2410.985091342766</v>
      </c>
      <c r="F464" s="132">
        <v>25.289984842489197</v>
      </c>
      <c r="G464" s="132">
        <v>347.52697739937406</v>
      </c>
      <c r="H464" s="132">
        <v>2410.985091342766</v>
      </c>
    </row>
    <row r="466" spans="3:8" ht="12.75">
      <c r="C466" s="154" t="s">
        <v>473</v>
      </c>
      <c r="D466" s="132">
        <v>0.5578074843933649</v>
      </c>
      <c r="F466" s="132">
        <v>0.05023502253027054</v>
      </c>
      <c r="G466" s="132">
        <v>0.6708043765849362</v>
      </c>
      <c r="H466" s="132">
        <v>0.6325485727878781</v>
      </c>
    </row>
    <row r="467" spans="1:16" ht="12.75">
      <c r="A467" s="142" t="s">
        <v>453</v>
      </c>
      <c r="B467" s="137" t="s">
        <v>623</v>
      </c>
      <c r="D467" s="142" t="s">
        <v>454</v>
      </c>
      <c r="E467" s="137" t="s">
        <v>455</v>
      </c>
      <c r="F467" s="138" t="s">
        <v>477</v>
      </c>
      <c r="G467" s="143" t="s">
        <v>457</v>
      </c>
      <c r="H467" s="144">
        <v>1</v>
      </c>
      <c r="I467" s="145" t="s">
        <v>458</v>
      </c>
      <c r="J467" s="144">
        <v>5</v>
      </c>
      <c r="K467" s="143" t="s">
        <v>459</v>
      </c>
      <c r="L467" s="146">
        <v>1</v>
      </c>
      <c r="M467" s="143" t="s">
        <v>460</v>
      </c>
      <c r="N467" s="147">
        <v>1</v>
      </c>
      <c r="O467" s="143" t="s">
        <v>461</v>
      </c>
      <c r="P467" s="147">
        <v>1</v>
      </c>
    </row>
    <row r="469" spans="1:10" ht="12.75">
      <c r="A469" s="148" t="s">
        <v>462</v>
      </c>
      <c r="C469" s="149" t="s">
        <v>463</v>
      </c>
      <c r="D469" s="149" t="s">
        <v>464</v>
      </c>
      <c r="F469" s="149" t="s">
        <v>465</v>
      </c>
      <c r="G469" s="149" t="s">
        <v>466</v>
      </c>
      <c r="H469" s="149" t="s">
        <v>467</v>
      </c>
      <c r="I469" s="150" t="s">
        <v>468</v>
      </c>
      <c r="J469" s="149" t="s">
        <v>469</v>
      </c>
    </row>
    <row r="470" spans="1:8" ht="12.75">
      <c r="A470" s="151" t="s">
        <v>536</v>
      </c>
      <c r="C470" s="152">
        <v>228.61599999992177</v>
      </c>
      <c r="D470" s="132">
        <v>31495.637389987707</v>
      </c>
      <c r="F470" s="132">
        <v>20279</v>
      </c>
      <c r="G470" s="132">
        <v>20657</v>
      </c>
      <c r="H470" s="153" t="s">
        <v>762</v>
      </c>
    </row>
    <row r="472" spans="4:8" ht="12.75">
      <c r="D472" s="132">
        <v>31548.76274523139</v>
      </c>
      <c r="F472" s="132">
        <v>20265</v>
      </c>
      <c r="G472" s="132">
        <v>20786</v>
      </c>
      <c r="H472" s="153" t="s">
        <v>763</v>
      </c>
    </row>
    <row r="474" spans="4:8" ht="12.75">
      <c r="D474" s="132">
        <v>31633.932944327593</v>
      </c>
      <c r="F474" s="132">
        <v>20307</v>
      </c>
      <c r="G474" s="132">
        <v>20538</v>
      </c>
      <c r="H474" s="153" t="s">
        <v>764</v>
      </c>
    </row>
    <row r="476" spans="1:8" ht="12.75">
      <c r="A476" s="148" t="s">
        <v>470</v>
      </c>
      <c r="C476" s="154" t="s">
        <v>471</v>
      </c>
      <c r="D476" s="132">
        <v>31559.444359848894</v>
      </c>
      <c r="F476" s="132">
        <v>20283.666666666668</v>
      </c>
      <c r="G476" s="132">
        <v>20660.333333333332</v>
      </c>
      <c r="H476" s="132">
        <v>11065.8081544529</v>
      </c>
    </row>
    <row r="477" spans="1:8" ht="12.75">
      <c r="A477" s="131">
        <v>38385.82760416667</v>
      </c>
      <c r="C477" s="154" t="s">
        <v>472</v>
      </c>
      <c r="D477" s="132">
        <v>69.76379975128437</v>
      </c>
      <c r="F477" s="132">
        <v>21.385353243127252</v>
      </c>
      <c r="G477" s="132">
        <v>124.03359759893014</v>
      </c>
      <c r="H477" s="132">
        <v>69.76379975128437</v>
      </c>
    </row>
    <row r="479" spans="3:8" ht="12.75">
      <c r="C479" s="154" t="s">
        <v>473</v>
      </c>
      <c r="D479" s="132">
        <v>0.2210552218721585</v>
      </c>
      <c r="F479" s="132">
        <v>0.10543139756024016</v>
      </c>
      <c r="G479" s="132">
        <v>0.6003465461944636</v>
      </c>
      <c r="H479" s="132">
        <v>0.6304446885174971</v>
      </c>
    </row>
    <row r="480" spans="1:10" ht="12.75">
      <c r="A480" s="148" t="s">
        <v>462</v>
      </c>
      <c r="C480" s="149" t="s">
        <v>463</v>
      </c>
      <c r="D480" s="149" t="s">
        <v>464</v>
      </c>
      <c r="F480" s="149" t="s">
        <v>465</v>
      </c>
      <c r="G480" s="149" t="s">
        <v>466</v>
      </c>
      <c r="H480" s="149" t="s">
        <v>467</v>
      </c>
      <c r="I480" s="150" t="s">
        <v>468</v>
      </c>
      <c r="J480" s="149" t="s">
        <v>469</v>
      </c>
    </row>
    <row r="481" spans="1:8" ht="12.75">
      <c r="A481" s="151" t="s">
        <v>537</v>
      </c>
      <c r="C481" s="152">
        <v>231.6040000000503</v>
      </c>
      <c r="D481" s="132">
        <v>175556.66097092628</v>
      </c>
      <c r="F481" s="132">
        <v>22524</v>
      </c>
      <c r="G481" s="132">
        <v>24378</v>
      </c>
      <c r="H481" s="153" t="s">
        <v>765</v>
      </c>
    </row>
    <row r="483" spans="4:8" ht="12.75">
      <c r="D483" s="132">
        <v>172574.98818707466</v>
      </c>
      <c r="F483" s="132">
        <v>22746</v>
      </c>
      <c r="G483" s="132">
        <v>24599</v>
      </c>
      <c r="H483" s="153" t="s">
        <v>766</v>
      </c>
    </row>
    <row r="485" spans="4:8" ht="12.75">
      <c r="D485" s="132">
        <v>174172.99983811378</v>
      </c>
      <c r="F485" s="132">
        <v>22573</v>
      </c>
      <c r="G485" s="132">
        <v>25327</v>
      </c>
      <c r="H485" s="153" t="s">
        <v>767</v>
      </c>
    </row>
    <row r="487" spans="1:8" ht="12.75">
      <c r="A487" s="148" t="s">
        <v>470</v>
      </c>
      <c r="C487" s="154" t="s">
        <v>471</v>
      </c>
      <c r="D487" s="132">
        <v>174101.5496653716</v>
      </c>
      <c r="F487" s="132">
        <v>22614.333333333336</v>
      </c>
      <c r="G487" s="132">
        <v>24768</v>
      </c>
      <c r="H487" s="132">
        <v>150208.02505687045</v>
      </c>
    </row>
    <row r="488" spans="1:8" ht="12.75">
      <c r="A488" s="131">
        <v>38385.82806712963</v>
      </c>
      <c r="C488" s="154" t="s">
        <v>472</v>
      </c>
      <c r="D488" s="132">
        <v>1492.1199659804852</v>
      </c>
      <c r="F488" s="132">
        <v>116.62904155197938</v>
      </c>
      <c r="G488" s="132">
        <v>496.5591606243913</v>
      </c>
      <c r="H488" s="132">
        <v>1492.1199659804852</v>
      </c>
    </row>
    <row r="490" spans="3:8" ht="12.75">
      <c r="C490" s="154" t="s">
        <v>473</v>
      </c>
      <c r="D490" s="132">
        <v>0.8570400256909743</v>
      </c>
      <c r="F490" s="132">
        <v>0.5157306201906433</v>
      </c>
      <c r="G490" s="132">
        <v>2.0048415722884014</v>
      </c>
      <c r="H490" s="132">
        <v>0.9933690063600474</v>
      </c>
    </row>
    <row r="491" spans="1:10" ht="12.75">
      <c r="A491" s="148" t="s">
        <v>462</v>
      </c>
      <c r="C491" s="149" t="s">
        <v>463</v>
      </c>
      <c r="D491" s="149" t="s">
        <v>464</v>
      </c>
      <c r="F491" s="149" t="s">
        <v>465</v>
      </c>
      <c r="G491" s="149" t="s">
        <v>466</v>
      </c>
      <c r="H491" s="149" t="s">
        <v>467</v>
      </c>
      <c r="I491" s="150" t="s">
        <v>468</v>
      </c>
      <c r="J491" s="149" t="s">
        <v>469</v>
      </c>
    </row>
    <row r="492" spans="1:8" ht="12.75">
      <c r="A492" s="151" t="s">
        <v>535</v>
      </c>
      <c r="C492" s="152">
        <v>267.7160000000149</v>
      </c>
      <c r="D492" s="132">
        <v>80823.48530983925</v>
      </c>
      <c r="F492" s="132">
        <v>5780.75</v>
      </c>
      <c r="G492" s="132">
        <v>5938.25</v>
      </c>
      <c r="H492" s="153" t="s">
        <v>768</v>
      </c>
    </row>
    <row r="494" spans="4:8" ht="12.75">
      <c r="D494" s="132">
        <v>82402.83444333076</v>
      </c>
      <c r="F494" s="132">
        <v>5768.75</v>
      </c>
      <c r="G494" s="132">
        <v>5936.5</v>
      </c>
      <c r="H494" s="153" t="s">
        <v>769</v>
      </c>
    </row>
    <row r="496" spans="4:8" ht="12.75">
      <c r="D496" s="132">
        <v>83908.12486362457</v>
      </c>
      <c r="F496" s="132">
        <v>5771.25</v>
      </c>
      <c r="G496" s="132">
        <v>5949</v>
      </c>
      <c r="H496" s="153" t="s">
        <v>770</v>
      </c>
    </row>
    <row r="498" spans="1:8" ht="12.75">
      <c r="A498" s="148" t="s">
        <v>470</v>
      </c>
      <c r="C498" s="154" t="s">
        <v>471</v>
      </c>
      <c r="D498" s="132">
        <v>82378.14820559819</v>
      </c>
      <c r="F498" s="132">
        <v>5773.583333333334</v>
      </c>
      <c r="G498" s="132">
        <v>5941.25</v>
      </c>
      <c r="H498" s="132">
        <v>76495.14287614082</v>
      </c>
    </row>
    <row r="499" spans="1:8" ht="12.75">
      <c r="A499" s="131">
        <v>38385.82871527778</v>
      </c>
      <c r="C499" s="154" t="s">
        <v>472</v>
      </c>
      <c r="D499" s="132">
        <v>1542.467941950492</v>
      </c>
      <c r="F499" s="132">
        <v>6.331139971074193</v>
      </c>
      <c r="G499" s="132">
        <v>6.768493185340442</v>
      </c>
      <c r="H499" s="132">
        <v>1542.467941950492</v>
      </c>
    </row>
    <row r="501" spans="3:8" ht="12.75">
      <c r="C501" s="154" t="s">
        <v>473</v>
      </c>
      <c r="D501" s="132">
        <v>1.8724236651943464</v>
      </c>
      <c r="F501" s="132">
        <v>0.10965702936202287</v>
      </c>
      <c r="G501" s="132">
        <v>0.11392372287549662</v>
      </c>
      <c r="H501" s="132">
        <v>2.0164259898801955</v>
      </c>
    </row>
    <row r="502" spans="1:10" ht="12.75">
      <c r="A502" s="148" t="s">
        <v>462</v>
      </c>
      <c r="C502" s="149" t="s">
        <v>463</v>
      </c>
      <c r="D502" s="149" t="s">
        <v>464</v>
      </c>
      <c r="F502" s="149" t="s">
        <v>465</v>
      </c>
      <c r="G502" s="149" t="s">
        <v>466</v>
      </c>
      <c r="H502" s="149" t="s">
        <v>467</v>
      </c>
      <c r="I502" s="150" t="s">
        <v>468</v>
      </c>
      <c r="J502" s="149" t="s">
        <v>469</v>
      </c>
    </row>
    <row r="503" spans="1:8" ht="12.75">
      <c r="A503" s="151" t="s">
        <v>534</v>
      </c>
      <c r="C503" s="152">
        <v>292.40199999976903</v>
      </c>
      <c r="D503" s="132">
        <v>24745.1998437047</v>
      </c>
      <c r="F503" s="132">
        <v>22031</v>
      </c>
      <c r="G503" s="132">
        <v>21708</v>
      </c>
      <c r="H503" s="153" t="s">
        <v>771</v>
      </c>
    </row>
    <row r="505" spans="4:8" ht="12.75">
      <c r="D505" s="132">
        <v>24984.700097501278</v>
      </c>
      <c r="F505" s="132">
        <v>22257.5</v>
      </c>
      <c r="G505" s="132">
        <v>21423</v>
      </c>
      <c r="H505" s="153" t="s">
        <v>772</v>
      </c>
    </row>
    <row r="507" spans="4:8" ht="12.75">
      <c r="D507" s="132">
        <v>24305.5</v>
      </c>
      <c r="F507" s="132">
        <v>22083.25</v>
      </c>
      <c r="G507" s="132">
        <v>21435.25</v>
      </c>
      <c r="H507" s="153" t="s">
        <v>773</v>
      </c>
    </row>
    <row r="509" spans="1:8" ht="12.75">
      <c r="A509" s="148" t="s">
        <v>470</v>
      </c>
      <c r="C509" s="154" t="s">
        <v>471</v>
      </c>
      <c r="D509" s="132">
        <v>24678.466647068657</v>
      </c>
      <c r="F509" s="132">
        <v>22123.916666666664</v>
      </c>
      <c r="G509" s="132">
        <v>21522.083333333336</v>
      </c>
      <c r="H509" s="132">
        <v>2924.2085784857045</v>
      </c>
    </row>
    <row r="510" spans="1:8" ht="12.75">
      <c r="A510" s="131">
        <v>38385.82938657407</v>
      </c>
      <c r="C510" s="154" t="s">
        <v>472</v>
      </c>
      <c r="D510" s="132">
        <v>344.48248542027824</v>
      </c>
      <c r="F510" s="132">
        <v>118.599729482547</v>
      </c>
      <c r="G510" s="132">
        <v>161.125016162399</v>
      </c>
      <c r="H510" s="132">
        <v>344.48248542027824</v>
      </c>
    </row>
    <row r="512" spans="3:8" ht="12.75">
      <c r="C512" s="154" t="s">
        <v>473</v>
      </c>
      <c r="D512" s="132">
        <v>1.3958828574999678</v>
      </c>
      <c r="F512" s="132">
        <v>0.5360702233218819</v>
      </c>
      <c r="G512" s="132">
        <v>0.7486497179055571</v>
      </c>
      <c r="H512" s="132">
        <v>11.780366419643974</v>
      </c>
    </row>
    <row r="513" spans="1:10" ht="12.75">
      <c r="A513" s="148" t="s">
        <v>462</v>
      </c>
      <c r="C513" s="149" t="s">
        <v>463</v>
      </c>
      <c r="D513" s="149" t="s">
        <v>464</v>
      </c>
      <c r="F513" s="149" t="s">
        <v>465</v>
      </c>
      <c r="G513" s="149" t="s">
        <v>466</v>
      </c>
      <c r="H513" s="149" t="s">
        <v>467</v>
      </c>
      <c r="I513" s="150" t="s">
        <v>468</v>
      </c>
      <c r="J513" s="149" t="s">
        <v>469</v>
      </c>
    </row>
    <row r="514" spans="1:8" ht="12.75">
      <c r="A514" s="151" t="s">
        <v>538</v>
      </c>
      <c r="C514" s="152">
        <v>324.75400000019</v>
      </c>
      <c r="D514" s="132">
        <v>34205.30058771372</v>
      </c>
      <c r="F514" s="132">
        <v>30316.000000029802</v>
      </c>
      <c r="G514" s="132">
        <v>27584</v>
      </c>
      <c r="H514" s="153" t="s">
        <v>774</v>
      </c>
    </row>
    <row r="516" spans="4:8" ht="12.75">
      <c r="D516" s="132">
        <v>33503.11178582907</v>
      </c>
      <c r="F516" s="132">
        <v>29636</v>
      </c>
      <c r="G516" s="132">
        <v>27435</v>
      </c>
      <c r="H516" s="153" t="s">
        <v>775</v>
      </c>
    </row>
    <row r="518" spans="4:8" ht="12.75">
      <c r="D518" s="132">
        <v>33670.555708527565</v>
      </c>
      <c r="F518" s="132">
        <v>30290</v>
      </c>
      <c r="G518" s="132">
        <v>27098</v>
      </c>
      <c r="H518" s="153" t="s">
        <v>776</v>
      </c>
    </row>
    <row r="520" spans="1:8" ht="12.75">
      <c r="A520" s="148" t="s">
        <v>470</v>
      </c>
      <c r="C520" s="154" t="s">
        <v>471</v>
      </c>
      <c r="D520" s="132">
        <v>33792.98936069012</v>
      </c>
      <c r="F520" s="132">
        <v>30080.666666676603</v>
      </c>
      <c r="G520" s="132">
        <v>27372.333333333336</v>
      </c>
      <c r="H520" s="132">
        <v>4696.799818200134</v>
      </c>
    </row>
    <row r="521" spans="1:8" ht="12.75">
      <c r="A521" s="131">
        <v>38385.829884259256</v>
      </c>
      <c r="C521" s="154" t="s">
        <v>472</v>
      </c>
      <c r="D521" s="132">
        <v>366.7557467298903</v>
      </c>
      <c r="F521" s="132">
        <v>385.31199480479984</v>
      </c>
      <c r="G521" s="132">
        <v>248.9866127592673</v>
      </c>
      <c r="H521" s="132">
        <v>366.7557467298903</v>
      </c>
    </row>
    <row r="523" spans="3:8" ht="12.75">
      <c r="C523" s="154" t="s">
        <v>473</v>
      </c>
      <c r="D523" s="132">
        <v>1.085301281917725</v>
      </c>
      <c r="F523" s="132">
        <v>1.280929040152055</v>
      </c>
      <c r="G523" s="132">
        <v>0.9096287471264195</v>
      </c>
      <c r="H523" s="132">
        <v>7.808630576689877</v>
      </c>
    </row>
    <row r="524" spans="1:10" ht="12.75">
      <c r="A524" s="148" t="s">
        <v>462</v>
      </c>
      <c r="C524" s="149" t="s">
        <v>463</v>
      </c>
      <c r="D524" s="149" t="s">
        <v>464</v>
      </c>
      <c r="F524" s="149" t="s">
        <v>465</v>
      </c>
      <c r="G524" s="149" t="s">
        <v>466</v>
      </c>
      <c r="H524" s="149" t="s">
        <v>467</v>
      </c>
      <c r="I524" s="150" t="s">
        <v>468</v>
      </c>
      <c r="J524" s="149" t="s">
        <v>469</v>
      </c>
    </row>
    <row r="525" spans="1:8" ht="12.75">
      <c r="A525" s="151" t="s">
        <v>557</v>
      </c>
      <c r="C525" s="152">
        <v>343.82299999985844</v>
      </c>
      <c r="D525" s="132">
        <v>26374.177696287632</v>
      </c>
      <c r="F525" s="132">
        <v>24466</v>
      </c>
      <c r="G525" s="132">
        <v>24470</v>
      </c>
      <c r="H525" s="153" t="s">
        <v>777</v>
      </c>
    </row>
    <row r="527" spans="4:8" ht="12.75">
      <c r="D527" s="132">
        <v>26756.185806006193</v>
      </c>
      <c r="F527" s="132">
        <v>24330</v>
      </c>
      <c r="G527" s="132">
        <v>24514</v>
      </c>
      <c r="H527" s="153" t="s">
        <v>778</v>
      </c>
    </row>
    <row r="529" spans="4:8" ht="12.75">
      <c r="D529" s="132">
        <v>26522.573623746634</v>
      </c>
      <c r="F529" s="132">
        <v>24116</v>
      </c>
      <c r="G529" s="132">
        <v>24296</v>
      </c>
      <c r="H529" s="153" t="s">
        <v>779</v>
      </c>
    </row>
    <row r="531" spans="1:8" ht="12.75">
      <c r="A531" s="148" t="s">
        <v>470</v>
      </c>
      <c r="C531" s="154" t="s">
        <v>471</v>
      </c>
      <c r="D531" s="132">
        <v>26550.97904201349</v>
      </c>
      <c r="F531" s="132">
        <v>24304</v>
      </c>
      <c r="G531" s="132">
        <v>24426.666666666664</v>
      </c>
      <c r="H531" s="132">
        <v>2191.9437602862613</v>
      </c>
    </row>
    <row r="532" spans="1:8" ht="12.75">
      <c r="A532" s="131">
        <v>38385.83032407407</v>
      </c>
      <c r="C532" s="154" t="s">
        <v>472</v>
      </c>
      <c r="D532" s="132">
        <v>192.5816705001337</v>
      </c>
      <c r="F532" s="132">
        <v>176.44262523551387</v>
      </c>
      <c r="G532" s="132">
        <v>115.27937080559268</v>
      </c>
      <c r="H532" s="132">
        <v>192.5816705001337</v>
      </c>
    </row>
    <row r="534" spans="3:8" ht="12.75">
      <c r="C534" s="154" t="s">
        <v>473</v>
      </c>
      <c r="D534" s="132">
        <v>0.7253279443872791</v>
      </c>
      <c r="F534" s="132">
        <v>0.7259818352349977</v>
      </c>
      <c r="G534" s="132">
        <v>0.47194065559058146</v>
      </c>
      <c r="H534" s="132">
        <v>8.785885568295017</v>
      </c>
    </row>
    <row r="535" spans="1:10" ht="12.75">
      <c r="A535" s="148" t="s">
        <v>462</v>
      </c>
      <c r="C535" s="149" t="s">
        <v>463</v>
      </c>
      <c r="D535" s="149" t="s">
        <v>464</v>
      </c>
      <c r="F535" s="149" t="s">
        <v>465</v>
      </c>
      <c r="G535" s="149" t="s">
        <v>466</v>
      </c>
      <c r="H535" s="149" t="s">
        <v>467</v>
      </c>
      <c r="I535" s="150" t="s">
        <v>468</v>
      </c>
      <c r="J535" s="149" t="s">
        <v>469</v>
      </c>
    </row>
    <row r="536" spans="1:8" ht="12.75">
      <c r="A536" s="151" t="s">
        <v>539</v>
      </c>
      <c r="C536" s="152">
        <v>361.38400000007823</v>
      </c>
      <c r="D536" s="132">
        <v>32439.118676185608</v>
      </c>
      <c r="F536" s="132">
        <v>26210</v>
      </c>
      <c r="G536" s="132">
        <v>25016</v>
      </c>
      <c r="H536" s="153" t="s">
        <v>780</v>
      </c>
    </row>
    <row r="538" spans="4:8" ht="12.75">
      <c r="D538" s="132">
        <v>32556.351875513792</v>
      </c>
      <c r="F538" s="132">
        <v>25530</v>
      </c>
      <c r="G538" s="132">
        <v>24886</v>
      </c>
      <c r="H538" s="153" t="s">
        <v>781</v>
      </c>
    </row>
    <row r="540" spans="4:8" ht="12.75">
      <c r="D540" s="132">
        <v>32639.4662848413</v>
      </c>
      <c r="F540" s="132">
        <v>25988</v>
      </c>
      <c r="G540" s="132">
        <v>25786</v>
      </c>
      <c r="H540" s="153" t="s">
        <v>782</v>
      </c>
    </row>
    <row r="542" spans="1:8" ht="12.75">
      <c r="A542" s="148" t="s">
        <v>470</v>
      </c>
      <c r="C542" s="154" t="s">
        <v>471</v>
      </c>
      <c r="D542" s="132">
        <v>32544.97894551357</v>
      </c>
      <c r="F542" s="132">
        <v>25909.333333333336</v>
      </c>
      <c r="G542" s="132">
        <v>25229.333333333336</v>
      </c>
      <c r="H542" s="132">
        <v>6948.2037517151175</v>
      </c>
    </row>
    <row r="543" spans="1:8" ht="12.75">
      <c r="A543" s="131">
        <v>38385.83076388889</v>
      </c>
      <c r="C543" s="154" t="s">
        <v>472</v>
      </c>
      <c r="D543" s="132">
        <v>100.65683646030352</v>
      </c>
      <c r="F543" s="132">
        <v>346.75832121714586</v>
      </c>
      <c r="G543" s="132">
        <v>486.44972333565306</v>
      </c>
      <c r="H543" s="132">
        <v>100.65683646030352</v>
      </c>
    </row>
    <row r="545" spans="3:8" ht="12.75">
      <c r="C545" s="154" t="s">
        <v>473</v>
      </c>
      <c r="D545" s="132">
        <v>0.3092853021316193</v>
      </c>
      <c r="F545" s="132">
        <v>1.3383529277112982</v>
      </c>
      <c r="G545" s="132">
        <v>1.9281116821780984</v>
      </c>
      <c r="H545" s="132">
        <v>1.4486742193686686</v>
      </c>
    </row>
    <row r="546" spans="1:10" ht="12.75">
      <c r="A546" s="148" t="s">
        <v>462</v>
      </c>
      <c r="C546" s="149" t="s">
        <v>463</v>
      </c>
      <c r="D546" s="149" t="s">
        <v>464</v>
      </c>
      <c r="F546" s="149" t="s">
        <v>465</v>
      </c>
      <c r="G546" s="149" t="s">
        <v>466</v>
      </c>
      <c r="H546" s="149" t="s">
        <v>467</v>
      </c>
      <c r="I546" s="150" t="s">
        <v>468</v>
      </c>
      <c r="J546" s="149" t="s">
        <v>469</v>
      </c>
    </row>
    <row r="547" spans="1:8" ht="12.75">
      <c r="A547" s="151" t="s">
        <v>558</v>
      </c>
      <c r="C547" s="152">
        <v>371.029</v>
      </c>
      <c r="D547" s="132">
        <v>34448.36893361807</v>
      </c>
      <c r="F547" s="132">
        <v>33650</v>
      </c>
      <c r="G547" s="132">
        <v>34778</v>
      </c>
      <c r="H547" s="153" t="s">
        <v>783</v>
      </c>
    </row>
    <row r="549" spans="4:8" ht="12.75">
      <c r="D549" s="132">
        <v>34476.5</v>
      </c>
      <c r="F549" s="132">
        <v>34048</v>
      </c>
      <c r="G549" s="132">
        <v>34588</v>
      </c>
      <c r="H549" s="153" t="s">
        <v>784</v>
      </c>
    </row>
    <row r="551" spans="4:8" ht="12.75">
      <c r="D551" s="132">
        <v>34616.823409974575</v>
      </c>
      <c r="F551" s="132">
        <v>35076</v>
      </c>
      <c r="G551" s="132">
        <v>34230</v>
      </c>
      <c r="H551" s="153" t="s">
        <v>785</v>
      </c>
    </row>
    <row r="553" spans="1:8" ht="12.75">
      <c r="A553" s="148" t="s">
        <v>470</v>
      </c>
      <c r="C553" s="154" t="s">
        <v>471</v>
      </c>
      <c r="D553" s="132">
        <v>34513.89744786421</v>
      </c>
      <c r="F553" s="132">
        <v>34258</v>
      </c>
      <c r="G553" s="132">
        <v>34532</v>
      </c>
      <c r="H553" s="132">
        <v>151.62683475639218</v>
      </c>
    </row>
    <row r="554" spans="1:8" ht="12.75">
      <c r="A554" s="131">
        <v>38385.8312037037</v>
      </c>
      <c r="C554" s="154" t="s">
        <v>472</v>
      </c>
      <c r="D554" s="132">
        <v>90.23942864072568</v>
      </c>
      <c r="F554" s="132">
        <v>735.8287844329005</v>
      </c>
      <c r="G554" s="132">
        <v>278.25887227544064</v>
      </c>
      <c r="H554" s="132">
        <v>90.23942864072568</v>
      </c>
    </row>
    <row r="556" spans="3:8" ht="12.75">
      <c r="C556" s="154" t="s">
        <v>473</v>
      </c>
      <c r="D556" s="132">
        <v>0.26145823947306734</v>
      </c>
      <c r="F556" s="132">
        <v>2.147903509933156</v>
      </c>
      <c r="G556" s="132">
        <v>0.8058000471314744</v>
      </c>
      <c r="H556" s="132">
        <v>59.51415446065785</v>
      </c>
    </row>
    <row r="557" spans="1:10" ht="12.75">
      <c r="A557" s="148" t="s">
        <v>462</v>
      </c>
      <c r="C557" s="149" t="s">
        <v>463</v>
      </c>
      <c r="D557" s="149" t="s">
        <v>464</v>
      </c>
      <c r="F557" s="149" t="s">
        <v>465</v>
      </c>
      <c r="G557" s="149" t="s">
        <v>466</v>
      </c>
      <c r="H557" s="149" t="s">
        <v>467</v>
      </c>
      <c r="I557" s="150" t="s">
        <v>468</v>
      </c>
      <c r="J557" s="149" t="s">
        <v>469</v>
      </c>
    </row>
    <row r="558" spans="1:8" ht="12.75">
      <c r="A558" s="151" t="s">
        <v>533</v>
      </c>
      <c r="C558" s="152">
        <v>407.77100000018254</v>
      </c>
      <c r="D558" s="132">
        <v>82270.75992703438</v>
      </c>
      <c r="F558" s="132">
        <v>69300</v>
      </c>
      <c r="G558" s="132">
        <v>68900</v>
      </c>
      <c r="H558" s="153" t="s">
        <v>786</v>
      </c>
    </row>
    <row r="560" spans="4:8" ht="12.75">
      <c r="D560" s="132">
        <v>82215.42600178719</v>
      </c>
      <c r="F560" s="132">
        <v>69600</v>
      </c>
      <c r="G560" s="132">
        <v>67900</v>
      </c>
      <c r="H560" s="153" t="s">
        <v>787</v>
      </c>
    </row>
    <row r="562" spans="4:8" ht="12.75">
      <c r="D562" s="132">
        <v>82456.1805883646</v>
      </c>
      <c r="F562" s="132">
        <v>69200</v>
      </c>
      <c r="G562" s="132">
        <v>68600</v>
      </c>
      <c r="H562" s="153" t="s">
        <v>788</v>
      </c>
    </row>
    <row r="564" spans="1:8" ht="12.75">
      <c r="A564" s="148" t="s">
        <v>470</v>
      </c>
      <c r="C564" s="154" t="s">
        <v>471</v>
      </c>
      <c r="D564" s="132">
        <v>82314.1221723954</v>
      </c>
      <c r="F564" s="132">
        <v>69366.66666666667</v>
      </c>
      <c r="G564" s="132">
        <v>68466.66666666667</v>
      </c>
      <c r="H564" s="132">
        <v>13404.813996294757</v>
      </c>
    </row>
    <row r="565" spans="1:8" ht="12.75">
      <c r="A565" s="131">
        <v>38385.831666666665</v>
      </c>
      <c r="C565" s="154" t="s">
        <v>472</v>
      </c>
      <c r="D565" s="132">
        <v>126.09879452812112</v>
      </c>
      <c r="F565" s="132">
        <v>208.16659994661327</v>
      </c>
      <c r="G565" s="132">
        <v>513.1601439446883</v>
      </c>
      <c r="H565" s="132">
        <v>126.09879452812112</v>
      </c>
    </row>
    <row r="567" spans="3:8" ht="12.75">
      <c r="C567" s="154" t="s">
        <v>473</v>
      </c>
      <c r="D567" s="132">
        <v>0.1531921755346244</v>
      </c>
      <c r="F567" s="132">
        <v>0.30009601145595377</v>
      </c>
      <c r="G567" s="132">
        <v>0.7495036182249586</v>
      </c>
      <c r="H567" s="132">
        <v>0.940697831114824</v>
      </c>
    </row>
    <row r="568" spans="1:10" ht="12.75">
      <c r="A568" s="148" t="s">
        <v>462</v>
      </c>
      <c r="C568" s="149" t="s">
        <v>463</v>
      </c>
      <c r="D568" s="149" t="s">
        <v>464</v>
      </c>
      <c r="F568" s="149" t="s">
        <v>465</v>
      </c>
      <c r="G568" s="149" t="s">
        <v>466</v>
      </c>
      <c r="H568" s="149" t="s">
        <v>467</v>
      </c>
      <c r="I568" s="150" t="s">
        <v>468</v>
      </c>
      <c r="J568" s="149" t="s">
        <v>469</v>
      </c>
    </row>
    <row r="569" spans="1:8" ht="12.75">
      <c r="A569" s="151" t="s">
        <v>540</v>
      </c>
      <c r="C569" s="152">
        <v>455.40299999993294</v>
      </c>
      <c r="D569" s="132">
        <v>80662.7733142376</v>
      </c>
      <c r="F569" s="132">
        <v>47875</v>
      </c>
      <c r="G569" s="132">
        <v>49902.5</v>
      </c>
      <c r="H569" s="153" t="s">
        <v>789</v>
      </c>
    </row>
    <row r="571" spans="4:8" ht="12.75">
      <c r="D571" s="132">
        <v>80950.51672840118</v>
      </c>
      <c r="F571" s="132">
        <v>48245</v>
      </c>
      <c r="G571" s="132">
        <v>50000</v>
      </c>
      <c r="H571" s="153" t="s">
        <v>790</v>
      </c>
    </row>
    <row r="573" spans="4:8" ht="12.75">
      <c r="D573" s="132">
        <v>80119.23011147976</v>
      </c>
      <c r="F573" s="132">
        <v>47930</v>
      </c>
      <c r="G573" s="132">
        <v>50242.5</v>
      </c>
      <c r="H573" s="153" t="s">
        <v>791</v>
      </c>
    </row>
    <row r="575" spans="1:8" ht="12.75">
      <c r="A575" s="148" t="s">
        <v>470</v>
      </c>
      <c r="C575" s="154" t="s">
        <v>471</v>
      </c>
      <c r="D575" s="132">
        <v>80577.50671803951</v>
      </c>
      <c r="F575" s="132">
        <v>48016.66666666667</v>
      </c>
      <c r="G575" s="132">
        <v>50048.33333333333</v>
      </c>
      <c r="H575" s="132">
        <v>31550.912725791448</v>
      </c>
    </row>
    <row r="576" spans="1:8" ht="12.75">
      <c r="A576" s="131">
        <v>38385.83231481481</v>
      </c>
      <c r="C576" s="154" t="s">
        <v>472</v>
      </c>
      <c r="D576" s="132">
        <v>422.15181414919107</v>
      </c>
      <c r="F576" s="132">
        <v>199.64551919172473</v>
      </c>
      <c r="G576" s="132">
        <v>175.07736385190788</v>
      </c>
      <c r="H576" s="132">
        <v>422.15181414919107</v>
      </c>
    </row>
    <row r="578" spans="3:8" ht="12.75">
      <c r="C578" s="154" t="s">
        <v>473</v>
      </c>
      <c r="D578" s="132">
        <v>0.523907764515976</v>
      </c>
      <c r="F578" s="132">
        <v>0.4157837956092844</v>
      </c>
      <c r="G578" s="132">
        <v>0.3498165716845208</v>
      </c>
      <c r="H578" s="132">
        <v>1.338001907640856</v>
      </c>
    </row>
    <row r="579" spans="1:16" ht="12.75">
      <c r="A579" s="142" t="s">
        <v>453</v>
      </c>
      <c r="B579" s="137" t="s">
        <v>792</v>
      </c>
      <c r="D579" s="142" t="s">
        <v>454</v>
      </c>
      <c r="E579" s="137" t="s">
        <v>455</v>
      </c>
      <c r="F579" s="138" t="s">
        <v>478</v>
      </c>
      <c r="G579" s="143" t="s">
        <v>457</v>
      </c>
      <c r="H579" s="144">
        <v>1</v>
      </c>
      <c r="I579" s="145" t="s">
        <v>458</v>
      </c>
      <c r="J579" s="144">
        <v>6</v>
      </c>
      <c r="K579" s="143" t="s">
        <v>459</v>
      </c>
      <c r="L579" s="146">
        <v>1</v>
      </c>
      <c r="M579" s="143" t="s">
        <v>460</v>
      </c>
      <c r="N579" s="147">
        <v>1</v>
      </c>
      <c r="O579" s="143" t="s">
        <v>461</v>
      </c>
      <c r="P579" s="147">
        <v>1</v>
      </c>
    </row>
    <row r="581" spans="1:10" ht="12.75">
      <c r="A581" s="148" t="s">
        <v>462</v>
      </c>
      <c r="C581" s="149" t="s">
        <v>463</v>
      </c>
      <c r="D581" s="149" t="s">
        <v>464</v>
      </c>
      <c r="F581" s="149" t="s">
        <v>465</v>
      </c>
      <c r="G581" s="149" t="s">
        <v>466</v>
      </c>
      <c r="H581" s="149" t="s">
        <v>467</v>
      </c>
      <c r="I581" s="150" t="s">
        <v>468</v>
      </c>
      <c r="J581" s="149" t="s">
        <v>469</v>
      </c>
    </row>
    <row r="582" spans="1:8" ht="12.75">
      <c r="A582" s="151" t="s">
        <v>536</v>
      </c>
      <c r="C582" s="152">
        <v>228.61599999992177</v>
      </c>
      <c r="D582" s="132">
        <v>23866.876284748316</v>
      </c>
      <c r="F582" s="132">
        <v>19773</v>
      </c>
      <c r="G582" s="132">
        <v>20355</v>
      </c>
      <c r="H582" s="153" t="s">
        <v>793</v>
      </c>
    </row>
    <row r="584" spans="4:8" ht="12.75">
      <c r="D584" s="132">
        <v>23847.765030801296</v>
      </c>
      <c r="F584" s="132">
        <v>20057</v>
      </c>
      <c r="G584" s="132">
        <v>20517</v>
      </c>
      <c r="H584" s="153" t="s">
        <v>794</v>
      </c>
    </row>
    <row r="586" spans="4:8" ht="12.75">
      <c r="D586" s="132">
        <v>23762.662724524736</v>
      </c>
      <c r="F586" s="132">
        <v>20038</v>
      </c>
      <c r="G586" s="132">
        <v>20537</v>
      </c>
      <c r="H586" s="153" t="s">
        <v>795</v>
      </c>
    </row>
    <row r="588" spans="1:8" ht="12.75">
      <c r="A588" s="148" t="s">
        <v>470</v>
      </c>
      <c r="C588" s="154" t="s">
        <v>471</v>
      </c>
      <c r="D588" s="132">
        <v>23825.768013358116</v>
      </c>
      <c r="F588" s="132">
        <v>19956</v>
      </c>
      <c r="G588" s="132">
        <v>20469.666666666668</v>
      </c>
      <c r="H588" s="132">
        <v>3583.4290229316584</v>
      </c>
    </row>
    <row r="589" spans="1:8" ht="12.75">
      <c r="A589" s="131">
        <v>38385.834548611114</v>
      </c>
      <c r="C589" s="154" t="s">
        <v>472</v>
      </c>
      <c r="D589" s="132">
        <v>55.479889291929254</v>
      </c>
      <c r="F589" s="132">
        <v>158.7671250605742</v>
      </c>
      <c r="G589" s="132">
        <v>99.80647941558371</v>
      </c>
      <c r="H589" s="132">
        <v>55.479889291929254</v>
      </c>
    </row>
    <row r="591" spans="3:8" ht="12.75">
      <c r="C591" s="154" t="s">
        <v>473</v>
      </c>
      <c r="D591" s="132">
        <v>0.23285666703723454</v>
      </c>
      <c r="F591" s="132">
        <v>0.7955859143143624</v>
      </c>
      <c r="G591" s="132">
        <v>0.48758233849558075</v>
      </c>
      <c r="H591" s="132">
        <v>1.5482346360676704</v>
      </c>
    </row>
    <row r="592" spans="1:10" ht="12.75">
      <c r="A592" s="148" t="s">
        <v>462</v>
      </c>
      <c r="C592" s="149" t="s">
        <v>463</v>
      </c>
      <c r="D592" s="149" t="s">
        <v>464</v>
      </c>
      <c r="F592" s="149" t="s">
        <v>465</v>
      </c>
      <c r="G592" s="149" t="s">
        <v>466</v>
      </c>
      <c r="H592" s="149" t="s">
        <v>467</v>
      </c>
      <c r="I592" s="150" t="s">
        <v>468</v>
      </c>
      <c r="J592" s="149" t="s">
        <v>469</v>
      </c>
    </row>
    <row r="593" spans="1:8" ht="12.75">
      <c r="A593" s="151" t="s">
        <v>537</v>
      </c>
      <c r="C593" s="152">
        <v>231.6040000000503</v>
      </c>
      <c r="D593" s="132">
        <v>28336.793944865465</v>
      </c>
      <c r="F593" s="132">
        <v>21429</v>
      </c>
      <c r="G593" s="132">
        <v>24272</v>
      </c>
      <c r="H593" s="153" t="s">
        <v>796</v>
      </c>
    </row>
    <row r="595" spans="4:8" ht="12.75">
      <c r="D595" s="132">
        <v>28348.656893461943</v>
      </c>
      <c r="F595" s="132">
        <v>21679</v>
      </c>
      <c r="G595" s="132">
        <v>24515</v>
      </c>
      <c r="H595" s="153" t="s">
        <v>797</v>
      </c>
    </row>
    <row r="597" spans="4:8" ht="12.75">
      <c r="D597" s="132">
        <v>27969.14534109831</v>
      </c>
      <c r="F597" s="132">
        <v>21476</v>
      </c>
      <c r="G597" s="132">
        <v>24571</v>
      </c>
      <c r="H597" s="153" t="s">
        <v>798</v>
      </c>
    </row>
    <row r="599" spans="1:8" ht="12.75">
      <c r="A599" s="148" t="s">
        <v>470</v>
      </c>
      <c r="C599" s="154" t="s">
        <v>471</v>
      </c>
      <c r="D599" s="132">
        <v>28218.19872647524</v>
      </c>
      <c r="F599" s="132">
        <v>21528</v>
      </c>
      <c r="G599" s="132">
        <v>24452.666666666664</v>
      </c>
      <c r="H599" s="132">
        <v>4953.064498287319</v>
      </c>
    </row>
    <row r="600" spans="1:8" ht="12.75">
      <c r="A600" s="131">
        <v>38385.835011574076</v>
      </c>
      <c r="C600" s="154" t="s">
        <v>472</v>
      </c>
      <c r="D600" s="132">
        <v>215.76810228347634</v>
      </c>
      <c r="F600" s="132">
        <v>132.8645927250748</v>
      </c>
      <c r="G600" s="132">
        <v>158.94758045762552</v>
      </c>
      <c r="H600" s="132">
        <v>215.76810228347634</v>
      </c>
    </row>
    <row r="602" spans="3:8" ht="12.75">
      <c r="C602" s="154" t="s">
        <v>473</v>
      </c>
      <c r="D602" s="132">
        <v>0.7646416568788129</v>
      </c>
      <c r="F602" s="132">
        <v>0.6171710921826218</v>
      </c>
      <c r="G602" s="132">
        <v>0.6500214582906796</v>
      </c>
      <c r="H602" s="132">
        <v>4.356254645141107</v>
      </c>
    </row>
    <row r="603" spans="1:10" ht="12.75">
      <c r="A603" s="148" t="s">
        <v>462</v>
      </c>
      <c r="C603" s="149" t="s">
        <v>463</v>
      </c>
      <c r="D603" s="149" t="s">
        <v>464</v>
      </c>
      <c r="F603" s="149" t="s">
        <v>465</v>
      </c>
      <c r="G603" s="149" t="s">
        <v>466</v>
      </c>
      <c r="H603" s="149" t="s">
        <v>467</v>
      </c>
      <c r="I603" s="150" t="s">
        <v>468</v>
      </c>
      <c r="J603" s="149" t="s">
        <v>469</v>
      </c>
    </row>
    <row r="604" spans="1:8" ht="12.75">
      <c r="A604" s="151" t="s">
        <v>535</v>
      </c>
      <c r="C604" s="152">
        <v>267.7160000000149</v>
      </c>
      <c r="D604" s="132">
        <v>10886.11794102192</v>
      </c>
      <c r="F604" s="132">
        <v>5494.25</v>
      </c>
      <c r="G604" s="132">
        <v>5631.25</v>
      </c>
      <c r="H604" s="153" t="s">
        <v>799</v>
      </c>
    </row>
    <row r="606" spans="4:8" ht="12.75">
      <c r="D606" s="132">
        <v>10784.845613703132</v>
      </c>
      <c r="F606" s="132">
        <v>5522.75</v>
      </c>
      <c r="G606" s="132">
        <v>5581.5</v>
      </c>
      <c r="H606" s="153" t="s">
        <v>800</v>
      </c>
    </row>
    <row r="608" spans="4:8" ht="12.75">
      <c r="D608" s="132">
        <v>10858.548847287893</v>
      </c>
      <c r="F608" s="132">
        <v>5537</v>
      </c>
      <c r="G608" s="132">
        <v>5621</v>
      </c>
      <c r="H608" s="153" t="s">
        <v>801</v>
      </c>
    </row>
    <row r="610" spans="1:8" ht="12.75">
      <c r="A610" s="148" t="s">
        <v>470</v>
      </c>
      <c r="C610" s="154" t="s">
        <v>471</v>
      </c>
      <c r="D610" s="132">
        <v>10843.170800670981</v>
      </c>
      <c r="F610" s="132">
        <v>5518</v>
      </c>
      <c r="G610" s="132">
        <v>5611.25</v>
      </c>
      <c r="H610" s="132">
        <v>5264.314332647726</v>
      </c>
    </row>
    <row r="611" spans="1:8" ht="12.75">
      <c r="A611" s="131">
        <v>38385.83565972222</v>
      </c>
      <c r="C611" s="154" t="s">
        <v>472</v>
      </c>
      <c r="D611" s="132">
        <v>52.35823057023841</v>
      </c>
      <c r="F611" s="132">
        <v>21.767234551040243</v>
      </c>
      <c r="G611" s="132">
        <v>26.269040713356855</v>
      </c>
      <c r="H611" s="132">
        <v>52.35823057023841</v>
      </c>
    </row>
    <row r="613" spans="3:8" ht="12.75">
      <c r="C613" s="154" t="s">
        <v>473</v>
      </c>
      <c r="D613" s="132">
        <v>0.4828682636540084</v>
      </c>
      <c r="F613" s="132">
        <v>0.3944768856658252</v>
      </c>
      <c r="G613" s="132">
        <v>0.46814953376443497</v>
      </c>
      <c r="H613" s="132">
        <v>0.9945878468070972</v>
      </c>
    </row>
    <row r="614" spans="1:10" ht="12.75">
      <c r="A614" s="148" t="s">
        <v>462</v>
      </c>
      <c r="C614" s="149" t="s">
        <v>463</v>
      </c>
      <c r="D614" s="149" t="s">
        <v>464</v>
      </c>
      <c r="F614" s="149" t="s">
        <v>465</v>
      </c>
      <c r="G614" s="149" t="s">
        <v>466</v>
      </c>
      <c r="H614" s="149" t="s">
        <v>467</v>
      </c>
      <c r="I614" s="150" t="s">
        <v>468</v>
      </c>
      <c r="J614" s="149" t="s">
        <v>469</v>
      </c>
    </row>
    <row r="615" spans="1:8" ht="12.75">
      <c r="A615" s="151" t="s">
        <v>534</v>
      </c>
      <c r="C615" s="152">
        <v>292.40199999976903</v>
      </c>
      <c r="D615" s="132">
        <v>41887.61072486639</v>
      </c>
      <c r="F615" s="132">
        <v>21444.75</v>
      </c>
      <c r="G615" s="132">
        <v>21145</v>
      </c>
      <c r="H615" s="153" t="s">
        <v>802</v>
      </c>
    </row>
    <row r="617" spans="4:8" ht="12.75">
      <c r="D617" s="132">
        <v>41688.16468703747</v>
      </c>
      <c r="F617" s="132">
        <v>21434.5</v>
      </c>
      <c r="G617" s="132">
        <v>21006.75</v>
      </c>
      <c r="H617" s="153" t="s">
        <v>803</v>
      </c>
    </row>
    <row r="619" spans="4:8" ht="12.75">
      <c r="D619" s="132">
        <v>42380.91196924448</v>
      </c>
      <c r="F619" s="132">
        <v>21420.5</v>
      </c>
      <c r="G619" s="132">
        <v>20985</v>
      </c>
      <c r="H619" s="153" t="s">
        <v>804</v>
      </c>
    </row>
    <row r="621" spans="1:8" ht="12.75">
      <c r="A621" s="148" t="s">
        <v>470</v>
      </c>
      <c r="C621" s="154" t="s">
        <v>471</v>
      </c>
      <c r="D621" s="132">
        <v>41985.562460382775</v>
      </c>
      <c r="F621" s="132">
        <v>21433.25</v>
      </c>
      <c r="G621" s="132">
        <v>21045.583333333336</v>
      </c>
      <c r="H621" s="132">
        <v>20790.42542054415</v>
      </c>
    </row>
    <row r="622" spans="1:8" ht="12.75">
      <c r="A622" s="131">
        <v>38385.836331018516</v>
      </c>
      <c r="C622" s="154" t="s">
        <v>472</v>
      </c>
      <c r="D622" s="132">
        <v>356.6098794472536</v>
      </c>
      <c r="F622" s="132">
        <v>12.173228823939851</v>
      </c>
      <c r="G622" s="132">
        <v>86.78145443200025</v>
      </c>
      <c r="H622" s="132">
        <v>356.6098794472536</v>
      </c>
    </row>
    <row r="624" spans="3:8" ht="12.75">
      <c r="C624" s="154" t="s">
        <v>473</v>
      </c>
      <c r="D624" s="132">
        <v>0.8493631109116326</v>
      </c>
      <c r="F624" s="132">
        <v>0.056796000718229156</v>
      </c>
      <c r="G624" s="132">
        <v>0.41234995988232</v>
      </c>
      <c r="H624" s="132">
        <v>1.715260136499507</v>
      </c>
    </row>
    <row r="625" spans="1:10" ht="12.75">
      <c r="A625" s="148" t="s">
        <v>462</v>
      </c>
      <c r="C625" s="149" t="s">
        <v>463</v>
      </c>
      <c r="D625" s="149" t="s">
        <v>464</v>
      </c>
      <c r="F625" s="149" t="s">
        <v>465</v>
      </c>
      <c r="G625" s="149" t="s">
        <v>466</v>
      </c>
      <c r="H625" s="149" t="s">
        <v>467</v>
      </c>
      <c r="I625" s="150" t="s">
        <v>468</v>
      </c>
      <c r="J625" s="149" t="s">
        <v>469</v>
      </c>
    </row>
    <row r="626" spans="1:8" ht="12.75">
      <c r="A626" s="151" t="s">
        <v>538</v>
      </c>
      <c r="C626" s="152">
        <v>324.75400000019</v>
      </c>
      <c r="D626" s="132">
        <v>37370.72675842047</v>
      </c>
      <c r="F626" s="132">
        <v>30177</v>
      </c>
      <c r="G626" s="132">
        <v>27341.000000029802</v>
      </c>
      <c r="H626" s="153" t="s">
        <v>805</v>
      </c>
    </row>
    <row r="628" spans="4:8" ht="12.75">
      <c r="D628" s="132">
        <v>37099.1293951869</v>
      </c>
      <c r="F628" s="132">
        <v>30590</v>
      </c>
      <c r="G628" s="132">
        <v>27511</v>
      </c>
      <c r="H628" s="153" t="s">
        <v>806</v>
      </c>
    </row>
    <row r="630" spans="4:8" ht="12.75">
      <c r="D630" s="132">
        <v>37304.44674038887</v>
      </c>
      <c r="F630" s="132">
        <v>30154.999999970198</v>
      </c>
      <c r="G630" s="132">
        <v>27745.000000029802</v>
      </c>
      <c r="H630" s="153" t="s">
        <v>807</v>
      </c>
    </row>
    <row r="632" spans="1:8" ht="12.75">
      <c r="A632" s="148" t="s">
        <v>470</v>
      </c>
      <c r="C632" s="154" t="s">
        <v>471</v>
      </c>
      <c r="D632" s="132">
        <v>37258.10096466541</v>
      </c>
      <c r="F632" s="132">
        <v>30307.333333323397</v>
      </c>
      <c r="G632" s="132">
        <v>27532.3333333532</v>
      </c>
      <c r="H632" s="132">
        <v>7959.478038570998</v>
      </c>
    </row>
    <row r="633" spans="1:8" ht="12.75">
      <c r="A633" s="131">
        <v>38385.8368287037</v>
      </c>
      <c r="C633" s="154" t="s">
        <v>472</v>
      </c>
      <c r="D633" s="132">
        <v>141.6058972109517</v>
      </c>
      <c r="F633" s="132">
        <v>245.04353355599042</v>
      </c>
      <c r="G633" s="132">
        <v>202.84312493685147</v>
      </c>
      <c r="H633" s="132">
        <v>141.6058972109517</v>
      </c>
    </row>
    <row r="635" spans="3:8" ht="12.75">
      <c r="C635" s="154" t="s">
        <v>473</v>
      </c>
      <c r="D635" s="132">
        <v>0.3800674042545726</v>
      </c>
      <c r="F635" s="132">
        <v>0.8085288496383852</v>
      </c>
      <c r="G635" s="132">
        <v>0.7367451297385081</v>
      </c>
      <c r="H635" s="132">
        <v>1.7790852179595293</v>
      </c>
    </row>
    <row r="636" spans="1:10" ht="12.75">
      <c r="A636" s="148" t="s">
        <v>462</v>
      </c>
      <c r="C636" s="149" t="s">
        <v>463</v>
      </c>
      <c r="D636" s="149" t="s">
        <v>464</v>
      </c>
      <c r="F636" s="149" t="s">
        <v>465</v>
      </c>
      <c r="G636" s="149" t="s">
        <v>466</v>
      </c>
      <c r="H636" s="149" t="s">
        <v>467</v>
      </c>
      <c r="I636" s="150" t="s">
        <v>468</v>
      </c>
      <c r="J636" s="149" t="s">
        <v>469</v>
      </c>
    </row>
    <row r="637" spans="1:8" ht="12.75">
      <c r="A637" s="151" t="s">
        <v>557</v>
      </c>
      <c r="C637" s="152">
        <v>343.82299999985844</v>
      </c>
      <c r="D637" s="132">
        <v>28642.351169079542</v>
      </c>
      <c r="F637" s="132">
        <v>24576</v>
      </c>
      <c r="G637" s="132">
        <v>24384</v>
      </c>
      <c r="H637" s="153" t="s">
        <v>808</v>
      </c>
    </row>
    <row r="639" spans="4:8" ht="12.75">
      <c r="D639" s="132">
        <v>28355.142644941807</v>
      </c>
      <c r="F639" s="132">
        <v>24672</v>
      </c>
      <c r="G639" s="132">
        <v>24612</v>
      </c>
      <c r="H639" s="153" t="s">
        <v>809</v>
      </c>
    </row>
    <row r="641" spans="4:8" ht="12.75">
      <c r="D641" s="132">
        <v>28482.214381337166</v>
      </c>
      <c r="F641" s="132">
        <v>24806</v>
      </c>
      <c r="G641" s="132">
        <v>24288</v>
      </c>
      <c r="H641" s="153" t="s">
        <v>810</v>
      </c>
    </row>
    <row r="643" spans="1:8" ht="12.75">
      <c r="A643" s="148" t="s">
        <v>470</v>
      </c>
      <c r="C643" s="154" t="s">
        <v>471</v>
      </c>
      <c r="D643" s="132">
        <v>28493.236065119505</v>
      </c>
      <c r="F643" s="132">
        <v>24684.666666666664</v>
      </c>
      <c r="G643" s="132">
        <v>24428</v>
      </c>
      <c r="H643" s="132">
        <v>3923.7247433712164</v>
      </c>
    </row>
    <row r="644" spans="1:8" ht="12.75">
      <c r="A644" s="131">
        <v>38385.83726851852</v>
      </c>
      <c r="C644" s="154" t="s">
        <v>472</v>
      </c>
      <c r="D644" s="132">
        <v>143.92113194050006</v>
      </c>
      <c r="F644" s="132">
        <v>115.5220036760674</v>
      </c>
      <c r="G644" s="132">
        <v>166.42115250171776</v>
      </c>
      <c r="H644" s="132">
        <v>143.92113194050006</v>
      </c>
    </row>
    <row r="646" spans="3:8" ht="12.75">
      <c r="C646" s="154" t="s">
        <v>473</v>
      </c>
      <c r="D646" s="132">
        <v>0.5051063052704065</v>
      </c>
      <c r="F646" s="132">
        <v>0.4679909404329303</v>
      </c>
      <c r="G646" s="132">
        <v>0.6812721160214414</v>
      </c>
      <c r="H646" s="132">
        <v>3.667972178314547</v>
      </c>
    </row>
    <row r="647" spans="1:10" ht="12.75">
      <c r="A647" s="148" t="s">
        <v>462</v>
      </c>
      <c r="C647" s="149" t="s">
        <v>463</v>
      </c>
      <c r="D647" s="149" t="s">
        <v>464</v>
      </c>
      <c r="F647" s="149" t="s">
        <v>465</v>
      </c>
      <c r="G647" s="149" t="s">
        <v>466</v>
      </c>
      <c r="H647" s="149" t="s">
        <v>467</v>
      </c>
      <c r="I647" s="150" t="s">
        <v>468</v>
      </c>
      <c r="J647" s="149" t="s">
        <v>469</v>
      </c>
    </row>
    <row r="648" spans="1:8" ht="12.75">
      <c r="A648" s="151" t="s">
        <v>539</v>
      </c>
      <c r="C648" s="152">
        <v>361.38400000007823</v>
      </c>
      <c r="D648" s="132">
        <v>63797.58625113964</v>
      </c>
      <c r="F648" s="132">
        <v>25700</v>
      </c>
      <c r="G648" s="132">
        <v>25388</v>
      </c>
      <c r="H648" s="153" t="s">
        <v>811</v>
      </c>
    </row>
    <row r="650" spans="4:8" ht="12.75">
      <c r="D650" s="132">
        <v>63969.470541357994</v>
      </c>
      <c r="F650" s="132">
        <v>25622.000000029802</v>
      </c>
      <c r="G650" s="132">
        <v>25518</v>
      </c>
      <c r="H650" s="153" t="s">
        <v>812</v>
      </c>
    </row>
    <row r="652" spans="4:8" ht="12.75">
      <c r="D652" s="132">
        <v>63651.387074291706</v>
      </c>
      <c r="F652" s="132">
        <v>25486</v>
      </c>
      <c r="G652" s="132">
        <v>25466</v>
      </c>
      <c r="H652" s="153" t="s">
        <v>813</v>
      </c>
    </row>
    <row r="654" spans="1:8" ht="12.75">
      <c r="A654" s="148" t="s">
        <v>470</v>
      </c>
      <c r="C654" s="154" t="s">
        <v>471</v>
      </c>
      <c r="D654" s="132">
        <v>63806.14795559645</v>
      </c>
      <c r="F654" s="132">
        <v>25602.666666676603</v>
      </c>
      <c r="G654" s="132">
        <v>25457.333333333336</v>
      </c>
      <c r="H654" s="132">
        <v>38270.282930511275</v>
      </c>
    </row>
    <row r="655" spans="1:8" ht="12.75">
      <c r="A655" s="131">
        <v>38385.83770833333</v>
      </c>
      <c r="C655" s="154" t="s">
        <v>472</v>
      </c>
      <c r="D655" s="132">
        <v>159.2144782711228</v>
      </c>
      <c r="F655" s="132">
        <v>108.30204676804189</v>
      </c>
      <c r="G655" s="132">
        <v>65.43189843901317</v>
      </c>
      <c r="H655" s="132">
        <v>159.2144782711228</v>
      </c>
    </row>
    <row r="657" spans="3:8" ht="12.75">
      <c r="C657" s="154" t="s">
        <v>473</v>
      </c>
      <c r="D657" s="132">
        <v>0.24952842848611123</v>
      </c>
      <c r="F657" s="132">
        <v>0.42301080656181594</v>
      </c>
      <c r="G657" s="132">
        <v>0.25702573628691083</v>
      </c>
      <c r="H657" s="132">
        <v>0.4160263945793508</v>
      </c>
    </row>
    <row r="658" spans="1:10" ht="12.75">
      <c r="A658" s="148" t="s">
        <v>462</v>
      </c>
      <c r="C658" s="149" t="s">
        <v>463</v>
      </c>
      <c r="D658" s="149" t="s">
        <v>464</v>
      </c>
      <c r="F658" s="149" t="s">
        <v>465</v>
      </c>
      <c r="G658" s="149" t="s">
        <v>466</v>
      </c>
      <c r="H658" s="149" t="s">
        <v>467</v>
      </c>
      <c r="I658" s="150" t="s">
        <v>468</v>
      </c>
      <c r="J658" s="149" t="s">
        <v>469</v>
      </c>
    </row>
    <row r="659" spans="1:8" ht="12.75">
      <c r="A659" s="151" t="s">
        <v>558</v>
      </c>
      <c r="C659" s="152">
        <v>371.029</v>
      </c>
      <c r="D659" s="132">
        <v>49462.31186658144</v>
      </c>
      <c r="F659" s="132">
        <v>34932</v>
      </c>
      <c r="G659" s="132">
        <v>34474</v>
      </c>
      <c r="H659" s="153" t="s">
        <v>814</v>
      </c>
    </row>
    <row r="661" spans="4:8" ht="12.75">
      <c r="D661" s="132">
        <v>49345.23103839159</v>
      </c>
      <c r="F661" s="132">
        <v>35424</v>
      </c>
      <c r="G661" s="132">
        <v>35278</v>
      </c>
      <c r="H661" s="153" t="s">
        <v>815</v>
      </c>
    </row>
    <row r="663" spans="4:8" ht="12.75">
      <c r="D663" s="132">
        <v>49845.10990566015</v>
      </c>
      <c r="F663" s="132">
        <v>34990</v>
      </c>
      <c r="G663" s="132">
        <v>34894</v>
      </c>
      <c r="H663" s="153" t="s">
        <v>816</v>
      </c>
    </row>
    <row r="665" spans="1:8" ht="12.75">
      <c r="A665" s="148" t="s">
        <v>470</v>
      </c>
      <c r="C665" s="154" t="s">
        <v>471</v>
      </c>
      <c r="D665" s="132">
        <v>49550.884270211056</v>
      </c>
      <c r="F665" s="132">
        <v>35115.333333333336</v>
      </c>
      <c r="G665" s="132">
        <v>34882</v>
      </c>
      <c r="H665" s="132">
        <v>14524.345862881954</v>
      </c>
    </row>
    <row r="666" spans="1:8" ht="12.75">
      <c r="A666" s="131">
        <v>38385.838159722225</v>
      </c>
      <c r="C666" s="154" t="s">
        <v>472</v>
      </c>
      <c r="D666" s="132">
        <v>261.44506783973065</v>
      </c>
      <c r="F666" s="132">
        <v>268.8816344292286</v>
      </c>
      <c r="G666" s="132">
        <v>402.13430592278496</v>
      </c>
      <c r="H666" s="132">
        <v>261.44506783973065</v>
      </c>
    </row>
    <row r="668" spans="3:8" ht="12.75">
      <c r="C668" s="154" t="s">
        <v>473</v>
      </c>
      <c r="D668" s="132">
        <v>0.5276294695650989</v>
      </c>
      <c r="F668" s="132">
        <v>0.7657100443184228</v>
      </c>
      <c r="G668" s="132">
        <v>1.1528418838449201</v>
      </c>
      <c r="H668" s="132">
        <v>1.8000471092324577</v>
      </c>
    </row>
    <row r="669" spans="1:10" ht="12.75">
      <c r="A669" s="148" t="s">
        <v>462</v>
      </c>
      <c r="C669" s="149" t="s">
        <v>463</v>
      </c>
      <c r="D669" s="149" t="s">
        <v>464</v>
      </c>
      <c r="F669" s="149" t="s">
        <v>465</v>
      </c>
      <c r="G669" s="149" t="s">
        <v>466</v>
      </c>
      <c r="H669" s="149" t="s">
        <v>467</v>
      </c>
      <c r="I669" s="150" t="s">
        <v>468</v>
      </c>
      <c r="J669" s="149" t="s">
        <v>469</v>
      </c>
    </row>
    <row r="670" spans="1:8" ht="12.75">
      <c r="A670" s="151" t="s">
        <v>533</v>
      </c>
      <c r="C670" s="152">
        <v>407.77100000018254</v>
      </c>
      <c r="D670" s="132">
        <v>1232821.5852012634</v>
      </c>
      <c r="F670" s="132">
        <v>72900</v>
      </c>
      <c r="G670" s="132">
        <v>71700</v>
      </c>
      <c r="H670" s="153" t="s">
        <v>817</v>
      </c>
    </row>
    <row r="672" spans="4:8" ht="12.75">
      <c r="D672" s="132">
        <v>1245964.9343624115</v>
      </c>
      <c r="F672" s="132">
        <v>72800</v>
      </c>
      <c r="G672" s="132">
        <v>71600</v>
      </c>
      <c r="H672" s="153" t="s">
        <v>818</v>
      </c>
    </row>
    <row r="674" spans="4:8" ht="12.75">
      <c r="D674" s="132">
        <v>1238089.2613563538</v>
      </c>
      <c r="F674" s="132">
        <v>73900</v>
      </c>
      <c r="G674" s="132">
        <v>72100</v>
      </c>
      <c r="H674" s="153" t="s">
        <v>819</v>
      </c>
    </row>
    <row r="676" spans="1:8" ht="12.75">
      <c r="A676" s="148" t="s">
        <v>470</v>
      </c>
      <c r="C676" s="154" t="s">
        <v>471</v>
      </c>
      <c r="D676" s="132">
        <v>1238958.5936400096</v>
      </c>
      <c r="F676" s="132">
        <v>73200</v>
      </c>
      <c r="G676" s="132">
        <v>71800</v>
      </c>
      <c r="H676" s="132">
        <v>1166470.0401808901</v>
      </c>
    </row>
    <row r="677" spans="1:8" ht="12.75">
      <c r="A677" s="131">
        <v>38385.83862268519</v>
      </c>
      <c r="C677" s="154" t="s">
        <v>472</v>
      </c>
      <c r="D677" s="132">
        <v>6614.658778645855</v>
      </c>
      <c r="F677" s="132">
        <v>608.276253029822</v>
      </c>
      <c r="G677" s="132">
        <v>264.575131106459</v>
      </c>
      <c r="H677" s="132">
        <v>6614.658778645855</v>
      </c>
    </row>
    <row r="679" spans="3:8" ht="12.75">
      <c r="C679" s="154" t="s">
        <v>473</v>
      </c>
      <c r="D679" s="132">
        <v>0.5338886071416042</v>
      </c>
      <c r="F679" s="132">
        <v>0.8309784877456585</v>
      </c>
      <c r="G679" s="132">
        <v>0.3684890405382438</v>
      </c>
      <c r="H679" s="132">
        <v>0.5670663241055114</v>
      </c>
    </row>
    <row r="680" spans="1:10" ht="12.75">
      <c r="A680" s="148" t="s">
        <v>462</v>
      </c>
      <c r="C680" s="149" t="s">
        <v>463</v>
      </c>
      <c r="D680" s="149" t="s">
        <v>464</v>
      </c>
      <c r="F680" s="149" t="s">
        <v>465</v>
      </c>
      <c r="G680" s="149" t="s">
        <v>466</v>
      </c>
      <c r="H680" s="149" t="s">
        <v>467</v>
      </c>
      <c r="I680" s="150" t="s">
        <v>468</v>
      </c>
      <c r="J680" s="149" t="s">
        <v>469</v>
      </c>
    </row>
    <row r="681" spans="1:8" ht="12.75">
      <c r="A681" s="151" t="s">
        <v>540</v>
      </c>
      <c r="C681" s="152">
        <v>455.40299999993294</v>
      </c>
      <c r="D681" s="132">
        <v>65364.99235236645</v>
      </c>
      <c r="F681" s="132">
        <v>48000</v>
      </c>
      <c r="G681" s="132">
        <v>50015</v>
      </c>
      <c r="H681" s="153" t="s">
        <v>820</v>
      </c>
    </row>
    <row r="683" spans="4:8" ht="12.75">
      <c r="D683" s="132">
        <v>65722.61162340641</v>
      </c>
      <c r="F683" s="132">
        <v>48517.5</v>
      </c>
      <c r="G683" s="132">
        <v>50200</v>
      </c>
      <c r="H683" s="153" t="s">
        <v>821</v>
      </c>
    </row>
    <row r="685" spans="4:8" ht="12.75">
      <c r="D685" s="132">
        <v>65637.28717947006</v>
      </c>
      <c r="F685" s="132">
        <v>48375</v>
      </c>
      <c r="G685" s="132">
        <v>50435</v>
      </c>
      <c r="H685" s="153" t="s">
        <v>822</v>
      </c>
    </row>
    <row r="687" spans="1:8" ht="12.75">
      <c r="A687" s="148" t="s">
        <v>470</v>
      </c>
      <c r="C687" s="154" t="s">
        <v>471</v>
      </c>
      <c r="D687" s="132">
        <v>65574.9637184143</v>
      </c>
      <c r="F687" s="132">
        <v>48297.5</v>
      </c>
      <c r="G687" s="132">
        <v>50216.66666666667</v>
      </c>
      <c r="H687" s="132">
        <v>16323.45935794919</v>
      </c>
    </row>
    <row r="688" spans="1:8" ht="12.75">
      <c r="A688" s="131">
        <v>38385.839270833334</v>
      </c>
      <c r="C688" s="154" t="s">
        <v>472</v>
      </c>
      <c r="D688" s="132">
        <v>186.77806644120616</v>
      </c>
      <c r="F688" s="132">
        <v>267.31301876264837</v>
      </c>
      <c r="G688" s="132">
        <v>210.49544729835213</v>
      </c>
      <c r="H688" s="132">
        <v>186.77806644120616</v>
      </c>
    </row>
    <row r="690" spans="3:8" ht="12.75">
      <c r="C690" s="154" t="s">
        <v>473</v>
      </c>
      <c r="D690" s="132">
        <v>0.2848313683302221</v>
      </c>
      <c r="F690" s="132">
        <v>0.553471750634398</v>
      </c>
      <c r="G690" s="132">
        <v>0.4191744718852016</v>
      </c>
      <c r="H690" s="132">
        <v>1.1442309031770836</v>
      </c>
    </row>
    <row r="691" spans="1:16" ht="12.75">
      <c r="A691" s="142" t="s">
        <v>453</v>
      </c>
      <c r="B691" s="137" t="s">
        <v>609</v>
      </c>
      <c r="D691" s="142" t="s">
        <v>454</v>
      </c>
      <c r="E691" s="137" t="s">
        <v>455</v>
      </c>
      <c r="F691" s="138" t="s">
        <v>479</v>
      </c>
      <c r="G691" s="143" t="s">
        <v>457</v>
      </c>
      <c r="H691" s="144">
        <v>1</v>
      </c>
      <c r="I691" s="145" t="s">
        <v>458</v>
      </c>
      <c r="J691" s="144">
        <v>7</v>
      </c>
      <c r="K691" s="143" t="s">
        <v>459</v>
      </c>
      <c r="L691" s="146">
        <v>1</v>
      </c>
      <c r="M691" s="143" t="s">
        <v>460</v>
      </c>
      <c r="N691" s="147">
        <v>1</v>
      </c>
      <c r="O691" s="143" t="s">
        <v>461</v>
      </c>
      <c r="P691" s="147">
        <v>1</v>
      </c>
    </row>
    <row r="693" spans="1:10" ht="12.75">
      <c r="A693" s="148" t="s">
        <v>462</v>
      </c>
      <c r="C693" s="149" t="s">
        <v>463</v>
      </c>
      <c r="D693" s="149" t="s">
        <v>464</v>
      </c>
      <c r="F693" s="149" t="s">
        <v>465</v>
      </c>
      <c r="G693" s="149" t="s">
        <v>466</v>
      </c>
      <c r="H693" s="149" t="s">
        <v>467</v>
      </c>
      <c r="I693" s="150" t="s">
        <v>468</v>
      </c>
      <c r="J693" s="149" t="s">
        <v>469</v>
      </c>
    </row>
    <row r="694" spans="1:8" ht="12.75">
      <c r="A694" s="151" t="s">
        <v>536</v>
      </c>
      <c r="C694" s="152">
        <v>228.61599999992177</v>
      </c>
      <c r="D694" s="132">
        <v>46255.98428833485</v>
      </c>
      <c r="F694" s="132">
        <v>20306</v>
      </c>
      <c r="G694" s="132">
        <v>20978</v>
      </c>
      <c r="H694" s="153" t="s">
        <v>823</v>
      </c>
    </row>
    <row r="696" spans="4:8" ht="12.75">
      <c r="D696" s="132">
        <v>46669.627855718136</v>
      </c>
      <c r="F696" s="132">
        <v>20578</v>
      </c>
      <c r="G696" s="132">
        <v>20924</v>
      </c>
      <c r="H696" s="153" t="s">
        <v>824</v>
      </c>
    </row>
    <row r="698" spans="4:8" ht="12.75">
      <c r="D698" s="132">
        <v>46656.18639987707</v>
      </c>
      <c r="F698" s="132">
        <v>20497</v>
      </c>
      <c r="G698" s="132">
        <v>20501</v>
      </c>
      <c r="H698" s="153" t="s">
        <v>825</v>
      </c>
    </row>
    <row r="700" spans="1:8" ht="12.75">
      <c r="A700" s="148" t="s">
        <v>470</v>
      </c>
      <c r="C700" s="154" t="s">
        <v>471</v>
      </c>
      <c r="D700" s="132">
        <v>46527.26618131001</v>
      </c>
      <c r="F700" s="132">
        <v>20460.333333333332</v>
      </c>
      <c r="G700" s="132">
        <v>20801</v>
      </c>
      <c r="H700" s="132">
        <v>25877.031194364852</v>
      </c>
    </row>
    <row r="701" spans="1:8" ht="12.75">
      <c r="A701" s="131">
        <v>38385.84150462963</v>
      </c>
      <c r="C701" s="154" t="s">
        <v>472</v>
      </c>
      <c r="D701" s="132">
        <v>235.03311953042794</v>
      </c>
      <c r="F701" s="132">
        <v>139.65791539806588</v>
      </c>
      <c r="G701" s="132">
        <v>261.20681461248284</v>
      </c>
      <c r="H701" s="132">
        <v>235.03311953042794</v>
      </c>
    </row>
    <row r="703" spans="3:8" ht="12.75">
      <c r="C703" s="154" t="s">
        <v>473</v>
      </c>
      <c r="D703" s="132">
        <v>0.5051513635349603</v>
      </c>
      <c r="F703" s="132">
        <v>0.682578886290868</v>
      </c>
      <c r="G703" s="132">
        <v>1.2557416211359207</v>
      </c>
      <c r="H703" s="132">
        <v>0.908269259193884</v>
      </c>
    </row>
    <row r="704" spans="1:10" ht="12.75">
      <c r="A704" s="148" t="s">
        <v>462</v>
      </c>
      <c r="C704" s="149" t="s">
        <v>463</v>
      </c>
      <c r="D704" s="149" t="s">
        <v>464</v>
      </c>
      <c r="F704" s="149" t="s">
        <v>465</v>
      </c>
      <c r="G704" s="149" t="s">
        <v>466</v>
      </c>
      <c r="H704" s="149" t="s">
        <v>467</v>
      </c>
      <c r="I704" s="150" t="s">
        <v>468</v>
      </c>
      <c r="J704" s="149" t="s">
        <v>469</v>
      </c>
    </row>
    <row r="705" spans="1:8" ht="12.75">
      <c r="A705" s="151" t="s">
        <v>537</v>
      </c>
      <c r="C705" s="152">
        <v>231.6040000000503</v>
      </c>
      <c r="D705" s="132">
        <v>67339.27805542946</v>
      </c>
      <c r="F705" s="132">
        <v>22163</v>
      </c>
      <c r="G705" s="132">
        <v>24721</v>
      </c>
      <c r="H705" s="153" t="s">
        <v>826</v>
      </c>
    </row>
    <row r="707" spans="4:8" ht="12.75">
      <c r="D707" s="132">
        <v>66891.37423121929</v>
      </c>
      <c r="F707" s="132">
        <v>22012</v>
      </c>
      <c r="G707" s="132">
        <v>25582</v>
      </c>
      <c r="H707" s="153" t="s">
        <v>827</v>
      </c>
    </row>
    <row r="709" spans="4:8" ht="12.75">
      <c r="D709" s="132">
        <v>67263.48772132397</v>
      </c>
      <c r="F709" s="132">
        <v>22233</v>
      </c>
      <c r="G709" s="132">
        <v>24476</v>
      </c>
      <c r="H709" s="153" t="s">
        <v>828</v>
      </c>
    </row>
    <row r="711" spans="1:8" ht="12.75">
      <c r="A711" s="148" t="s">
        <v>470</v>
      </c>
      <c r="C711" s="154" t="s">
        <v>471</v>
      </c>
      <c r="D711" s="132">
        <v>67164.7133359909</v>
      </c>
      <c r="F711" s="132">
        <v>22136</v>
      </c>
      <c r="G711" s="132">
        <v>24926.333333333336</v>
      </c>
      <c r="H711" s="132">
        <v>43371.36769840701</v>
      </c>
    </row>
    <row r="712" spans="1:8" ht="12.75">
      <c r="A712" s="131">
        <v>38385.84196759259</v>
      </c>
      <c r="C712" s="154" t="s">
        <v>472</v>
      </c>
      <c r="D712" s="132">
        <v>239.7326497040967</v>
      </c>
      <c r="F712" s="132">
        <v>112.94689017409908</v>
      </c>
      <c r="G712" s="132">
        <v>580.8875393166334</v>
      </c>
      <c r="H712" s="132">
        <v>239.7326497040967</v>
      </c>
    </row>
    <row r="714" spans="3:8" ht="12.75">
      <c r="C714" s="154" t="s">
        <v>473</v>
      </c>
      <c r="D714" s="132">
        <v>0.35693243936713637</v>
      </c>
      <c r="F714" s="132">
        <v>0.5102407398540797</v>
      </c>
      <c r="G714" s="132">
        <v>2.33041711971262</v>
      </c>
      <c r="H714" s="132">
        <v>0.552744039272946</v>
      </c>
    </row>
    <row r="715" spans="1:10" ht="12.75">
      <c r="A715" s="148" t="s">
        <v>462</v>
      </c>
      <c r="C715" s="149" t="s">
        <v>463</v>
      </c>
      <c r="D715" s="149" t="s">
        <v>464</v>
      </c>
      <c r="F715" s="149" t="s">
        <v>465</v>
      </c>
      <c r="G715" s="149" t="s">
        <v>466</v>
      </c>
      <c r="H715" s="149" t="s">
        <v>467</v>
      </c>
      <c r="I715" s="150" t="s">
        <v>468</v>
      </c>
      <c r="J715" s="149" t="s">
        <v>469</v>
      </c>
    </row>
    <row r="716" spans="1:8" ht="12.75">
      <c r="A716" s="151" t="s">
        <v>535</v>
      </c>
      <c r="C716" s="152">
        <v>267.7160000000149</v>
      </c>
      <c r="D716" s="132">
        <v>59826.456861913204</v>
      </c>
      <c r="F716" s="132">
        <v>5765</v>
      </c>
      <c r="G716" s="132">
        <v>5901.25</v>
      </c>
      <c r="H716" s="153" t="s">
        <v>829</v>
      </c>
    </row>
    <row r="718" spans="4:8" ht="12.75">
      <c r="D718" s="132">
        <v>60846.90860807896</v>
      </c>
      <c r="F718" s="132">
        <v>5776.5</v>
      </c>
      <c r="G718" s="132">
        <v>5843.25</v>
      </c>
      <c r="H718" s="153" t="s">
        <v>830</v>
      </c>
    </row>
    <row r="720" spans="4:8" ht="12.75">
      <c r="D720" s="132">
        <v>59469.32533031702</v>
      </c>
      <c r="F720" s="132">
        <v>5753.5</v>
      </c>
      <c r="G720" s="132">
        <v>5881.25</v>
      </c>
      <c r="H720" s="153" t="s">
        <v>831</v>
      </c>
    </row>
    <row r="722" spans="1:8" ht="12.75">
      <c r="A722" s="148" t="s">
        <v>470</v>
      </c>
      <c r="C722" s="154" t="s">
        <v>471</v>
      </c>
      <c r="D722" s="132">
        <v>60047.563600103065</v>
      </c>
      <c r="F722" s="132">
        <v>5765</v>
      </c>
      <c r="G722" s="132">
        <v>5875.25</v>
      </c>
      <c r="H722" s="132">
        <v>54210.612655335615</v>
      </c>
    </row>
    <row r="723" spans="1:8" ht="12.75">
      <c r="A723" s="131">
        <v>38385.84261574074</v>
      </c>
      <c r="C723" s="154" t="s">
        <v>472</v>
      </c>
      <c r="D723" s="132">
        <v>714.9126268622186</v>
      </c>
      <c r="F723" s="132">
        <v>11.5</v>
      </c>
      <c r="G723" s="132">
        <v>29.461839725312476</v>
      </c>
      <c r="H723" s="132">
        <v>714.9126268622186</v>
      </c>
    </row>
    <row r="725" spans="3:8" ht="12.75">
      <c r="C725" s="154" t="s">
        <v>473</v>
      </c>
      <c r="D725" s="132">
        <v>1.190577242439511</v>
      </c>
      <c r="F725" s="132">
        <v>0.199479618386817</v>
      </c>
      <c r="G725" s="132">
        <v>0.501456784397472</v>
      </c>
      <c r="H725" s="132">
        <v>1.318768764720563</v>
      </c>
    </row>
    <row r="726" spans="1:10" ht="12.75">
      <c r="A726" s="148" t="s">
        <v>462</v>
      </c>
      <c r="C726" s="149" t="s">
        <v>463</v>
      </c>
      <c r="D726" s="149" t="s">
        <v>464</v>
      </c>
      <c r="F726" s="149" t="s">
        <v>465</v>
      </c>
      <c r="G726" s="149" t="s">
        <v>466</v>
      </c>
      <c r="H726" s="149" t="s">
        <v>467</v>
      </c>
      <c r="I726" s="150" t="s">
        <v>468</v>
      </c>
      <c r="J726" s="149" t="s">
        <v>469</v>
      </c>
    </row>
    <row r="727" spans="1:8" ht="12.75">
      <c r="A727" s="151" t="s">
        <v>534</v>
      </c>
      <c r="C727" s="152">
        <v>292.40199999976903</v>
      </c>
      <c r="D727" s="132">
        <v>59769.4769423604</v>
      </c>
      <c r="F727" s="132">
        <v>22520.5</v>
      </c>
      <c r="G727" s="132">
        <v>21671.5</v>
      </c>
      <c r="H727" s="153" t="s">
        <v>832</v>
      </c>
    </row>
    <row r="729" spans="4:8" ht="12.75">
      <c r="D729" s="132">
        <v>58943.17763233185</v>
      </c>
      <c r="F729" s="132">
        <v>22709.75</v>
      </c>
      <c r="G729" s="132">
        <v>21501</v>
      </c>
      <c r="H729" s="153" t="s">
        <v>833</v>
      </c>
    </row>
    <row r="731" spans="4:8" ht="12.75">
      <c r="D731" s="132">
        <v>59340.365589916706</v>
      </c>
      <c r="F731" s="132">
        <v>22740.75</v>
      </c>
      <c r="G731" s="132">
        <v>21607.5</v>
      </c>
      <c r="H731" s="153" t="s">
        <v>834</v>
      </c>
    </row>
    <row r="733" spans="1:8" ht="12.75">
      <c r="A733" s="148" t="s">
        <v>470</v>
      </c>
      <c r="C733" s="154" t="s">
        <v>471</v>
      </c>
      <c r="D733" s="132">
        <v>59351.00672153632</v>
      </c>
      <c r="F733" s="132">
        <v>22657</v>
      </c>
      <c r="G733" s="132">
        <v>21593.333333333336</v>
      </c>
      <c r="H733" s="132">
        <v>37347.33299485957</v>
      </c>
    </row>
    <row r="734" spans="1:8" ht="12.75">
      <c r="A734" s="131">
        <v>38385.84328703704</v>
      </c>
      <c r="C734" s="154" t="s">
        <v>472</v>
      </c>
      <c r="D734" s="132">
        <v>413.25242007685995</v>
      </c>
      <c r="F734" s="132">
        <v>119.22431589235477</v>
      </c>
      <c r="G734" s="132">
        <v>86.12829577632041</v>
      </c>
      <c r="H734" s="132">
        <v>413.25242007685995</v>
      </c>
    </row>
    <row r="736" spans="3:8" ht="12.75">
      <c r="C736" s="154" t="s">
        <v>473</v>
      </c>
      <c r="D736" s="132">
        <v>0.6962854430014338</v>
      </c>
      <c r="F736" s="132">
        <v>0.5262140437496349</v>
      </c>
      <c r="G736" s="132">
        <v>0.3988652166238982</v>
      </c>
      <c r="H736" s="132">
        <v>1.1065111935402172</v>
      </c>
    </row>
    <row r="737" spans="1:10" ht="12.75">
      <c r="A737" s="148" t="s">
        <v>462</v>
      </c>
      <c r="C737" s="149" t="s">
        <v>463</v>
      </c>
      <c r="D737" s="149" t="s">
        <v>464</v>
      </c>
      <c r="F737" s="149" t="s">
        <v>465</v>
      </c>
      <c r="G737" s="149" t="s">
        <v>466</v>
      </c>
      <c r="H737" s="149" t="s">
        <v>467</v>
      </c>
      <c r="I737" s="150" t="s">
        <v>468</v>
      </c>
      <c r="J737" s="149" t="s">
        <v>469</v>
      </c>
    </row>
    <row r="738" spans="1:8" ht="12.75">
      <c r="A738" s="151" t="s">
        <v>538</v>
      </c>
      <c r="C738" s="152">
        <v>324.75400000019</v>
      </c>
      <c r="D738" s="132">
        <v>55330.81484270096</v>
      </c>
      <c r="F738" s="132">
        <v>31852</v>
      </c>
      <c r="G738" s="132">
        <v>28483</v>
      </c>
      <c r="H738" s="153" t="s">
        <v>835</v>
      </c>
    </row>
    <row r="740" spans="4:8" ht="12.75">
      <c r="D740" s="132">
        <v>54949.24146741629</v>
      </c>
      <c r="F740" s="132">
        <v>31484</v>
      </c>
      <c r="G740" s="132">
        <v>28500.999999970198</v>
      </c>
      <c r="H740" s="153" t="s">
        <v>836</v>
      </c>
    </row>
    <row r="742" spans="4:8" ht="12.75">
      <c r="D742" s="132">
        <v>54947.61076527834</v>
      </c>
      <c r="F742" s="132">
        <v>31549.000000029802</v>
      </c>
      <c r="G742" s="132">
        <v>28479.999999970198</v>
      </c>
      <c r="H742" s="153" t="s">
        <v>837</v>
      </c>
    </row>
    <row r="744" spans="1:8" ht="12.75">
      <c r="A744" s="148" t="s">
        <v>470</v>
      </c>
      <c r="C744" s="154" t="s">
        <v>471</v>
      </c>
      <c r="D744" s="132">
        <v>55075.889025131866</v>
      </c>
      <c r="F744" s="132">
        <v>31628.333333343267</v>
      </c>
      <c r="G744" s="132">
        <v>28487.99999998013</v>
      </c>
      <c r="H744" s="132">
        <v>24589.06449019058</v>
      </c>
    </row>
    <row r="745" spans="1:8" ht="12.75">
      <c r="A745" s="131">
        <v>38385.84378472222</v>
      </c>
      <c r="C745" s="154" t="s">
        <v>472</v>
      </c>
      <c r="D745" s="132">
        <v>220.77373970624362</v>
      </c>
      <c r="F745" s="132">
        <v>196.40858772185072</v>
      </c>
      <c r="G745" s="132">
        <v>11.357816673687728</v>
      </c>
      <c r="H745" s="132">
        <v>220.77373970624362</v>
      </c>
    </row>
    <row r="747" spans="3:8" ht="12.75">
      <c r="C747" s="154" t="s">
        <v>473</v>
      </c>
      <c r="D747" s="132">
        <v>0.4008537013456135</v>
      </c>
      <c r="F747" s="132">
        <v>0.6209893694107258</v>
      </c>
      <c r="G747" s="132">
        <v>0.03986877518146466</v>
      </c>
      <c r="H747" s="132">
        <v>0.8978533518195368</v>
      </c>
    </row>
    <row r="748" spans="1:10" ht="12.75">
      <c r="A748" s="148" t="s">
        <v>462</v>
      </c>
      <c r="C748" s="149" t="s">
        <v>463</v>
      </c>
      <c r="D748" s="149" t="s">
        <v>464</v>
      </c>
      <c r="F748" s="149" t="s">
        <v>465</v>
      </c>
      <c r="G748" s="149" t="s">
        <v>466</v>
      </c>
      <c r="H748" s="149" t="s">
        <v>467</v>
      </c>
      <c r="I748" s="150" t="s">
        <v>468</v>
      </c>
      <c r="J748" s="149" t="s">
        <v>469</v>
      </c>
    </row>
    <row r="749" spans="1:8" ht="12.75">
      <c r="A749" s="151" t="s">
        <v>557</v>
      </c>
      <c r="C749" s="152">
        <v>343.82299999985844</v>
      </c>
      <c r="D749" s="132">
        <v>55186.167688667774</v>
      </c>
      <c r="F749" s="132">
        <v>25086</v>
      </c>
      <c r="G749" s="132">
        <v>24672</v>
      </c>
      <c r="H749" s="153" t="s">
        <v>838</v>
      </c>
    </row>
    <row r="751" spans="4:8" ht="12.75">
      <c r="D751" s="132">
        <v>54545.48481553793</v>
      </c>
      <c r="F751" s="132">
        <v>24986</v>
      </c>
      <c r="G751" s="132">
        <v>25132</v>
      </c>
      <c r="H751" s="153" t="s">
        <v>839</v>
      </c>
    </row>
    <row r="753" spans="4:8" ht="12.75">
      <c r="D753" s="132">
        <v>55391.503290474415</v>
      </c>
      <c r="F753" s="132">
        <v>25200</v>
      </c>
      <c r="G753" s="132">
        <v>25044</v>
      </c>
      <c r="H753" s="153" t="s">
        <v>840</v>
      </c>
    </row>
    <row r="755" spans="1:8" ht="12.75">
      <c r="A755" s="148" t="s">
        <v>470</v>
      </c>
      <c r="C755" s="154" t="s">
        <v>471</v>
      </c>
      <c r="D755" s="132">
        <v>55041.05193156004</v>
      </c>
      <c r="F755" s="132">
        <v>25090.666666666664</v>
      </c>
      <c r="G755" s="132">
        <v>24949.333333333336</v>
      </c>
      <c r="H755" s="132">
        <v>30013.795480796485</v>
      </c>
    </row>
    <row r="756" spans="1:8" ht="12.75">
      <c r="A756" s="131">
        <v>38385.84422453704</v>
      </c>
      <c r="C756" s="154" t="s">
        <v>472</v>
      </c>
      <c r="D756" s="132">
        <v>441.2830749119844</v>
      </c>
      <c r="F756" s="132">
        <v>107.0762967856721</v>
      </c>
      <c r="G756" s="132">
        <v>244.17480077463628</v>
      </c>
      <c r="H756" s="132">
        <v>441.2830749119844</v>
      </c>
    </row>
    <row r="758" spans="3:8" ht="12.75">
      <c r="C758" s="154" t="s">
        <v>473</v>
      </c>
      <c r="D758" s="132">
        <v>0.8017344498805928</v>
      </c>
      <c r="F758" s="132">
        <v>0.4267574800151669</v>
      </c>
      <c r="G758" s="132">
        <v>0.9786826666362611</v>
      </c>
      <c r="H758" s="132">
        <v>1.4702674814797327</v>
      </c>
    </row>
    <row r="759" spans="1:10" ht="12.75">
      <c r="A759" s="148" t="s">
        <v>462</v>
      </c>
      <c r="C759" s="149" t="s">
        <v>463</v>
      </c>
      <c r="D759" s="149" t="s">
        <v>464</v>
      </c>
      <c r="F759" s="149" t="s">
        <v>465</v>
      </c>
      <c r="G759" s="149" t="s">
        <v>466</v>
      </c>
      <c r="H759" s="149" t="s">
        <v>467</v>
      </c>
      <c r="I759" s="150" t="s">
        <v>468</v>
      </c>
      <c r="J759" s="149" t="s">
        <v>469</v>
      </c>
    </row>
    <row r="760" spans="1:8" ht="12.75">
      <c r="A760" s="151" t="s">
        <v>539</v>
      </c>
      <c r="C760" s="152">
        <v>361.38400000007823</v>
      </c>
      <c r="D760" s="132">
        <v>57514.621228814125</v>
      </c>
      <c r="F760" s="132">
        <v>26168.000000029802</v>
      </c>
      <c r="G760" s="132">
        <v>26381.999999970198</v>
      </c>
      <c r="H760" s="153" t="s">
        <v>841</v>
      </c>
    </row>
    <row r="762" spans="4:8" ht="12.75">
      <c r="D762" s="132">
        <v>57218.80441892147</v>
      </c>
      <c r="F762" s="132">
        <v>25696</v>
      </c>
      <c r="G762" s="132">
        <v>26208</v>
      </c>
      <c r="H762" s="153" t="s">
        <v>842</v>
      </c>
    </row>
    <row r="764" spans="4:8" ht="12.75">
      <c r="D764" s="132">
        <v>56893.324715316296</v>
      </c>
      <c r="F764" s="132">
        <v>25938</v>
      </c>
      <c r="G764" s="132">
        <v>26190</v>
      </c>
      <c r="H764" s="153" t="s">
        <v>843</v>
      </c>
    </row>
    <row r="766" spans="1:8" ht="12.75">
      <c r="A766" s="148" t="s">
        <v>470</v>
      </c>
      <c r="C766" s="154" t="s">
        <v>471</v>
      </c>
      <c r="D766" s="132">
        <v>57208.916787683964</v>
      </c>
      <c r="F766" s="132">
        <v>25934.00000000993</v>
      </c>
      <c r="G766" s="132">
        <v>26259.99999999007</v>
      </c>
      <c r="H766" s="132">
        <v>31125.072738435552</v>
      </c>
    </row>
    <row r="767" spans="1:8" ht="12.75">
      <c r="A767" s="131">
        <v>38385.84465277778</v>
      </c>
      <c r="C767" s="154" t="s">
        <v>472</v>
      </c>
      <c r="D767" s="132">
        <v>310.7662519647023</v>
      </c>
      <c r="F767" s="132">
        <v>236.02542237419533</v>
      </c>
      <c r="G767" s="132">
        <v>106.03772911626521</v>
      </c>
      <c r="H767" s="132">
        <v>310.7662519647023</v>
      </c>
    </row>
    <row r="769" spans="3:8" ht="12.75">
      <c r="C769" s="154" t="s">
        <v>473</v>
      </c>
      <c r="D769" s="132">
        <v>0.5432129629687457</v>
      </c>
      <c r="F769" s="132">
        <v>0.9101003407654236</v>
      </c>
      <c r="G769" s="132">
        <v>0.4037994254238589</v>
      </c>
      <c r="H769" s="132">
        <v>0.9984434561045861</v>
      </c>
    </row>
    <row r="770" spans="1:10" ht="12.75">
      <c r="A770" s="148" t="s">
        <v>462</v>
      </c>
      <c r="C770" s="149" t="s">
        <v>463</v>
      </c>
      <c r="D770" s="149" t="s">
        <v>464</v>
      </c>
      <c r="F770" s="149" t="s">
        <v>465</v>
      </c>
      <c r="G770" s="149" t="s">
        <v>466</v>
      </c>
      <c r="H770" s="149" t="s">
        <v>467</v>
      </c>
      <c r="I770" s="150" t="s">
        <v>468</v>
      </c>
      <c r="J770" s="149" t="s">
        <v>469</v>
      </c>
    </row>
    <row r="771" spans="1:8" ht="12.75">
      <c r="A771" s="151" t="s">
        <v>558</v>
      </c>
      <c r="C771" s="152">
        <v>371.029</v>
      </c>
      <c r="D771" s="132">
        <v>57015.90445005894</v>
      </c>
      <c r="F771" s="132">
        <v>35658</v>
      </c>
      <c r="G771" s="132">
        <v>35338</v>
      </c>
      <c r="H771" s="153" t="s">
        <v>844</v>
      </c>
    </row>
    <row r="773" spans="4:8" ht="12.75">
      <c r="D773" s="132">
        <v>56190.55573427677</v>
      </c>
      <c r="F773" s="132">
        <v>36034</v>
      </c>
      <c r="G773" s="132">
        <v>35460</v>
      </c>
      <c r="H773" s="153" t="s">
        <v>845</v>
      </c>
    </row>
    <row r="775" spans="4:8" ht="12.75">
      <c r="D775" s="132">
        <v>56943.061510026455</v>
      </c>
      <c r="F775" s="132">
        <v>36046</v>
      </c>
      <c r="G775" s="132">
        <v>35324</v>
      </c>
      <c r="H775" s="153" t="s">
        <v>846</v>
      </c>
    </row>
    <row r="777" spans="1:8" ht="12.75">
      <c r="A777" s="148" t="s">
        <v>470</v>
      </c>
      <c r="C777" s="154" t="s">
        <v>471</v>
      </c>
      <c r="D777" s="132">
        <v>56716.50723145406</v>
      </c>
      <c r="F777" s="132">
        <v>35912.666666666664</v>
      </c>
      <c r="G777" s="132">
        <v>35374</v>
      </c>
      <c r="H777" s="132">
        <v>21008.829993962863</v>
      </c>
    </row>
    <row r="778" spans="1:8" ht="12.75">
      <c r="A778" s="131">
        <v>38385.84510416666</v>
      </c>
      <c r="C778" s="154" t="s">
        <v>472</v>
      </c>
      <c r="D778" s="132">
        <v>456.9411959052275</v>
      </c>
      <c r="F778" s="132">
        <v>220.62940269450337</v>
      </c>
      <c r="G778" s="132">
        <v>74.80641683706017</v>
      </c>
      <c r="H778" s="132">
        <v>456.9411959052275</v>
      </c>
    </row>
    <row r="780" spans="3:8" ht="12.75">
      <c r="C780" s="154" t="s">
        <v>473</v>
      </c>
      <c r="D780" s="132">
        <v>0.805658208183552</v>
      </c>
      <c r="F780" s="132">
        <v>0.6143498190828771</v>
      </c>
      <c r="G780" s="132">
        <v>0.21147288075156945</v>
      </c>
      <c r="H780" s="132">
        <v>2.1749959233166956</v>
      </c>
    </row>
    <row r="781" spans="1:10" ht="12.75">
      <c r="A781" s="148" t="s">
        <v>462</v>
      </c>
      <c r="C781" s="149" t="s">
        <v>463</v>
      </c>
      <c r="D781" s="149" t="s">
        <v>464</v>
      </c>
      <c r="F781" s="149" t="s">
        <v>465</v>
      </c>
      <c r="G781" s="149" t="s">
        <v>466</v>
      </c>
      <c r="H781" s="149" t="s">
        <v>467</v>
      </c>
      <c r="I781" s="150" t="s">
        <v>468</v>
      </c>
      <c r="J781" s="149" t="s">
        <v>469</v>
      </c>
    </row>
    <row r="782" spans="1:8" ht="12.75">
      <c r="A782" s="151" t="s">
        <v>533</v>
      </c>
      <c r="C782" s="152">
        <v>407.77100000018254</v>
      </c>
      <c r="D782" s="132">
        <v>4581320.516815186</v>
      </c>
      <c r="F782" s="132">
        <v>85200</v>
      </c>
      <c r="G782" s="132">
        <v>77800</v>
      </c>
      <c r="H782" s="153" t="s">
        <v>847</v>
      </c>
    </row>
    <row r="784" spans="4:8" ht="12.75">
      <c r="D784" s="132">
        <v>4646842.369544983</v>
      </c>
      <c r="F784" s="132">
        <v>85900</v>
      </c>
      <c r="G784" s="132">
        <v>78500</v>
      </c>
      <c r="H784" s="153" t="s">
        <v>848</v>
      </c>
    </row>
    <row r="786" spans="4:8" ht="12.75">
      <c r="D786" s="132">
        <v>4602855.89704895</v>
      </c>
      <c r="F786" s="132">
        <v>84900</v>
      </c>
      <c r="G786" s="132">
        <v>78400</v>
      </c>
      <c r="H786" s="153" t="s">
        <v>849</v>
      </c>
    </row>
    <row r="788" spans="1:8" ht="12.75">
      <c r="A788" s="148" t="s">
        <v>470</v>
      </c>
      <c r="C788" s="154" t="s">
        <v>471</v>
      </c>
      <c r="D788" s="132">
        <v>4610339.5944697065</v>
      </c>
      <c r="F788" s="132">
        <v>85333.33333333334</v>
      </c>
      <c r="G788" s="132">
        <v>78233.33333333333</v>
      </c>
      <c r="H788" s="132">
        <v>4528614.311450839</v>
      </c>
    </row>
    <row r="789" spans="1:8" ht="12.75">
      <c r="A789" s="131">
        <v>38385.84556712963</v>
      </c>
      <c r="C789" s="154" t="s">
        <v>472</v>
      </c>
      <c r="D789" s="132">
        <v>33395.84692153602</v>
      </c>
      <c r="F789" s="132">
        <v>513.1601439446883</v>
      </c>
      <c r="G789" s="132">
        <v>378.5938897200183</v>
      </c>
      <c r="H789" s="132">
        <v>33395.84692153602</v>
      </c>
    </row>
    <row r="791" spans="3:8" ht="12.75">
      <c r="C791" s="154" t="s">
        <v>473</v>
      </c>
      <c r="D791" s="132">
        <v>0.724368481697004</v>
      </c>
      <c r="F791" s="132">
        <v>0.6013595436851815</v>
      </c>
      <c r="G791" s="132">
        <v>0.483929130447403</v>
      </c>
      <c r="H791" s="132">
        <v>0.7374407406939661</v>
      </c>
    </row>
    <row r="792" spans="1:10" ht="12.75">
      <c r="A792" s="148" t="s">
        <v>462</v>
      </c>
      <c r="C792" s="149" t="s">
        <v>463</v>
      </c>
      <c r="D792" s="149" t="s">
        <v>464</v>
      </c>
      <c r="F792" s="149" t="s">
        <v>465</v>
      </c>
      <c r="G792" s="149" t="s">
        <v>466</v>
      </c>
      <c r="H792" s="149" t="s">
        <v>467</v>
      </c>
      <c r="I792" s="150" t="s">
        <v>468</v>
      </c>
      <c r="J792" s="149" t="s">
        <v>469</v>
      </c>
    </row>
    <row r="793" spans="1:8" ht="12.75">
      <c r="A793" s="151" t="s">
        <v>540</v>
      </c>
      <c r="C793" s="152">
        <v>455.40299999993294</v>
      </c>
      <c r="D793" s="132">
        <v>431855.03529548645</v>
      </c>
      <c r="F793" s="132">
        <v>50867.5</v>
      </c>
      <c r="G793" s="132">
        <v>51987.5</v>
      </c>
      <c r="H793" s="153" t="s">
        <v>850</v>
      </c>
    </row>
    <row r="795" spans="4:8" ht="12.75">
      <c r="D795" s="132">
        <v>445184.75401830673</v>
      </c>
      <c r="F795" s="132">
        <v>50605</v>
      </c>
      <c r="G795" s="132">
        <v>52452.500000059605</v>
      </c>
      <c r="H795" s="153" t="s">
        <v>851</v>
      </c>
    </row>
    <row r="797" spans="4:8" ht="12.75">
      <c r="D797" s="132">
        <v>436904.30410671234</v>
      </c>
      <c r="F797" s="132">
        <v>50887.5</v>
      </c>
      <c r="G797" s="132">
        <v>51990.000000059605</v>
      </c>
      <c r="H797" s="153" t="s">
        <v>852</v>
      </c>
    </row>
    <row r="799" spans="1:8" ht="12.75">
      <c r="A799" s="148" t="s">
        <v>470</v>
      </c>
      <c r="C799" s="154" t="s">
        <v>471</v>
      </c>
      <c r="D799" s="132">
        <v>437981.3644735018</v>
      </c>
      <c r="F799" s="132">
        <v>50786.66666666667</v>
      </c>
      <c r="G799" s="132">
        <v>52143.33333337307</v>
      </c>
      <c r="H799" s="132">
        <v>386520.3082719317</v>
      </c>
    </row>
    <row r="800" spans="1:8" ht="12.75">
      <c r="A800" s="131">
        <v>38385.84621527778</v>
      </c>
      <c r="C800" s="154" t="s">
        <v>472</v>
      </c>
      <c r="D800" s="132">
        <v>6729.813859435953</v>
      </c>
      <c r="F800" s="132">
        <v>157.6454354979342</v>
      </c>
      <c r="G800" s="132">
        <v>267.74910521285625</v>
      </c>
      <c r="H800" s="132">
        <v>6729.813859435953</v>
      </c>
    </row>
    <row r="802" spans="3:8" ht="12.75">
      <c r="C802" s="154" t="s">
        <v>473</v>
      </c>
      <c r="D802" s="132">
        <v>1.5365525580125712</v>
      </c>
      <c r="F802" s="132">
        <v>0.3104071321172241</v>
      </c>
      <c r="G802" s="132">
        <v>0.5134867452777322</v>
      </c>
      <c r="H802" s="132">
        <v>1.741128141370847</v>
      </c>
    </row>
    <row r="803" spans="1:16" ht="12.75">
      <c r="A803" s="142" t="s">
        <v>453</v>
      </c>
      <c r="B803" s="137" t="s">
        <v>853</v>
      </c>
      <c r="D803" s="142" t="s">
        <v>454</v>
      </c>
      <c r="E803" s="137" t="s">
        <v>455</v>
      </c>
      <c r="F803" s="138" t="s">
        <v>480</v>
      </c>
      <c r="G803" s="143" t="s">
        <v>457</v>
      </c>
      <c r="H803" s="144">
        <v>1</v>
      </c>
      <c r="I803" s="145" t="s">
        <v>458</v>
      </c>
      <c r="J803" s="144">
        <v>8</v>
      </c>
      <c r="K803" s="143" t="s">
        <v>459</v>
      </c>
      <c r="L803" s="146">
        <v>1</v>
      </c>
      <c r="M803" s="143" t="s">
        <v>460</v>
      </c>
      <c r="N803" s="147">
        <v>1</v>
      </c>
      <c r="O803" s="143" t="s">
        <v>461</v>
      </c>
      <c r="P803" s="147">
        <v>1</v>
      </c>
    </row>
    <row r="805" spans="1:10" ht="12.75">
      <c r="A805" s="148" t="s">
        <v>462</v>
      </c>
      <c r="C805" s="149" t="s">
        <v>463</v>
      </c>
      <c r="D805" s="149" t="s">
        <v>464</v>
      </c>
      <c r="F805" s="149" t="s">
        <v>465</v>
      </c>
      <c r="G805" s="149" t="s">
        <v>466</v>
      </c>
      <c r="H805" s="149" t="s">
        <v>467</v>
      </c>
      <c r="I805" s="150" t="s">
        <v>468</v>
      </c>
      <c r="J805" s="149" t="s">
        <v>469</v>
      </c>
    </row>
    <row r="806" spans="1:8" ht="12.75">
      <c r="A806" s="151" t="s">
        <v>536</v>
      </c>
      <c r="C806" s="152">
        <v>228.61599999992177</v>
      </c>
      <c r="D806" s="132">
        <v>24810.23091802001</v>
      </c>
      <c r="F806" s="132">
        <v>20237</v>
      </c>
      <c r="G806" s="132">
        <v>20827</v>
      </c>
      <c r="H806" s="153" t="s">
        <v>854</v>
      </c>
    </row>
    <row r="808" spans="4:8" ht="12.75">
      <c r="D808" s="132">
        <v>24735.457349032164</v>
      </c>
      <c r="F808" s="132">
        <v>20838</v>
      </c>
      <c r="G808" s="132">
        <v>20997</v>
      </c>
      <c r="H808" s="153" t="s">
        <v>855</v>
      </c>
    </row>
    <row r="810" spans="4:8" ht="12.75">
      <c r="D810" s="132">
        <v>25191.740233063698</v>
      </c>
      <c r="F810" s="132">
        <v>20678</v>
      </c>
      <c r="G810" s="132">
        <v>20838</v>
      </c>
      <c r="H810" s="153" t="s">
        <v>856</v>
      </c>
    </row>
    <row r="812" spans="1:8" ht="12.75">
      <c r="A812" s="148" t="s">
        <v>470</v>
      </c>
      <c r="C812" s="154" t="s">
        <v>471</v>
      </c>
      <c r="D812" s="132">
        <v>24912.476166705288</v>
      </c>
      <c r="F812" s="132">
        <v>20584.333333333332</v>
      </c>
      <c r="G812" s="132">
        <v>20887.333333333332</v>
      </c>
      <c r="H812" s="132">
        <v>4159.238133633054</v>
      </c>
    </row>
    <row r="813" spans="1:8" ht="12.75">
      <c r="A813" s="131">
        <v>38385.848449074074</v>
      </c>
      <c r="C813" s="154" t="s">
        <v>472</v>
      </c>
      <c r="D813" s="132">
        <v>244.7224667334007</v>
      </c>
      <c r="F813" s="132">
        <v>311.2560575046425</v>
      </c>
      <c r="G813" s="132">
        <v>95.13323989717439</v>
      </c>
      <c r="H813" s="132">
        <v>244.7224667334007</v>
      </c>
    </row>
    <row r="815" spans="3:8" ht="12.75">
      <c r="C815" s="154" t="s">
        <v>473</v>
      </c>
      <c r="D815" s="132">
        <v>0.9823289547606845</v>
      </c>
      <c r="F815" s="132">
        <v>1.5121017157286731</v>
      </c>
      <c r="G815" s="132">
        <v>0.45545900177383947</v>
      </c>
      <c r="H815" s="132">
        <v>5.8838291742540365</v>
      </c>
    </row>
    <row r="816" spans="1:10" ht="12.75">
      <c r="A816" s="148" t="s">
        <v>462</v>
      </c>
      <c r="C816" s="149" t="s">
        <v>463</v>
      </c>
      <c r="D816" s="149" t="s">
        <v>464</v>
      </c>
      <c r="F816" s="149" t="s">
        <v>465</v>
      </c>
      <c r="G816" s="149" t="s">
        <v>466</v>
      </c>
      <c r="H816" s="149" t="s">
        <v>467</v>
      </c>
      <c r="I816" s="150" t="s">
        <v>468</v>
      </c>
      <c r="J816" s="149" t="s">
        <v>469</v>
      </c>
    </row>
    <row r="817" spans="1:8" ht="12.75">
      <c r="A817" s="151" t="s">
        <v>537</v>
      </c>
      <c r="C817" s="152">
        <v>231.6040000000503</v>
      </c>
      <c r="D817" s="132">
        <v>27468.115191668272</v>
      </c>
      <c r="F817" s="132">
        <v>22076</v>
      </c>
      <c r="G817" s="132">
        <v>24599</v>
      </c>
      <c r="H817" s="153" t="s">
        <v>857</v>
      </c>
    </row>
    <row r="819" spans="4:8" ht="12.75">
      <c r="D819" s="132">
        <v>27633.177774488926</v>
      </c>
      <c r="F819" s="132">
        <v>21872</v>
      </c>
      <c r="G819" s="132">
        <v>24532</v>
      </c>
      <c r="H819" s="153" t="s">
        <v>858</v>
      </c>
    </row>
    <row r="821" spans="4:8" ht="12.75">
      <c r="D821" s="132">
        <v>27572.47945007682</v>
      </c>
      <c r="F821" s="132">
        <v>21603</v>
      </c>
      <c r="G821" s="132">
        <v>24333</v>
      </c>
      <c r="H821" s="153" t="s">
        <v>859</v>
      </c>
    </row>
    <row r="823" spans="1:8" ht="12.75">
      <c r="A823" s="148" t="s">
        <v>470</v>
      </c>
      <c r="C823" s="154" t="s">
        <v>471</v>
      </c>
      <c r="D823" s="132">
        <v>27557.924138744675</v>
      </c>
      <c r="F823" s="132">
        <v>21850.333333333336</v>
      </c>
      <c r="G823" s="132">
        <v>24488</v>
      </c>
      <c r="H823" s="132">
        <v>4140.9230201764385</v>
      </c>
    </row>
    <row r="824" spans="1:8" ht="12.75">
      <c r="A824" s="131">
        <v>38385.84892361111</v>
      </c>
      <c r="C824" s="154" t="s">
        <v>472</v>
      </c>
      <c r="D824" s="132">
        <v>83.48836372721833</v>
      </c>
      <c r="F824" s="132">
        <v>237.24319449318943</v>
      </c>
      <c r="G824" s="132">
        <v>138.35100288758298</v>
      </c>
      <c r="H824" s="132">
        <v>83.48836372721833</v>
      </c>
    </row>
    <row r="826" spans="3:8" ht="12.75">
      <c r="C826" s="154" t="s">
        <v>473</v>
      </c>
      <c r="D826" s="132">
        <v>0.30295592406337685</v>
      </c>
      <c r="F826" s="132">
        <v>1.0857646465798665</v>
      </c>
      <c r="G826" s="132">
        <v>0.5649746932684703</v>
      </c>
      <c r="H826" s="132">
        <v>2.0161776328713543</v>
      </c>
    </row>
    <row r="827" spans="1:10" ht="12.75">
      <c r="A827" s="148" t="s">
        <v>462</v>
      </c>
      <c r="C827" s="149" t="s">
        <v>463</v>
      </c>
      <c r="D827" s="149" t="s">
        <v>464</v>
      </c>
      <c r="F827" s="149" t="s">
        <v>465</v>
      </c>
      <c r="G827" s="149" t="s">
        <v>466</v>
      </c>
      <c r="H827" s="149" t="s">
        <v>467</v>
      </c>
      <c r="I827" s="150" t="s">
        <v>468</v>
      </c>
      <c r="J827" s="149" t="s">
        <v>469</v>
      </c>
    </row>
    <row r="828" spans="1:8" ht="12.75">
      <c r="A828" s="151" t="s">
        <v>535</v>
      </c>
      <c r="C828" s="152">
        <v>267.7160000000149</v>
      </c>
      <c r="D828" s="132">
        <v>7549.096610873938</v>
      </c>
      <c r="F828" s="132">
        <v>5584.25</v>
      </c>
      <c r="G828" s="132">
        <v>5650</v>
      </c>
      <c r="H828" s="153" t="s">
        <v>860</v>
      </c>
    </row>
    <row r="830" spans="4:8" ht="12.75">
      <c r="D830" s="132">
        <v>7545.349140249193</v>
      </c>
      <c r="F830" s="132">
        <v>5607.75</v>
      </c>
      <c r="G830" s="132">
        <v>5669.75</v>
      </c>
      <c r="H830" s="153" t="s">
        <v>861</v>
      </c>
    </row>
    <row r="832" spans="4:8" ht="12.75">
      <c r="D832" s="132">
        <v>7531.915245130658</v>
      </c>
      <c r="F832" s="132">
        <v>5610.25</v>
      </c>
      <c r="G832" s="132">
        <v>5625.25</v>
      </c>
      <c r="H832" s="153" t="s">
        <v>862</v>
      </c>
    </row>
    <row r="834" spans="1:8" ht="12.75">
      <c r="A834" s="148" t="s">
        <v>470</v>
      </c>
      <c r="C834" s="154" t="s">
        <v>471</v>
      </c>
      <c r="D834" s="132">
        <v>7542.120332084596</v>
      </c>
      <c r="F834" s="132">
        <v>5600.75</v>
      </c>
      <c r="G834" s="132">
        <v>5648.333333333334</v>
      </c>
      <c r="H834" s="132">
        <v>1910.3166741388598</v>
      </c>
    </row>
    <row r="835" spans="1:8" ht="12.75">
      <c r="A835" s="131">
        <v>38385.84956018518</v>
      </c>
      <c r="C835" s="154" t="s">
        <v>472</v>
      </c>
      <c r="D835" s="132">
        <v>9.034308707681157</v>
      </c>
      <c r="F835" s="132">
        <v>14.343988287781054</v>
      </c>
      <c r="G835" s="132">
        <v>22.296767329219122</v>
      </c>
      <c r="H835" s="132">
        <v>9.034308707681157</v>
      </c>
    </row>
    <row r="837" spans="3:8" ht="12.75">
      <c r="C837" s="154" t="s">
        <v>473</v>
      </c>
      <c r="D837" s="132">
        <v>0.11978473307100006</v>
      </c>
      <c r="F837" s="132">
        <v>0.2561083477709424</v>
      </c>
      <c r="G837" s="132">
        <v>0.3947494953535401</v>
      </c>
      <c r="H837" s="132">
        <v>0.47292204638027774</v>
      </c>
    </row>
    <row r="838" spans="1:10" ht="12.75">
      <c r="A838" s="148" t="s">
        <v>462</v>
      </c>
      <c r="C838" s="149" t="s">
        <v>463</v>
      </c>
      <c r="D838" s="149" t="s">
        <v>464</v>
      </c>
      <c r="F838" s="149" t="s">
        <v>465</v>
      </c>
      <c r="G838" s="149" t="s">
        <v>466</v>
      </c>
      <c r="H838" s="149" t="s">
        <v>467</v>
      </c>
      <c r="I838" s="150" t="s">
        <v>468</v>
      </c>
      <c r="J838" s="149" t="s">
        <v>469</v>
      </c>
    </row>
    <row r="839" spans="1:8" ht="12.75">
      <c r="A839" s="151" t="s">
        <v>534</v>
      </c>
      <c r="C839" s="152">
        <v>292.40199999976903</v>
      </c>
      <c r="D839" s="132">
        <v>41993.04792946577</v>
      </c>
      <c r="F839" s="132">
        <v>21732.75</v>
      </c>
      <c r="G839" s="132">
        <v>21444.75</v>
      </c>
      <c r="H839" s="153" t="s">
        <v>863</v>
      </c>
    </row>
    <row r="841" spans="4:8" ht="12.75">
      <c r="D841" s="132">
        <v>42059.20111531019</v>
      </c>
      <c r="F841" s="132">
        <v>21619</v>
      </c>
      <c r="G841" s="132">
        <v>21347.75</v>
      </c>
      <c r="H841" s="153" t="s">
        <v>864</v>
      </c>
    </row>
    <row r="843" spans="4:8" ht="12.75">
      <c r="D843" s="132">
        <v>42257.264124274254</v>
      </c>
      <c r="F843" s="132">
        <v>21797.25</v>
      </c>
      <c r="G843" s="132">
        <v>21374.75</v>
      </c>
      <c r="H843" s="153" t="s">
        <v>865</v>
      </c>
    </row>
    <row r="845" spans="1:8" ht="12.75">
      <c r="A845" s="148" t="s">
        <v>470</v>
      </c>
      <c r="C845" s="154" t="s">
        <v>471</v>
      </c>
      <c r="D845" s="132">
        <v>42103.17105635007</v>
      </c>
      <c r="F845" s="132">
        <v>21716.333333333336</v>
      </c>
      <c r="G845" s="132">
        <v>21389.083333333336</v>
      </c>
      <c r="H845" s="132">
        <v>20587.841505165</v>
      </c>
    </row>
    <row r="846" spans="1:8" ht="12.75">
      <c r="A846" s="131">
        <v>38385.85024305555</v>
      </c>
      <c r="C846" s="154" t="s">
        <v>472</v>
      </c>
      <c r="D846" s="132">
        <v>137.48660366056228</v>
      </c>
      <c r="F846" s="132">
        <v>90.25184670317464</v>
      </c>
      <c r="G846" s="132">
        <v>50.06329327294933</v>
      </c>
      <c r="H846" s="132">
        <v>137.48660366056228</v>
      </c>
    </row>
    <row r="848" spans="3:8" ht="12.75">
      <c r="C848" s="154" t="s">
        <v>473</v>
      </c>
      <c r="D848" s="132">
        <v>0.3265469089645359</v>
      </c>
      <c r="F848" s="132">
        <v>0.4155943147393266</v>
      </c>
      <c r="G848" s="132">
        <v>0.234060022548649</v>
      </c>
      <c r="H848" s="132">
        <v>0.6678048479539254</v>
      </c>
    </row>
    <row r="849" spans="1:10" ht="12.75">
      <c r="A849" s="148" t="s">
        <v>462</v>
      </c>
      <c r="C849" s="149" t="s">
        <v>463</v>
      </c>
      <c r="D849" s="149" t="s">
        <v>464</v>
      </c>
      <c r="F849" s="149" t="s">
        <v>465</v>
      </c>
      <c r="G849" s="149" t="s">
        <v>466</v>
      </c>
      <c r="H849" s="149" t="s">
        <v>467</v>
      </c>
      <c r="I849" s="150" t="s">
        <v>468</v>
      </c>
      <c r="J849" s="149" t="s">
        <v>469</v>
      </c>
    </row>
    <row r="850" spans="1:8" ht="12.75">
      <c r="A850" s="151" t="s">
        <v>538</v>
      </c>
      <c r="C850" s="152">
        <v>324.75400000019</v>
      </c>
      <c r="D850" s="132">
        <v>34113.43640100956</v>
      </c>
      <c r="F850" s="132">
        <v>30615</v>
      </c>
      <c r="G850" s="132">
        <v>27734</v>
      </c>
      <c r="H850" s="153" t="s">
        <v>866</v>
      </c>
    </row>
    <row r="852" spans="4:8" ht="12.75">
      <c r="D852" s="132">
        <v>33921.89485579729</v>
      </c>
      <c r="F852" s="132">
        <v>30829.999999970198</v>
      </c>
      <c r="G852" s="132">
        <v>28037</v>
      </c>
      <c r="H852" s="153" t="s">
        <v>867</v>
      </c>
    </row>
    <row r="854" spans="4:8" ht="12.75">
      <c r="D854" s="132">
        <v>34180.276565134525</v>
      </c>
      <c r="F854" s="132">
        <v>30813</v>
      </c>
      <c r="G854" s="132">
        <v>28104.999999970198</v>
      </c>
      <c r="H854" s="153" t="s">
        <v>868</v>
      </c>
    </row>
    <row r="856" spans="1:8" ht="12.75">
      <c r="A856" s="148" t="s">
        <v>470</v>
      </c>
      <c r="C856" s="154" t="s">
        <v>471</v>
      </c>
      <c r="D856" s="132">
        <v>34071.86927398046</v>
      </c>
      <c r="F856" s="132">
        <v>30752.666666656733</v>
      </c>
      <c r="G856" s="132">
        <v>27958.666666656733</v>
      </c>
      <c r="H856" s="132">
        <v>4334.819500234737</v>
      </c>
    </row>
    <row r="857" spans="1:8" ht="12.75">
      <c r="A857" s="131">
        <v>38385.850752314815</v>
      </c>
      <c r="C857" s="154" t="s">
        <v>472</v>
      </c>
      <c r="D857" s="132">
        <v>134.1124396425561</v>
      </c>
      <c r="F857" s="132">
        <v>119.52545055715927</v>
      </c>
      <c r="G857" s="132">
        <v>197.51540023212726</v>
      </c>
      <c r="H857" s="132">
        <v>134.1124396425561</v>
      </c>
    </row>
    <row r="859" spans="3:8" ht="12.75">
      <c r="C859" s="154" t="s">
        <v>473</v>
      </c>
      <c r="D859" s="132">
        <v>0.3936163248459434</v>
      </c>
      <c r="F859" s="132">
        <v>0.388666946683858</v>
      </c>
      <c r="G859" s="132">
        <v>0.7064550058378944</v>
      </c>
      <c r="H859" s="132">
        <v>3.0938413845211716</v>
      </c>
    </row>
    <row r="860" spans="1:10" ht="12.75">
      <c r="A860" s="148" t="s">
        <v>462</v>
      </c>
      <c r="C860" s="149" t="s">
        <v>463</v>
      </c>
      <c r="D860" s="149" t="s">
        <v>464</v>
      </c>
      <c r="F860" s="149" t="s">
        <v>465</v>
      </c>
      <c r="G860" s="149" t="s">
        <v>466</v>
      </c>
      <c r="H860" s="149" t="s">
        <v>467</v>
      </c>
      <c r="I860" s="150" t="s">
        <v>468</v>
      </c>
      <c r="J860" s="149" t="s">
        <v>469</v>
      </c>
    </row>
    <row r="861" spans="1:8" ht="12.75">
      <c r="A861" s="151" t="s">
        <v>557</v>
      </c>
      <c r="C861" s="152">
        <v>343.82299999985844</v>
      </c>
      <c r="D861" s="132">
        <v>31383.717380851507</v>
      </c>
      <c r="F861" s="132">
        <v>25160</v>
      </c>
      <c r="G861" s="132">
        <v>24272</v>
      </c>
      <c r="H861" s="153" t="s">
        <v>869</v>
      </c>
    </row>
    <row r="863" spans="4:8" ht="12.75">
      <c r="D863" s="132">
        <v>31638.409446448088</v>
      </c>
      <c r="F863" s="132">
        <v>24964</v>
      </c>
      <c r="G863" s="132">
        <v>24864</v>
      </c>
      <c r="H863" s="153" t="s">
        <v>870</v>
      </c>
    </row>
    <row r="865" spans="4:8" ht="12.75">
      <c r="D865" s="132">
        <v>31190.21678379178</v>
      </c>
      <c r="F865" s="132">
        <v>24922</v>
      </c>
      <c r="G865" s="132">
        <v>24668</v>
      </c>
      <c r="H865" s="153" t="s">
        <v>871</v>
      </c>
    </row>
    <row r="867" spans="1:8" ht="12.75">
      <c r="A867" s="148" t="s">
        <v>470</v>
      </c>
      <c r="C867" s="154" t="s">
        <v>471</v>
      </c>
      <c r="D867" s="132">
        <v>31404.11453703046</v>
      </c>
      <c r="F867" s="132">
        <v>25015.333333333336</v>
      </c>
      <c r="G867" s="132">
        <v>24601.333333333336</v>
      </c>
      <c r="H867" s="132">
        <v>6574.525279526509</v>
      </c>
    </row>
    <row r="868" spans="1:8" ht="12.75">
      <c r="A868" s="131">
        <v>38385.85118055555</v>
      </c>
      <c r="C868" s="154" t="s">
        <v>472</v>
      </c>
      <c r="D868" s="132">
        <v>224.79145601989472</v>
      </c>
      <c r="F868" s="132">
        <v>127.03280416228452</v>
      </c>
      <c r="G868" s="132">
        <v>301.5780717050451</v>
      </c>
      <c r="H868" s="132">
        <v>224.79145601989472</v>
      </c>
    </row>
    <row r="870" spans="3:8" ht="12.75">
      <c r="C870" s="154" t="s">
        <v>473</v>
      </c>
      <c r="D870" s="132">
        <v>0.715802560695764</v>
      </c>
      <c r="F870" s="132">
        <v>0.5078197538667665</v>
      </c>
      <c r="G870" s="132">
        <v>1.2258606784390214</v>
      </c>
      <c r="H870" s="132">
        <v>3.4191283242899617</v>
      </c>
    </row>
    <row r="871" spans="1:10" ht="12.75">
      <c r="A871" s="148" t="s">
        <v>462</v>
      </c>
      <c r="C871" s="149" t="s">
        <v>463</v>
      </c>
      <c r="D871" s="149" t="s">
        <v>464</v>
      </c>
      <c r="F871" s="149" t="s">
        <v>465</v>
      </c>
      <c r="G871" s="149" t="s">
        <v>466</v>
      </c>
      <c r="H871" s="149" t="s">
        <v>467</v>
      </c>
      <c r="I871" s="150" t="s">
        <v>468</v>
      </c>
      <c r="J871" s="149" t="s">
        <v>469</v>
      </c>
    </row>
    <row r="872" spans="1:8" ht="12.75">
      <c r="A872" s="151" t="s">
        <v>539</v>
      </c>
      <c r="C872" s="152">
        <v>361.38400000007823</v>
      </c>
      <c r="D872" s="132">
        <v>59650.15023034811</v>
      </c>
      <c r="F872" s="132">
        <v>25936</v>
      </c>
      <c r="G872" s="132">
        <v>25790</v>
      </c>
      <c r="H872" s="153" t="s">
        <v>872</v>
      </c>
    </row>
    <row r="874" spans="4:8" ht="12.75">
      <c r="D874" s="132">
        <v>59954.961452782154</v>
      </c>
      <c r="F874" s="132">
        <v>25956</v>
      </c>
      <c r="G874" s="132">
        <v>25827.999999970198</v>
      </c>
      <c r="H874" s="153" t="s">
        <v>873</v>
      </c>
    </row>
    <row r="876" spans="4:8" ht="12.75">
      <c r="D876" s="132">
        <v>59728.00126802921</v>
      </c>
      <c r="F876" s="132">
        <v>26096</v>
      </c>
      <c r="G876" s="132">
        <v>26092</v>
      </c>
      <c r="H876" s="153" t="s">
        <v>874</v>
      </c>
    </row>
    <row r="878" spans="1:8" ht="12.75">
      <c r="A878" s="148" t="s">
        <v>470</v>
      </c>
      <c r="C878" s="154" t="s">
        <v>471</v>
      </c>
      <c r="D878" s="132">
        <v>59777.704317053154</v>
      </c>
      <c r="F878" s="132">
        <v>25996</v>
      </c>
      <c r="G878" s="132">
        <v>25903.333333323397</v>
      </c>
      <c r="H878" s="132">
        <v>33824.29802430807</v>
      </c>
    </row>
    <row r="879" spans="1:8" ht="12.75">
      <c r="A879" s="131">
        <v>38385.85162037037</v>
      </c>
      <c r="C879" s="154" t="s">
        <v>472</v>
      </c>
      <c r="D879" s="132">
        <v>158.36750026690373</v>
      </c>
      <c r="F879" s="132">
        <v>87.17797887081346</v>
      </c>
      <c r="G879" s="132">
        <v>164.4911345202979</v>
      </c>
      <c r="H879" s="132">
        <v>158.36750026690373</v>
      </c>
    </row>
    <row r="881" spans="3:8" ht="12.75">
      <c r="C881" s="154" t="s">
        <v>473</v>
      </c>
      <c r="D881" s="132">
        <v>0.26492737062457794</v>
      </c>
      <c r="F881" s="132">
        <v>0.3353515112740939</v>
      </c>
      <c r="G881" s="132">
        <v>0.6350191784340279</v>
      </c>
      <c r="H881" s="132">
        <v>0.4682063176982766</v>
      </c>
    </row>
    <row r="882" spans="1:10" ht="12.75">
      <c r="A882" s="148" t="s">
        <v>462</v>
      </c>
      <c r="C882" s="149" t="s">
        <v>463</v>
      </c>
      <c r="D882" s="149" t="s">
        <v>464</v>
      </c>
      <c r="F882" s="149" t="s">
        <v>465</v>
      </c>
      <c r="G882" s="149" t="s">
        <v>466</v>
      </c>
      <c r="H882" s="149" t="s">
        <v>467</v>
      </c>
      <c r="I882" s="150" t="s">
        <v>468</v>
      </c>
      <c r="J882" s="149" t="s">
        <v>469</v>
      </c>
    </row>
    <row r="883" spans="1:8" ht="12.75">
      <c r="A883" s="151" t="s">
        <v>558</v>
      </c>
      <c r="C883" s="152">
        <v>371.029</v>
      </c>
      <c r="D883" s="132">
        <v>45882.72950208187</v>
      </c>
      <c r="F883" s="132">
        <v>35966</v>
      </c>
      <c r="G883" s="132">
        <v>35572</v>
      </c>
      <c r="H883" s="153" t="s">
        <v>875</v>
      </c>
    </row>
    <row r="885" spans="4:8" ht="12.75">
      <c r="D885" s="132">
        <v>46129.4707955122</v>
      </c>
      <c r="F885" s="132">
        <v>34648</v>
      </c>
      <c r="G885" s="132">
        <v>35672</v>
      </c>
      <c r="H885" s="153" t="s">
        <v>876</v>
      </c>
    </row>
    <row r="887" spans="4:8" ht="12.75">
      <c r="D887" s="132">
        <v>46411.078853964806</v>
      </c>
      <c r="F887" s="132">
        <v>35154</v>
      </c>
      <c r="G887" s="132">
        <v>35772</v>
      </c>
      <c r="H887" s="153" t="s">
        <v>877</v>
      </c>
    </row>
    <row r="889" spans="1:8" ht="12.75">
      <c r="A889" s="148" t="s">
        <v>470</v>
      </c>
      <c r="C889" s="154" t="s">
        <v>471</v>
      </c>
      <c r="D889" s="132">
        <v>46141.09305051963</v>
      </c>
      <c r="F889" s="132">
        <v>35256</v>
      </c>
      <c r="G889" s="132">
        <v>35672</v>
      </c>
      <c r="H889" s="132">
        <v>10726.784382443515</v>
      </c>
    </row>
    <row r="890" spans="1:8" ht="12.75">
      <c r="A890" s="131">
        <v>38385.85207175926</v>
      </c>
      <c r="C890" s="154" t="s">
        <v>472</v>
      </c>
      <c r="D890" s="132">
        <v>264.36635000886264</v>
      </c>
      <c r="F890" s="132">
        <v>664.893976510541</v>
      </c>
      <c r="G890" s="132">
        <v>100</v>
      </c>
      <c r="H890" s="132">
        <v>264.36635000886264</v>
      </c>
    </row>
    <row r="892" spans="3:8" ht="12.75">
      <c r="C892" s="154" t="s">
        <v>473</v>
      </c>
      <c r="D892" s="132">
        <v>0.5729520748877999</v>
      </c>
      <c r="F892" s="132">
        <v>1.8859030420652974</v>
      </c>
      <c r="G892" s="132">
        <v>0.28033191298497423</v>
      </c>
      <c r="H892" s="132">
        <v>2.4645442714552</v>
      </c>
    </row>
    <row r="893" spans="1:10" ht="12.75">
      <c r="A893" s="148" t="s">
        <v>462</v>
      </c>
      <c r="C893" s="149" t="s">
        <v>463</v>
      </c>
      <c r="D893" s="149" t="s">
        <v>464</v>
      </c>
      <c r="F893" s="149" t="s">
        <v>465</v>
      </c>
      <c r="G893" s="149" t="s">
        <v>466</v>
      </c>
      <c r="H893" s="149" t="s">
        <v>467</v>
      </c>
      <c r="I893" s="150" t="s">
        <v>468</v>
      </c>
      <c r="J893" s="149" t="s">
        <v>469</v>
      </c>
    </row>
    <row r="894" spans="1:8" ht="12.75">
      <c r="A894" s="151" t="s">
        <v>533</v>
      </c>
      <c r="C894" s="152">
        <v>407.77100000018254</v>
      </c>
      <c r="D894" s="132">
        <v>1222102.3490581512</v>
      </c>
      <c r="F894" s="132">
        <v>74000</v>
      </c>
      <c r="G894" s="132">
        <v>73100</v>
      </c>
      <c r="H894" s="153" t="s">
        <v>878</v>
      </c>
    </row>
    <row r="896" spans="4:8" ht="12.75">
      <c r="D896" s="132">
        <v>1226254.5247364044</v>
      </c>
      <c r="F896" s="132">
        <v>73600</v>
      </c>
      <c r="G896" s="132">
        <v>72500</v>
      </c>
      <c r="H896" s="153" t="s">
        <v>879</v>
      </c>
    </row>
    <row r="898" spans="4:8" ht="12.75">
      <c r="D898" s="132">
        <v>1231873.9831581116</v>
      </c>
      <c r="F898" s="132">
        <v>74700</v>
      </c>
      <c r="G898" s="132">
        <v>71700</v>
      </c>
      <c r="H898" s="153" t="s">
        <v>880</v>
      </c>
    </row>
    <row r="900" spans="1:8" ht="12.75">
      <c r="A900" s="148" t="s">
        <v>470</v>
      </c>
      <c r="C900" s="154" t="s">
        <v>471</v>
      </c>
      <c r="D900" s="132">
        <v>1226743.6189842224</v>
      </c>
      <c r="F900" s="132">
        <v>74100</v>
      </c>
      <c r="G900" s="132">
        <v>72433.33333333333</v>
      </c>
      <c r="H900" s="132">
        <v>1153490.5791519373</v>
      </c>
    </row>
    <row r="901" spans="1:8" ht="12.75">
      <c r="A901" s="131">
        <v>38385.85252314815</v>
      </c>
      <c r="C901" s="154" t="s">
        <v>472</v>
      </c>
      <c r="D901" s="132">
        <v>4904.14295608825</v>
      </c>
      <c r="F901" s="132">
        <v>556.7764362830022</v>
      </c>
      <c r="G901" s="132">
        <v>702.3769168568492</v>
      </c>
      <c r="H901" s="132">
        <v>4904.14295608825</v>
      </c>
    </row>
    <row r="903" spans="3:8" ht="12.75">
      <c r="C903" s="154" t="s">
        <v>473</v>
      </c>
      <c r="D903" s="132">
        <v>0.3997691840573026</v>
      </c>
      <c r="F903" s="132">
        <v>0.7513852041605967</v>
      </c>
      <c r="G903" s="132">
        <v>0.9696874139763224</v>
      </c>
      <c r="H903" s="132">
        <v>0.4251567411754542</v>
      </c>
    </row>
    <row r="904" spans="1:10" ht="12.75">
      <c r="A904" s="148" t="s">
        <v>462</v>
      </c>
      <c r="C904" s="149" t="s">
        <v>463</v>
      </c>
      <c r="D904" s="149" t="s">
        <v>464</v>
      </c>
      <c r="F904" s="149" t="s">
        <v>465</v>
      </c>
      <c r="G904" s="149" t="s">
        <v>466</v>
      </c>
      <c r="H904" s="149" t="s">
        <v>467</v>
      </c>
      <c r="I904" s="150" t="s">
        <v>468</v>
      </c>
      <c r="J904" s="149" t="s">
        <v>469</v>
      </c>
    </row>
    <row r="905" spans="1:8" ht="12.75">
      <c r="A905" s="151" t="s">
        <v>540</v>
      </c>
      <c r="C905" s="152">
        <v>455.40299999993294</v>
      </c>
      <c r="D905" s="132">
        <v>67030.60871386528</v>
      </c>
      <c r="F905" s="132">
        <v>48777.5</v>
      </c>
      <c r="G905" s="132">
        <v>51130</v>
      </c>
      <c r="H905" s="153" t="s">
        <v>881</v>
      </c>
    </row>
    <row r="907" spans="4:8" ht="12.75">
      <c r="D907" s="132">
        <v>67331.26132488251</v>
      </c>
      <c r="F907" s="132">
        <v>49120</v>
      </c>
      <c r="G907" s="132">
        <v>50982.5</v>
      </c>
      <c r="H907" s="153" t="s">
        <v>882</v>
      </c>
    </row>
    <row r="909" spans="4:8" ht="12.75">
      <c r="D909" s="132">
        <v>67536.52627182007</v>
      </c>
      <c r="F909" s="132">
        <v>48842.5</v>
      </c>
      <c r="G909" s="132">
        <v>51155</v>
      </c>
      <c r="H909" s="153" t="s">
        <v>883</v>
      </c>
    </row>
    <row r="911" spans="1:8" ht="12.75">
      <c r="A911" s="148" t="s">
        <v>470</v>
      </c>
      <c r="C911" s="154" t="s">
        <v>471</v>
      </c>
      <c r="D911" s="132">
        <v>67299.46543685596</v>
      </c>
      <c r="F911" s="132">
        <v>48913.33333333333</v>
      </c>
      <c r="G911" s="132">
        <v>51089.16666666667</v>
      </c>
      <c r="H911" s="132">
        <v>17304.54053375518</v>
      </c>
    </row>
    <row r="912" spans="1:8" ht="12.75">
      <c r="A912" s="131">
        <v>38385.85318287037</v>
      </c>
      <c r="C912" s="154" t="s">
        <v>472</v>
      </c>
      <c r="D912" s="132">
        <v>254.45309534911812</v>
      </c>
      <c r="F912" s="132">
        <v>181.90542414489275</v>
      </c>
      <c r="G912" s="132">
        <v>93.2179346120334</v>
      </c>
      <c r="H912" s="132">
        <v>254.45309534911812</v>
      </c>
    </row>
    <row r="914" spans="3:8" ht="12.75">
      <c r="C914" s="154" t="s">
        <v>473</v>
      </c>
      <c r="D914" s="132">
        <v>0.3780908120107728</v>
      </c>
      <c r="F914" s="132">
        <v>0.3718933299950104</v>
      </c>
      <c r="G914" s="132">
        <v>0.1824612548884142</v>
      </c>
      <c r="H914" s="132">
        <v>1.4704412108068863</v>
      </c>
    </row>
    <row r="915" spans="1:16" ht="12.75">
      <c r="A915" s="142" t="s">
        <v>453</v>
      </c>
      <c r="B915" s="137" t="s">
        <v>884</v>
      </c>
      <c r="D915" s="142" t="s">
        <v>454</v>
      </c>
      <c r="E915" s="137" t="s">
        <v>455</v>
      </c>
      <c r="F915" s="138" t="s">
        <v>488</v>
      </c>
      <c r="G915" s="143" t="s">
        <v>457</v>
      </c>
      <c r="H915" s="144">
        <v>1</v>
      </c>
      <c r="I915" s="145" t="s">
        <v>458</v>
      </c>
      <c r="J915" s="144">
        <v>9</v>
      </c>
      <c r="K915" s="143" t="s">
        <v>459</v>
      </c>
      <c r="L915" s="146">
        <v>1</v>
      </c>
      <c r="M915" s="143" t="s">
        <v>460</v>
      </c>
      <c r="N915" s="147">
        <v>1</v>
      </c>
      <c r="O915" s="143" t="s">
        <v>461</v>
      </c>
      <c r="P915" s="147">
        <v>1</v>
      </c>
    </row>
    <row r="917" spans="1:10" ht="12.75">
      <c r="A917" s="148" t="s">
        <v>462</v>
      </c>
      <c r="C917" s="149" t="s">
        <v>463</v>
      </c>
      <c r="D917" s="149" t="s">
        <v>464</v>
      </c>
      <c r="F917" s="149" t="s">
        <v>465</v>
      </c>
      <c r="G917" s="149" t="s">
        <v>466</v>
      </c>
      <c r="H917" s="149" t="s">
        <v>467</v>
      </c>
      <c r="I917" s="150" t="s">
        <v>468</v>
      </c>
      <c r="J917" s="149" t="s">
        <v>469</v>
      </c>
    </row>
    <row r="918" spans="1:8" ht="12.75">
      <c r="A918" s="151" t="s">
        <v>536</v>
      </c>
      <c r="C918" s="152">
        <v>228.61599999992177</v>
      </c>
      <c r="D918" s="132">
        <v>24980.767648547888</v>
      </c>
      <c r="F918" s="132">
        <v>20197</v>
      </c>
      <c r="G918" s="132">
        <v>20394</v>
      </c>
      <c r="H918" s="153" t="s">
        <v>885</v>
      </c>
    </row>
    <row r="920" spans="4:8" ht="12.75">
      <c r="D920" s="132">
        <v>25134.656567960978</v>
      </c>
      <c r="F920" s="132">
        <v>20515</v>
      </c>
      <c r="G920" s="132">
        <v>20607</v>
      </c>
      <c r="H920" s="153" t="s">
        <v>886</v>
      </c>
    </row>
    <row r="922" spans="4:8" ht="12.75">
      <c r="D922" s="132">
        <v>24915.24773696065</v>
      </c>
      <c r="F922" s="132">
        <v>20356</v>
      </c>
      <c r="G922" s="132">
        <v>21068</v>
      </c>
      <c r="H922" s="153" t="s">
        <v>887</v>
      </c>
    </row>
    <row r="924" spans="1:8" ht="12.75">
      <c r="A924" s="148" t="s">
        <v>470</v>
      </c>
      <c r="C924" s="154" t="s">
        <v>471</v>
      </c>
      <c r="D924" s="132">
        <v>25010.223984489836</v>
      </c>
      <c r="F924" s="132">
        <v>20356</v>
      </c>
      <c r="G924" s="132">
        <v>20689.666666666668</v>
      </c>
      <c r="H924" s="132">
        <v>4468.224419650848</v>
      </c>
    </row>
    <row r="925" spans="1:8" ht="12.75">
      <c r="A925" s="131">
        <v>38385.855405092596</v>
      </c>
      <c r="C925" s="154" t="s">
        <v>472</v>
      </c>
      <c r="D925" s="132">
        <v>112.63132590696749</v>
      </c>
      <c r="F925" s="132">
        <v>159</v>
      </c>
      <c r="G925" s="132">
        <v>344.5204396452166</v>
      </c>
      <c r="H925" s="132">
        <v>112.63132590696749</v>
      </c>
    </row>
    <row r="927" spans="3:8" ht="12.75">
      <c r="C927" s="154" t="s">
        <v>473</v>
      </c>
      <c r="D927" s="132">
        <v>0.45034113239775914</v>
      </c>
      <c r="F927" s="132">
        <v>0.78109648260955</v>
      </c>
      <c r="G927" s="132">
        <v>1.6651811998512138</v>
      </c>
      <c r="H927" s="132">
        <v>2.520717746665209</v>
      </c>
    </row>
    <row r="928" spans="1:10" ht="12.75">
      <c r="A928" s="148" t="s">
        <v>462</v>
      </c>
      <c r="C928" s="149" t="s">
        <v>463</v>
      </c>
      <c r="D928" s="149" t="s">
        <v>464</v>
      </c>
      <c r="F928" s="149" t="s">
        <v>465</v>
      </c>
      <c r="G928" s="149" t="s">
        <v>466</v>
      </c>
      <c r="H928" s="149" t="s">
        <v>467</v>
      </c>
      <c r="I928" s="150" t="s">
        <v>468</v>
      </c>
      <c r="J928" s="149" t="s">
        <v>469</v>
      </c>
    </row>
    <row r="929" spans="1:8" ht="12.75">
      <c r="A929" s="151" t="s">
        <v>537</v>
      </c>
      <c r="C929" s="152">
        <v>231.6040000000503</v>
      </c>
      <c r="D929" s="132">
        <v>30287.470586776733</v>
      </c>
      <c r="F929" s="132">
        <v>21859</v>
      </c>
      <c r="G929" s="132">
        <v>24800</v>
      </c>
      <c r="H929" s="153" t="s">
        <v>888</v>
      </c>
    </row>
    <row r="931" spans="4:8" ht="12.75">
      <c r="D931" s="132">
        <v>30404.931034207344</v>
      </c>
      <c r="F931" s="132">
        <v>21869</v>
      </c>
      <c r="G931" s="132">
        <v>24909</v>
      </c>
      <c r="H931" s="153" t="s">
        <v>889</v>
      </c>
    </row>
    <row r="933" spans="4:8" ht="12.75">
      <c r="D933" s="132">
        <v>30786.670692831278</v>
      </c>
      <c r="F933" s="132">
        <v>22216</v>
      </c>
      <c r="G933" s="132">
        <v>25068</v>
      </c>
      <c r="H933" s="153" t="s">
        <v>890</v>
      </c>
    </row>
    <row r="935" spans="1:8" ht="12.75">
      <c r="A935" s="148" t="s">
        <v>470</v>
      </c>
      <c r="C935" s="154" t="s">
        <v>471</v>
      </c>
      <c r="D935" s="132">
        <v>30493.024104605116</v>
      </c>
      <c r="F935" s="132">
        <v>21981.333333333336</v>
      </c>
      <c r="G935" s="132">
        <v>24925.666666666664</v>
      </c>
      <c r="H935" s="132">
        <v>6762.875335030174</v>
      </c>
    </row>
    <row r="936" spans="1:8" ht="12.75">
      <c r="A936" s="131">
        <v>38385.85587962963</v>
      </c>
      <c r="C936" s="154" t="s">
        <v>472</v>
      </c>
      <c r="D936" s="132">
        <v>260.9990004967348</v>
      </c>
      <c r="F936" s="132">
        <v>203.28879293589532</v>
      </c>
      <c r="G936" s="132">
        <v>134.77512134416102</v>
      </c>
      <c r="H936" s="132">
        <v>260.9990004967348</v>
      </c>
    </row>
    <row r="938" spans="3:8" ht="12.75">
      <c r="C938" s="154" t="s">
        <v>473</v>
      </c>
      <c r="D938" s="132">
        <v>0.8559301943991783</v>
      </c>
      <c r="F938" s="132">
        <v>0.924824667608404</v>
      </c>
      <c r="G938" s="132">
        <v>0.5407081910647434</v>
      </c>
      <c r="H938" s="132">
        <v>3.8592904285078076</v>
      </c>
    </row>
    <row r="939" spans="1:10" ht="12.75">
      <c r="A939" s="148" t="s">
        <v>462</v>
      </c>
      <c r="C939" s="149" t="s">
        <v>463</v>
      </c>
      <c r="D939" s="149" t="s">
        <v>464</v>
      </c>
      <c r="F939" s="149" t="s">
        <v>465</v>
      </c>
      <c r="G939" s="149" t="s">
        <v>466</v>
      </c>
      <c r="H939" s="149" t="s">
        <v>467</v>
      </c>
      <c r="I939" s="150" t="s">
        <v>468</v>
      </c>
      <c r="J939" s="149" t="s">
        <v>469</v>
      </c>
    </row>
    <row r="940" spans="1:8" ht="12.75">
      <c r="A940" s="151" t="s">
        <v>535</v>
      </c>
      <c r="C940" s="152">
        <v>267.7160000000149</v>
      </c>
      <c r="D940" s="132">
        <v>18149.237958431244</v>
      </c>
      <c r="F940" s="132">
        <v>5604.25</v>
      </c>
      <c r="G940" s="132">
        <v>5737.5</v>
      </c>
      <c r="H940" s="153" t="s">
        <v>891</v>
      </c>
    </row>
    <row r="942" spans="4:8" ht="12.75">
      <c r="D942" s="132">
        <v>17914.264052778482</v>
      </c>
      <c r="F942" s="132">
        <v>5669</v>
      </c>
      <c r="G942" s="132">
        <v>5688.75</v>
      </c>
      <c r="H942" s="153" t="s">
        <v>892</v>
      </c>
    </row>
    <row r="944" spans="4:8" ht="12.75">
      <c r="D944" s="132">
        <v>18093.557015001774</v>
      </c>
      <c r="F944" s="132">
        <v>5632</v>
      </c>
      <c r="G944" s="132">
        <v>5713.75</v>
      </c>
      <c r="H944" s="153" t="s">
        <v>893</v>
      </c>
    </row>
    <row r="946" spans="1:8" ht="12.75">
      <c r="A946" s="148" t="s">
        <v>470</v>
      </c>
      <c r="C946" s="154" t="s">
        <v>471</v>
      </c>
      <c r="D946" s="132">
        <v>18052.353008737166</v>
      </c>
      <c r="F946" s="132">
        <v>5635.083333333334</v>
      </c>
      <c r="G946" s="132">
        <v>5713.333333333334</v>
      </c>
      <c r="H946" s="132">
        <v>12366.202451566623</v>
      </c>
    </row>
    <row r="947" spans="1:8" ht="12.75">
      <c r="A947" s="131">
        <v>38385.856516203705</v>
      </c>
      <c r="C947" s="154" t="s">
        <v>472</v>
      </c>
      <c r="D947" s="132">
        <v>122.78644747550433</v>
      </c>
      <c r="F947" s="132">
        <v>32.484932404629284</v>
      </c>
      <c r="G947" s="132">
        <v>24.377670793850125</v>
      </c>
      <c r="H947" s="132">
        <v>122.78644747550433</v>
      </c>
    </row>
    <row r="949" spans="3:8" ht="12.75">
      <c r="C949" s="154" t="s">
        <v>473</v>
      </c>
      <c r="D949" s="132">
        <v>0.680168659543035</v>
      </c>
      <c r="F949" s="132">
        <v>0.5764765218727191</v>
      </c>
      <c r="G949" s="132">
        <v>0.42668035228442447</v>
      </c>
      <c r="H949" s="132">
        <v>0.9929195964275114</v>
      </c>
    </row>
    <row r="950" spans="1:10" ht="12.75">
      <c r="A950" s="148" t="s">
        <v>462</v>
      </c>
      <c r="C950" s="149" t="s">
        <v>463</v>
      </c>
      <c r="D950" s="149" t="s">
        <v>464</v>
      </c>
      <c r="F950" s="149" t="s">
        <v>465</v>
      </c>
      <c r="G950" s="149" t="s">
        <v>466</v>
      </c>
      <c r="H950" s="149" t="s">
        <v>467</v>
      </c>
      <c r="I950" s="150" t="s">
        <v>468</v>
      </c>
      <c r="J950" s="149" t="s">
        <v>469</v>
      </c>
    </row>
    <row r="951" spans="1:8" ht="12.75">
      <c r="A951" s="151" t="s">
        <v>534</v>
      </c>
      <c r="C951" s="152">
        <v>292.40199999976903</v>
      </c>
      <c r="D951" s="132">
        <v>44813.88578349352</v>
      </c>
      <c r="F951" s="132">
        <v>21693.25</v>
      </c>
      <c r="G951" s="132">
        <v>21707</v>
      </c>
      <c r="H951" s="153" t="s">
        <v>894</v>
      </c>
    </row>
    <row r="953" spans="4:8" ht="12.75">
      <c r="D953" s="132">
        <v>43676.60642004013</v>
      </c>
      <c r="F953" s="132">
        <v>21913.25</v>
      </c>
      <c r="G953" s="132">
        <v>21498.75</v>
      </c>
      <c r="H953" s="153" t="s">
        <v>895</v>
      </c>
    </row>
    <row r="955" spans="4:8" ht="12.75">
      <c r="D955" s="132">
        <v>44870.20399469137</v>
      </c>
      <c r="F955" s="132">
        <v>22022.5</v>
      </c>
      <c r="G955" s="132">
        <v>21656.5</v>
      </c>
      <c r="H955" s="153" t="s">
        <v>896</v>
      </c>
    </row>
    <row r="957" spans="1:8" ht="12.75">
      <c r="A957" s="148" t="s">
        <v>470</v>
      </c>
      <c r="C957" s="154" t="s">
        <v>471</v>
      </c>
      <c r="D957" s="132">
        <v>44453.56539940834</v>
      </c>
      <c r="F957" s="132">
        <v>21876.333333333336</v>
      </c>
      <c r="G957" s="132">
        <v>21620.75</v>
      </c>
      <c r="H957" s="132">
        <v>22734.21668533875</v>
      </c>
    </row>
    <row r="958" spans="1:8" ht="12.75">
      <c r="A958" s="131">
        <v>38385.857199074075</v>
      </c>
      <c r="C958" s="154" t="s">
        <v>472</v>
      </c>
      <c r="D958" s="132">
        <v>673.4551781255924</v>
      </c>
      <c r="F958" s="132">
        <v>167.70068823154347</v>
      </c>
      <c r="G958" s="132">
        <v>108.63039399726026</v>
      </c>
      <c r="H958" s="132">
        <v>673.4551781255924</v>
      </c>
    </row>
    <row r="960" spans="3:8" ht="12.75">
      <c r="C960" s="154" t="s">
        <v>473</v>
      </c>
      <c r="D960" s="132">
        <v>1.5149632477725978</v>
      </c>
      <c r="F960" s="132">
        <v>0.7665849924494207</v>
      </c>
      <c r="G960" s="132">
        <v>0.5024358266815918</v>
      </c>
      <c r="H960" s="132">
        <v>2.962297700628069</v>
      </c>
    </row>
    <row r="961" spans="1:10" ht="12.75">
      <c r="A961" s="148" t="s">
        <v>462</v>
      </c>
      <c r="C961" s="149" t="s">
        <v>463</v>
      </c>
      <c r="D961" s="149" t="s">
        <v>464</v>
      </c>
      <c r="F961" s="149" t="s">
        <v>465</v>
      </c>
      <c r="G961" s="149" t="s">
        <v>466</v>
      </c>
      <c r="H961" s="149" t="s">
        <v>467</v>
      </c>
      <c r="I961" s="150" t="s">
        <v>468</v>
      </c>
      <c r="J961" s="149" t="s">
        <v>469</v>
      </c>
    </row>
    <row r="962" spans="1:8" ht="12.75">
      <c r="A962" s="151" t="s">
        <v>538</v>
      </c>
      <c r="C962" s="152">
        <v>324.75400000019</v>
      </c>
      <c r="D962" s="132">
        <v>51108.17971473932</v>
      </c>
      <c r="F962" s="132">
        <v>31124.000000029802</v>
      </c>
      <c r="G962" s="132">
        <v>27988</v>
      </c>
      <c r="H962" s="153" t="s">
        <v>897</v>
      </c>
    </row>
    <row r="964" spans="4:8" ht="12.75">
      <c r="D964" s="132">
        <v>50168.624018371105</v>
      </c>
      <c r="F964" s="132">
        <v>30644</v>
      </c>
      <c r="G964" s="132">
        <v>28337</v>
      </c>
      <c r="H964" s="153" t="s">
        <v>898</v>
      </c>
    </row>
    <row r="966" spans="4:8" ht="12.75">
      <c r="D966" s="132">
        <v>49948.80235308409</v>
      </c>
      <c r="F966" s="132">
        <v>30700</v>
      </c>
      <c r="G966" s="132">
        <v>28127</v>
      </c>
      <c r="H966" s="153" t="s">
        <v>899</v>
      </c>
    </row>
    <row r="968" spans="1:8" ht="12.75">
      <c r="A968" s="148" t="s">
        <v>470</v>
      </c>
      <c r="C968" s="154" t="s">
        <v>471</v>
      </c>
      <c r="D968" s="132">
        <v>50408.53536206484</v>
      </c>
      <c r="F968" s="132">
        <v>30822.666666676603</v>
      </c>
      <c r="G968" s="132">
        <v>28150.666666666664</v>
      </c>
      <c r="H968" s="132">
        <v>20557.138680308894</v>
      </c>
    </row>
    <row r="969" spans="1:8" ht="12.75">
      <c r="A969" s="131">
        <v>38385.85769675926</v>
      </c>
      <c r="C969" s="154" t="s">
        <v>472</v>
      </c>
      <c r="D969" s="132">
        <v>615.7979021598927</v>
      </c>
      <c r="F969" s="132">
        <v>262.46015572288627</v>
      </c>
      <c r="G969" s="132">
        <v>175.69955416372954</v>
      </c>
      <c r="H969" s="132">
        <v>615.7979021598927</v>
      </c>
    </row>
    <row r="971" spans="3:8" ht="12.75">
      <c r="C971" s="154" t="s">
        <v>473</v>
      </c>
      <c r="D971" s="132">
        <v>1.2216143510952198</v>
      </c>
      <c r="F971" s="132">
        <v>0.8515167054206916</v>
      </c>
      <c r="G971" s="132">
        <v>0.6241399404291064</v>
      </c>
      <c r="H971" s="132">
        <v>2.9955428707096696</v>
      </c>
    </row>
    <row r="972" spans="1:10" ht="12.75">
      <c r="A972" s="148" t="s">
        <v>462</v>
      </c>
      <c r="C972" s="149" t="s">
        <v>463</v>
      </c>
      <c r="D972" s="149" t="s">
        <v>464</v>
      </c>
      <c r="F972" s="149" t="s">
        <v>465</v>
      </c>
      <c r="G972" s="149" t="s">
        <v>466</v>
      </c>
      <c r="H972" s="149" t="s">
        <v>467</v>
      </c>
      <c r="I972" s="150" t="s">
        <v>468</v>
      </c>
      <c r="J972" s="149" t="s">
        <v>469</v>
      </c>
    </row>
    <row r="973" spans="1:8" ht="12.75">
      <c r="A973" s="151" t="s">
        <v>557</v>
      </c>
      <c r="C973" s="152">
        <v>343.82299999985844</v>
      </c>
      <c r="D973" s="132">
        <v>27369.008154839277</v>
      </c>
      <c r="F973" s="132">
        <v>25068</v>
      </c>
      <c r="G973" s="132">
        <v>25076</v>
      </c>
      <c r="H973" s="153" t="s">
        <v>900</v>
      </c>
    </row>
    <row r="975" spans="4:8" ht="12.75">
      <c r="D975" s="132">
        <v>27389.69956204295</v>
      </c>
      <c r="F975" s="132">
        <v>24786</v>
      </c>
      <c r="G975" s="132">
        <v>24864</v>
      </c>
      <c r="H975" s="153" t="s">
        <v>901</v>
      </c>
    </row>
    <row r="977" spans="4:8" ht="12.75">
      <c r="D977" s="132">
        <v>27641.56695997715</v>
      </c>
      <c r="F977" s="132">
        <v>25070</v>
      </c>
      <c r="G977" s="132">
        <v>24758</v>
      </c>
      <c r="H977" s="153" t="s">
        <v>902</v>
      </c>
    </row>
    <row r="979" spans="1:8" ht="12.75">
      <c r="A979" s="148" t="s">
        <v>470</v>
      </c>
      <c r="C979" s="154" t="s">
        <v>471</v>
      </c>
      <c r="D979" s="132">
        <v>27466.758225619793</v>
      </c>
      <c r="F979" s="132">
        <v>24974.666666666664</v>
      </c>
      <c r="G979" s="132">
        <v>24899.333333333336</v>
      </c>
      <c r="H979" s="132">
        <v>2525.8904004486503</v>
      </c>
    </row>
    <row r="980" spans="1:8" ht="12.75">
      <c r="A980" s="131">
        <v>38385.858136574076</v>
      </c>
      <c r="C980" s="154" t="s">
        <v>472</v>
      </c>
      <c r="D980" s="132">
        <v>151.7418985931559</v>
      </c>
      <c r="F980" s="132">
        <v>163.39318631244493</v>
      </c>
      <c r="G980" s="132">
        <v>161.91767455510634</v>
      </c>
      <c r="H980" s="132">
        <v>151.7418985931559</v>
      </c>
    </row>
    <row r="982" spans="3:8" ht="12.75">
      <c r="C982" s="154" t="s">
        <v>473</v>
      </c>
      <c r="D982" s="132">
        <v>0.5524565270743079</v>
      </c>
      <c r="F982" s="132">
        <v>0.6542357040965977</v>
      </c>
      <c r="G982" s="132">
        <v>0.6502891960498526</v>
      </c>
      <c r="H982" s="132">
        <v>6.0074617080061525</v>
      </c>
    </row>
    <row r="983" spans="1:10" ht="12.75">
      <c r="A983" s="148" t="s">
        <v>462</v>
      </c>
      <c r="C983" s="149" t="s">
        <v>463</v>
      </c>
      <c r="D983" s="149" t="s">
        <v>464</v>
      </c>
      <c r="F983" s="149" t="s">
        <v>465</v>
      </c>
      <c r="G983" s="149" t="s">
        <v>466</v>
      </c>
      <c r="H983" s="149" t="s">
        <v>467</v>
      </c>
      <c r="I983" s="150" t="s">
        <v>468</v>
      </c>
      <c r="J983" s="149" t="s">
        <v>469</v>
      </c>
    </row>
    <row r="984" spans="1:8" ht="12.75">
      <c r="A984" s="151" t="s">
        <v>539</v>
      </c>
      <c r="C984" s="152">
        <v>361.38400000007823</v>
      </c>
      <c r="D984" s="132">
        <v>65635.54297876358</v>
      </c>
      <c r="F984" s="132">
        <v>26064</v>
      </c>
      <c r="G984" s="132">
        <v>25854</v>
      </c>
      <c r="H984" s="153" t="s">
        <v>903</v>
      </c>
    </row>
    <row r="986" spans="4:8" ht="12.75">
      <c r="D986" s="132">
        <v>65228.56416761875</v>
      </c>
      <c r="F986" s="132">
        <v>26464</v>
      </c>
      <c r="G986" s="132">
        <v>26056</v>
      </c>
      <c r="H986" s="153" t="s">
        <v>904</v>
      </c>
    </row>
    <row r="988" spans="4:8" ht="12.75">
      <c r="D988" s="132">
        <v>64726.82093143463</v>
      </c>
      <c r="F988" s="132">
        <v>26060</v>
      </c>
      <c r="G988" s="132">
        <v>25992</v>
      </c>
      <c r="H988" s="153" t="s">
        <v>905</v>
      </c>
    </row>
    <row r="990" spans="1:8" ht="12.75">
      <c r="A990" s="148" t="s">
        <v>470</v>
      </c>
      <c r="C990" s="154" t="s">
        <v>471</v>
      </c>
      <c r="D990" s="132">
        <v>65196.97602593899</v>
      </c>
      <c r="F990" s="132">
        <v>26196</v>
      </c>
      <c r="G990" s="132">
        <v>25967.333333333336</v>
      </c>
      <c r="H990" s="132">
        <v>39106.08136109631</v>
      </c>
    </row>
    <row r="991" spans="1:8" ht="12.75">
      <c r="A991" s="131">
        <v>38385.858564814815</v>
      </c>
      <c r="C991" s="154" t="s">
        <v>472</v>
      </c>
      <c r="D991" s="132">
        <v>455.1838066613087</v>
      </c>
      <c r="F991" s="132">
        <v>232.10342522246412</v>
      </c>
      <c r="G991" s="132">
        <v>103.23436120465576</v>
      </c>
      <c r="H991" s="132">
        <v>455.1838066613087</v>
      </c>
    </row>
    <row r="993" spans="3:8" ht="12.75">
      <c r="C993" s="154" t="s">
        <v>473</v>
      </c>
      <c r="D993" s="132">
        <v>0.6981670537606086</v>
      </c>
      <c r="F993" s="132">
        <v>0.8860262071402663</v>
      </c>
      <c r="G993" s="132">
        <v>0.39755472723931007</v>
      </c>
      <c r="H993" s="132">
        <v>1.1639719215491038</v>
      </c>
    </row>
    <row r="994" spans="1:10" ht="12.75">
      <c r="A994" s="148" t="s">
        <v>462</v>
      </c>
      <c r="C994" s="149" t="s">
        <v>463</v>
      </c>
      <c r="D994" s="149" t="s">
        <v>464</v>
      </c>
      <c r="F994" s="149" t="s">
        <v>465</v>
      </c>
      <c r="G994" s="149" t="s">
        <v>466</v>
      </c>
      <c r="H994" s="149" t="s">
        <v>467</v>
      </c>
      <c r="I994" s="150" t="s">
        <v>468</v>
      </c>
      <c r="J994" s="149" t="s">
        <v>469</v>
      </c>
    </row>
    <row r="995" spans="1:8" ht="12.75">
      <c r="A995" s="151" t="s">
        <v>558</v>
      </c>
      <c r="C995" s="152">
        <v>371.029</v>
      </c>
      <c r="D995" s="132">
        <v>43878.828222334385</v>
      </c>
      <c r="F995" s="132">
        <v>35886</v>
      </c>
      <c r="G995" s="132">
        <v>35850</v>
      </c>
      <c r="H995" s="153" t="s">
        <v>906</v>
      </c>
    </row>
    <row r="997" spans="4:8" ht="12.75">
      <c r="D997" s="132">
        <v>44368.84595966339</v>
      </c>
      <c r="F997" s="132">
        <v>34678</v>
      </c>
      <c r="G997" s="132">
        <v>35194</v>
      </c>
      <c r="H997" s="153" t="s">
        <v>907</v>
      </c>
    </row>
    <row r="999" spans="4:8" ht="12.75">
      <c r="D999" s="132">
        <v>44216.7830157876</v>
      </c>
      <c r="F999" s="132">
        <v>35014</v>
      </c>
      <c r="G999" s="132">
        <v>35636</v>
      </c>
      <c r="H999" s="153" t="s">
        <v>908</v>
      </c>
    </row>
    <row r="1001" spans="1:8" ht="12.75">
      <c r="A1001" s="148" t="s">
        <v>470</v>
      </c>
      <c r="C1001" s="154" t="s">
        <v>471</v>
      </c>
      <c r="D1001" s="132">
        <v>44154.81906592846</v>
      </c>
      <c r="F1001" s="132">
        <v>35192.666666666664</v>
      </c>
      <c r="G1001" s="132">
        <v>35560</v>
      </c>
      <c r="H1001" s="132">
        <v>8822.363815752278</v>
      </c>
    </row>
    <row r="1002" spans="1:8" ht="12.75">
      <c r="A1002" s="131">
        <v>38385.85901620371</v>
      </c>
      <c r="C1002" s="154" t="s">
        <v>472</v>
      </c>
      <c r="D1002" s="132">
        <v>250.816654223049</v>
      </c>
      <c r="F1002" s="132">
        <v>623.5040764368212</v>
      </c>
      <c r="G1002" s="132">
        <v>334.5384880697586</v>
      </c>
      <c r="H1002" s="132">
        <v>250.816654223049</v>
      </c>
    </row>
    <row r="1004" spans="3:8" ht="12.75">
      <c r="C1004" s="154" t="s">
        <v>473</v>
      </c>
      <c r="D1004" s="132">
        <v>0.5680391393939346</v>
      </c>
      <c r="F1004" s="132">
        <v>1.7716875005308532</v>
      </c>
      <c r="G1004" s="132">
        <v>0.9407719012085453</v>
      </c>
      <c r="H1004" s="132">
        <v>2.8429643059518512</v>
      </c>
    </row>
    <row r="1005" spans="1:10" ht="12.75">
      <c r="A1005" s="148" t="s">
        <v>462</v>
      </c>
      <c r="C1005" s="149" t="s">
        <v>463</v>
      </c>
      <c r="D1005" s="149" t="s">
        <v>464</v>
      </c>
      <c r="F1005" s="149" t="s">
        <v>465</v>
      </c>
      <c r="G1005" s="149" t="s">
        <v>466</v>
      </c>
      <c r="H1005" s="149" t="s">
        <v>467</v>
      </c>
      <c r="I1005" s="150" t="s">
        <v>468</v>
      </c>
      <c r="J1005" s="149" t="s">
        <v>469</v>
      </c>
    </row>
    <row r="1006" spans="1:8" ht="12.75">
      <c r="A1006" s="151" t="s">
        <v>533</v>
      </c>
      <c r="C1006" s="152">
        <v>407.77100000018254</v>
      </c>
      <c r="D1006" s="132">
        <v>1197979.5098705292</v>
      </c>
      <c r="F1006" s="132">
        <v>74300</v>
      </c>
      <c r="G1006" s="132">
        <v>72400</v>
      </c>
      <c r="H1006" s="153" t="s">
        <v>909</v>
      </c>
    </row>
    <row r="1008" spans="4:8" ht="12.75">
      <c r="D1008" s="132">
        <v>1178612.4177818298</v>
      </c>
      <c r="F1008" s="132">
        <v>74100</v>
      </c>
      <c r="G1008" s="132">
        <v>72200</v>
      </c>
      <c r="H1008" s="153" t="s">
        <v>910</v>
      </c>
    </row>
    <row r="1010" spans="4:8" ht="12.75">
      <c r="D1010" s="132">
        <v>1173833.3758335114</v>
      </c>
      <c r="F1010" s="132">
        <v>73700</v>
      </c>
      <c r="G1010" s="132">
        <v>72200</v>
      </c>
      <c r="H1010" s="153" t="s">
        <v>911</v>
      </c>
    </row>
    <row r="1012" spans="1:8" ht="12.75">
      <c r="A1012" s="148" t="s">
        <v>470</v>
      </c>
      <c r="C1012" s="154" t="s">
        <v>471</v>
      </c>
      <c r="D1012" s="132">
        <v>1183475.1011619568</v>
      </c>
      <c r="F1012" s="132">
        <v>74033.33333333333</v>
      </c>
      <c r="G1012" s="132">
        <v>72266.66666666667</v>
      </c>
      <c r="H1012" s="132">
        <v>1110339.545606401</v>
      </c>
    </row>
    <row r="1013" spans="1:8" ht="12.75">
      <c r="A1013" s="131">
        <v>38385.85947916667</v>
      </c>
      <c r="C1013" s="154" t="s">
        <v>472</v>
      </c>
      <c r="D1013" s="132">
        <v>12786.44651476711</v>
      </c>
      <c r="F1013" s="132">
        <v>305.5050463303894</v>
      </c>
      <c r="G1013" s="132">
        <v>115.47005383792514</v>
      </c>
      <c r="H1013" s="132">
        <v>12786.44651476711</v>
      </c>
    </row>
    <row r="1015" spans="3:8" ht="12.75">
      <c r="C1015" s="154" t="s">
        <v>473</v>
      </c>
      <c r="D1015" s="132">
        <v>1.0804153380339943</v>
      </c>
      <c r="F1015" s="132">
        <v>0.4126587748722055</v>
      </c>
      <c r="G1015" s="132">
        <v>0.1597832848310772</v>
      </c>
      <c r="H1015" s="132">
        <v>1.1515798536909643</v>
      </c>
    </row>
    <row r="1016" spans="1:10" ht="12.75">
      <c r="A1016" s="148" t="s">
        <v>462</v>
      </c>
      <c r="C1016" s="149" t="s">
        <v>463</v>
      </c>
      <c r="D1016" s="149" t="s">
        <v>464</v>
      </c>
      <c r="F1016" s="149" t="s">
        <v>465</v>
      </c>
      <c r="G1016" s="149" t="s">
        <v>466</v>
      </c>
      <c r="H1016" s="149" t="s">
        <v>467</v>
      </c>
      <c r="I1016" s="150" t="s">
        <v>468</v>
      </c>
      <c r="J1016" s="149" t="s">
        <v>469</v>
      </c>
    </row>
    <row r="1017" spans="1:8" ht="12.75">
      <c r="A1017" s="151" t="s">
        <v>540</v>
      </c>
      <c r="C1017" s="152">
        <v>455.40299999993294</v>
      </c>
      <c r="D1017" s="132">
        <v>64316.05413341522</v>
      </c>
      <c r="F1017" s="132">
        <v>49010</v>
      </c>
      <c r="G1017" s="132">
        <v>51030</v>
      </c>
      <c r="H1017" s="153" t="s">
        <v>912</v>
      </c>
    </row>
    <row r="1019" spans="4:8" ht="12.75">
      <c r="D1019" s="132">
        <v>63888.58757895231</v>
      </c>
      <c r="F1019" s="132">
        <v>48517.5</v>
      </c>
      <c r="G1019" s="132">
        <v>50970</v>
      </c>
      <c r="H1019" s="153" t="s">
        <v>913</v>
      </c>
    </row>
    <row r="1021" spans="4:8" ht="12.75">
      <c r="D1021" s="132">
        <v>63863.57436233759</v>
      </c>
      <c r="F1021" s="132">
        <v>49182.5</v>
      </c>
      <c r="G1021" s="132">
        <v>51005</v>
      </c>
      <c r="H1021" s="153" t="s">
        <v>914</v>
      </c>
    </row>
    <row r="1023" spans="1:8" ht="12.75">
      <c r="A1023" s="148" t="s">
        <v>470</v>
      </c>
      <c r="C1023" s="154" t="s">
        <v>471</v>
      </c>
      <c r="D1023" s="132">
        <v>64022.738691568375</v>
      </c>
      <c r="F1023" s="132">
        <v>48903.33333333333</v>
      </c>
      <c r="G1023" s="132">
        <v>51001.66666666667</v>
      </c>
      <c r="H1023" s="132">
        <v>14076.338497769926</v>
      </c>
    </row>
    <row r="1024" spans="1:8" ht="12.75">
      <c r="A1024" s="131">
        <v>38385.860127314816</v>
      </c>
      <c r="C1024" s="154" t="s">
        <v>472</v>
      </c>
      <c r="D1024" s="132">
        <v>254.32631906472128</v>
      </c>
      <c r="F1024" s="132">
        <v>345.09358634047857</v>
      </c>
      <c r="G1024" s="132">
        <v>30.13856886670854</v>
      </c>
      <c r="H1024" s="132">
        <v>254.32631906472128</v>
      </c>
    </row>
    <row r="1026" spans="3:8" ht="12.75">
      <c r="C1026" s="154" t="s">
        <v>473</v>
      </c>
      <c r="D1026" s="132">
        <v>0.39724373599502916</v>
      </c>
      <c r="F1026" s="132">
        <v>0.7056647529285229</v>
      </c>
      <c r="G1026" s="132">
        <v>0.05909330191832006</v>
      </c>
      <c r="H1026" s="132">
        <v>1.806764728661601</v>
      </c>
    </row>
    <row r="1027" spans="1:16" ht="12.75">
      <c r="A1027" s="142" t="s">
        <v>453</v>
      </c>
      <c r="B1027" s="137" t="s">
        <v>915</v>
      </c>
      <c r="D1027" s="142" t="s">
        <v>454</v>
      </c>
      <c r="E1027" s="137" t="s">
        <v>455</v>
      </c>
      <c r="F1027" s="138" t="s">
        <v>489</v>
      </c>
      <c r="G1027" s="143" t="s">
        <v>457</v>
      </c>
      <c r="H1027" s="144">
        <v>1</v>
      </c>
      <c r="I1027" s="145" t="s">
        <v>458</v>
      </c>
      <c r="J1027" s="144">
        <v>10</v>
      </c>
      <c r="K1027" s="143" t="s">
        <v>459</v>
      </c>
      <c r="L1027" s="146">
        <v>1</v>
      </c>
      <c r="M1027" s="143" t="s">
        <v>460</v>
      </c>
      <c r="N1027" s="147">
        <v>1</v>
      </c>
      <c r="O1027" s="143" t="s">
        <v>461</v>
      </c>
      <c r="P1027" s="147">
        <v>1</v>
      </c>
    </row>
    <row r="1029" spans="1:10" ht="12.75">
      <c r="A1029" s="148" t="s">
        <v>462</v>
      </c>
      <c r="C1029" s="149" t="s">
        <v>463</v>
      </c>
      <c r="D1029" s="149" t="s">
        <v>464</v>
      </c>
      <c r="F1029" s="149" t="s">
        <v>465</v>
      </c>
      <c r="G1029" s="149" t="s">
        <v>466</v>
      </c>
      <c r="H1029" s="149" t="s">
        <v>467</v>
      </c>
      <c r="I1029" s="150" t="s">
        <v>468</v>
      </c>
      <c r="J1029" s="149" t="s">
        <v>469</v>
      </c>
    </row>
    <row r="1030" spans="1:8" ht="12.75">
      <c r="A1030" s="151" t="s">
        <v>536</v>
      </c>
      <c r="C1030" s="152">
        <v>228.61599999992177</v>
      </c>
      <c r="D1030" s="132">
        <v>25499.88990971446</v>
      </c>
      <c r="F1030" s="132">
        <v>20720</v>
      </c>
      <c r="G1030" s="132">
        <v>20963</v>
      </c>
      <c r="H1030" s="153" t="s">
        <v>916</v>
      </c>
    </row>
    <row r="1032" spans="4:8" ht="12.75">
      <c r="D1032" s="132">
        <v>25629.932401955128</v>
      </c>
      <c r="F1032" s="132">
        <v>20610</v>
      </c>
      <c r="G1032" s="132">
        <v>21020</v>
      </c>
      <c r="H1032" s="153" t="s">
        <v>917</v>
      </c>
    </row>
    <row r="1034" spans="4:8" ht="12.75">
      <c r="D1034" s="132">
        <v>25611.2462810874</v>
      </c>
      <c r="F1034" s="132">
        <v>20912</v>
      </c>
      <c r="G1034" s="132">
        <v>20596</v>
      </c>
      <c r="H1034" s="153" t="s">
        <v>918</v>
      </c>
    </row>
    <row r="1036" spans="1:8" ht="12.75">
      <c r="A1036" s="148" t="s">
        <v>470</v>
      </c>
      <c r="C1036" s="154" t="s">
        <v>471</v>
      </c>
      <c r="D1036" s="132">
        <v>25580.356197585665</v>
      </c>
      <c r="F1036" s="132">
        <v>20747.333333333332</v>
      </c>
      <c r="G1036" s="132">
        <v>20859.666666666668</v>
      </c>
      <c r="H1036" s="132">
        <v>4770.403630135705</v>
      </c>
    </row>
    <row r="1037" spans="1:8" ht="12.75">
      <c r="A1037" s="131">
        <v>38385.862349537034</v>
      </c>
      <c r="C1037" s="154" t="s">
        <v>472</v>
      </c>
      <c r="D1037" s="132">
        <v>70.30939048969135</v>
      </c>
      <c r="F1037" s="132">
        <v>152.84414720012452</v>
      </c>
      <c r="G1037" s="132">
        <v>230.11373999249446</v>
      </c>
      <c r="H1037" s="132">
        <v>70.30939048969135</v>
      </c>
    </row>
    <row r="1039" spans="3:8" ht="12.75">
      <c r="C1039" s="154" t="s">
        <v>473</v>
      </c>
      <c r="D1039" s="132">
        <v>0.2748569642526218</v>
      </c>
      <c r="F1039" s="132">
        <v>0.736692975162067</v>
      </c>
      <c r="G1039" s="132">
        <v>1.1031515683815392</v>
      </c>
      <c r="H1039" s="132">
        <v>1.4738666985227673</v>
      </c>
    </row>
    <row r="1040" spans="1:10" ht="12.75">
      <c r="A1040" s="148" t="s">
        <v>462</v>
      </c>
      <c r="C1040" s="149" t="s">
        <v>463</v>
      </c>
      <c r="D1040" s="149" t="s">
        <v>464</v>
      </c>
      <c r="F1040" s="149" t="s">
        <v>465</v>
      </c>
      <c r="G1040" s="149" t="s">
        <v>466</v>
      </c>
      <c r="H1040" s="149" t="s">
        <v>467</v>
      </c>
      <c r="I1040" s="150" t="s">
        <v>468</v>
      </c>
      <c r="J1040" s="149" t="s">
        <v>469</v>
      </c>
    </row>
    <row r="1041" spans="1:8" ht="12.75">
      <c r="A1041" s="151" t="s">
        <v>537</v>
      </c>
      <c r="C1041" s="152">
        <v>231.6040000000503</v>
      </c>
      <c r="D1041" s="132">
        <v>38712.301521003246</v>
      </c>
      <c r="F1041" s="132">
        <v>22184</v>
      </c>
      <c r="G1041" s="132">
        <v>24404</v>
      </c>
      <c r="H1041" s="153" t="s">
        <v>919</v>
      </c>
    </row>
    <row r="1043" spans="4:8" ht="12.75">
      <c r="D1043" s="132">
        <v>38888.32862520218</v>
      </c>
      <c r="F1043" s="132">
        <v>22110</v>
      </c>
      <c r="G1043" s="132">
        <v>24818</v>
      </c>
      <c r="H1043" s="153" t="s">
        <v>920</v>
      </c>
    </row>
    <row r="1045" spans="4:8" ht="12.75">
      <c r="D1045" s="132">
        <v>38212.64905035496</v>
      </c>
      <c r="F1045" s="132">
        <v>22043</v>
      </c>
      <c r="G1045" s="132">
        <v>24462</v>
      </c>
      <c r="H1045" s="153" t="s">
        <v>921</v>
      </c>
    </row>
    <row r="1047" spans="1:8" ht="12.75">
      <c r="A1047" s="148" t="s">
        <v>470</v>
      </c>
      <c r="C1047" s="154" t="s">
        <v>471</v>
      </c>
      <c r="D1047" s="132">
        <v>38604.42639885346</v>
      </c>
      <c r="F1047" s="132">
        <v>22112.333333333336</v>
      </c>
      <c r="G1047" s="132">
        <v>24561.333333333336</v>
      </c>
      <c r="H1047" s="132">
        <v>15037.485682969791</v>
      </c>
    </row>
    <row r="1048" spans="1:8" ht="12.75">
      <c r="A1048" s="131">
        <v>38385.86282407407</v>
      </c>
      <c r="C1048" s="154" t="s">
        <v>472</v>
      </c>
      <c r="D1048" s="132">
        <v>350.51890598157587</v>
      </c>
      <c r="F1048" s="132">
        <v>70.52895386529799</v>
      </c>
      <c r="G1048" s="132">
        <v>224.16363071054442</v>
      </c>
      <c r="H1048" s="132">
        <v>350.51890598157587</v>
      </c>
    </row>
    <row r="1050" spans="3:8" ht="12.75">
      <c r="C1050" s="154" t="s">
        <v>473</v>
      </c>
      <c r="D1050" s="132">
        <v>0.9079759464888365</v>
      </c>
      <c r="F1050" s="132">
        <v>0.31895753741636484</v>
      </c>
      <c r="G1050" s="132">
        <v>0.9126688183752689</v>
      </c>
      <c r="H1050" s="132">
        <v>2.3309675125978306</v>
      </c>
    </row>
    <row r="1051" spans="1:10" ht="12.75">
      <c r="A1051" s="148" t="s">
        <v>462</v>
      </c>
      <c r="C1051" s="149" t="s">
        <v>463</v>
      </c>
      <c r="D1051" s="149" t="s">
        <v>464</v>
      </c>
      <c r="F1051" s="149" t="s">
        <v>465</v>
      </c>
      <c r="G1051" s="149" t="s">
        <v>466</v>
      </c>
      <c r="H1051" s="149" t="s">
        <v>467</v>
      </c>
      <c r="I1051" s="150" t="s">
        <v>468</v>
      </c>
      <c r="J1051" s="149" t="s">
        <v>469</v>
      </c>
    </row>
    <row r="1052" spans="1:8" ht="12.75">
      <c r="A1052" s="151" t="s">
        <v>535</v>
      </c>
      <c r="C1052" s="152">
        <v>267.7160000000149</v>
      </c>
      <c r="D1052" s="132">
        <v>29852.816300481558</v>
      </c>
      <c r="F1052" s="132">
        <v>5678</v>
      </c>
      <c r="G1052" s="132">
        <v>5790.25</v>
      </c>
      <c r="H1052" s="153" t="s">
        <v>922</v>
      </c>
    </row>
    <row r="1054" spans="4:8" ht="12.75">
      <c r="D1054" s="132">
        <v>29984.359119057655</v>
      </c>
      <c r="F1054" s="132">
        <v>5666.75</v>
      </c>
      <c r="G1054" s="132">
        <v>5753.75</v>
      </c>
      <c r="H1054" s="153" t="s">
        <v>923</v>
      </c>
    </row>
    <row r="1056" spans="4:8" ht="12.75">
      <c r="D1056" s="132">
        <v>30271.501996397972</v>
      </c>
      <c r="F1056" s="132">
        <v>5647.25</v>
      </c>
      <c r="G1056" s="132">
        <v>5758</v>
      </c>
      <c r="H1056" s="153" t="s">
        <v>924</v>
      </c>
    </row>
    <row r="1058" spans="1:8" ht="12.75">
      <c r="A1058" s="148" t="s">
        <v>470</v>
      </c>
      <c r="C1058" s="154" t="s">
        <v>471</v>
      </c>
      <c r="D1058" s="132">
        <v>30036.225805312395</v>
      </c>
      <c r="F1058" s="132">
        <v>5664</v>
      </c>
      <c r="G1058" s="132">
        <v>5767.333333333334</v>
      </c>
      <c r="H1058" s="132">
        <v>24304.78878980852</v>
      </c>
    </row>
    <row r="1059" spans="1:8" ht="12.75">
      <c r="A1059" s="131">
        <v>38385.86346064815</v>
      </c>
      <c r="C1059" s="154" t="s">
        <v>472</v>
      </c>
      <c r="D1059" s="132">
        <v>214.10754972281407</v>
      </c>
      <c r="F1059" s="132">
        <v>15.558357882501609</v>
      </c>
      <c r="G1059" s="132">
        <v>19.959855543899444</v>
      </c>
      <c r="H1059" s="132">
        <v>214.10754972281407</v>
      </c>
    </row>
    <row r="1061" spans="3:8" ht="12.75">
      <c r="C1061" s="154" t="s">
        <v>473</v>
      </c>
      <c r="D1061" s="132">
        <v>0.7128310697575916</v>
      </c>
      <c r="F1061" s="132">
        <v>0.27468852193682225</v>
      </c>
      <c r="G1061" s="132">
        <v>0.34608465282451933</v>
      </c>
      <c r="H1061" s="132">
        <v>0.8809274237042274</v>
      </c>
    </row>
    <row r="1062" spans="1:10" ht="12.75">
      <c r="A1062" s="148" t="s">
        <v>462</v>
      </c>
      <c r="C1062" s="149" t="s">
        <v>463</v>
      </c>
      <c r="D1062" s="149" t="s">
        <v>464</v>
      </c>
      <c r="F1062" s="149" t="s">
        <v>465</v>
      </c>
      <c r="G1062" s="149" t="s">
        <v>466</v>
      </c>
      <c r="H1062" s="149" t="s">
        <v>467</v>
      </c>
      <c r="I1062" s="150" t="s">
        <v>468</v>
      </c>
      <c r="J1062" s="149" t="s">
        <v>469</v>
      </c>
    </row>
    <row r="1063" spans="1:8" ht="12.75">
      <c r="A1063" s="151" t="s">
        <v>534</v>
      </c>
      <c r="C1063" s="152">
        <v>292.40199999976903</v>
      </c>
      <c r="D1063" s="132">
        <v>44130.78284841776</v>
      </c>
      <c r="F1063" s="132">
        <v>21958.5</v>
      </c>
      <c r="G1063" s="132">
        <v>21499.5</v>
      </c>
      <c r="H1063" s="153" t="s">
        <v>925</v>
      </c>
    </row>
    <row r="1065" spans="4:8" ht="12.75">
      <c r="D1065" s="132">
        <v>43987.06340533495</v>
      </c>
      <c r="F1065" s="132">
        <v>21901</v>
      </c>
      <c r="G1065" s="132">
        <v>21600.25</v>
      </c>
      <c r="H1065" s="153" t="s">
        <v>926</v>
      </c>
    </row>
    <row r="1067" spans="4:8" ht="12.75">
      <c r="D1067" s="132">
        <v>44748.535842597485</v>
      </c>
      <c r="F1067" s="132">
        <v>22005.75</v>
      </c>
      <c r="G1067" s="132">
        <v>21718</v>
      </c>
      <c r="H1067" s="153" t="s">
        <v>927</v>
      </c>
    </row>
    <row r="1069" spans="1:8" ht="12.75">
      <c r="A1069" s="148" t="s">
        <v>470</v>
      </c>
      <c r="C1069" s="154" t="s">
        <v>471</v>
      </c>
      <c r="D1069" s="132">
        <v>44288.794032116726</v>
      </c>
      <c r="F1069" s="132">
        <v>21955.083333333336</v>
      </c>
      <c r="G1069" s="132">
        <v>21605.916666666664</v>
      </c>
      <c r="H1069" s="132">
        <v>22548.176155162622</v>
      </c>
    </row>
    <row r="1070" spans="1:8" ht="12.75">
      <c r="A1070" s="131">
        <v>38385.86414351852</v>
      </c>
      <c r="C1070" s="154" t="s">
        <v>472</v>
      </c>
      <c r="D1070" s="132">
        <v>404.5809175037632</v>
      </c>
      <c r="F1070" s="132">
        <v>52.45851535578693</v>
      </c>
      <c r="G1070" s="132">
        <v>109.36016566068895</v>
      </c>
      <c r="H1070" s="132">
        <v>404.5809175037632</v>
      </c>
    </row>
    <row r="1072" spans="3:8" ht="12.75">
      <c r="C1072" s="154" t="s">
        <v>473</v>
      </c>
      <c r="D1072" s="132">
        <v>0.9135062860604763</v>
      </c>
      <c r="F1072" s="132">
        <v>0.238935623970699</v>
      </c>
      <c r="G1072" s="132">
        <v>0.5061584164554723</v>
      </c>
      <c r="H1072" s="132">
        <v>1.7942955329055765</v>
      </c>
    </row>
    <row r="1073" spans="1:10" ht="12.75">
      <c r="A1073" s="148" t="s">
        <v>462</v>
      </c>
      <c r="C1073" s="149" t="s">
        <v>463</v>
      </c>
      <c r="D1073" s="149" t="s">
        <v>464</v>
      </c>
      <c r="F1073" s="149" t="s">
        <v>465</v>
      </c>
      <c r="G1073" s="149" t="s">
        <v>466</v>
      </c>
      <c r="H1073" s="149" t="s">
        <v>467</v>
      </c>
      <c r="I1073" s="150" t="s">
        <v>468</v>
      </c>
      <c r="J1073" s="149" t="s">
        <v>469</v>
      </c>
    </row>
    <row r="1074" spans="1:8" ht="12.75">
      <c r="A1074" s="151" t="s">
        <v>538</v>
      </c>
      <c r="C1074" s="152">
        <v>324.75400000019</v>
      </c>
      <c r="D1074" s="132">
        <v>56359.30624771118</v>
      </c>
      <c r="F1074" s="132">
        <v>31039</v>
      </c>
      <c r="G1074" s="132">
        <v>28066.000000029802</v>
      </c>
      <c r="H1074" s="153" t="s">
        <v>928</v>
      </c>
    </row>
    <row r="1076" spans="4:8" ht="12.75">
      <c r="D1076" s="132">
        <v>55473.320430874825</v>
      </c>
      <c r="F1076" s="132">
        <v>30575.999999970198</v>
      </c>
      <c r="G1076" s="132">
        <v>28244</v>
      </c>
      <c r="H1076" s="153" t="s">
        <v>929</v>
      </c>
    </row>
    <row r="1078" spans="4:8" ht="12.75">
      <c r="D1078" s="132">
        <v>55351.88972270489</v>
      </c>
      <c r="F1078" s="132">
        <v>30370.000000029802</v>
      </c>
      <c r="G1078" s="132">
        <v>28302</v>
      </c>
      <c r="H1078" s="153" t="s">
        <v>930</v>
      </c>
    </row>
    <row r="1080" spans="1:8" ht="12.75">
      <c r="A1080" s="148" t="s">
        <v>470</v>
      </c>
      <c r="C1080" s="154" t="s">
        <v>471</v>
      </c>
      <c r="D1080" s="132">
        <v>55728.172133763626</v>
      </c>
      <c r="F1080" s="132">
        <v>30661.666666666664</v>
      </c>
      <c r="G1080" s="132">
        <v>28204.00000000993</v>
      </c>
      <c r="H1080" s="132">
        <v>25959.86544698274</v>
      </c>
    </row>
    <row r="1081" spans="1:8" ht="12.75">
      <c r="A1081" s="131">
        <v>38385.864652777775</v>
      </c>
      <c r="C1081" s="154" t="s">
        <v>472</v>
      </c>
      <c r="D1081" s="132">
        <v>549.9400481537181</v>
      </c>
      <c r="F1081" s="132">
        <v>342.62856466913234</v>
      </c>
      <c r="G1081" s="132">
        <v>122.97967309977507</v>
      </c>
      <c r="H1081" s="132">
        <v>549.9400481537181</v>
      </c>
    </row>
    <row r="1083" spans="3:8" ht="12.75">
      <c r="C1083" s="154" t="s">
        <v>473</v>
      </c>
      <c r="D1083" s="132">
        <v>0.9868259214275037</v>
      </c>
      <c r="F1083" s="132">
        <v>1.11744925151644</v>
      </c>
      <c r="G1083" s="132">
        <v>0.43603628244125586</v>
      </c>
      <c r="H1083" s="132">
        <v>2.1184241084640774</v>
      </c>
    </row>
    <row r="1084" spans="1:10" ht="12.75">
      <c r="A1084" s="148" t="s">
        <v>462</v>
      </c>
      <c r="C1084" s="149" t="s">
        <v>463</v>
      </c>
      <c r="D1084" s="149" t="s">
        <v>464</v>
      </c>
      <c r="F1084" s="149" t="s">
        <v>465</v>
      </c>
      <c r="G1084" s="149" t="s">
        <v>466</v>
      </c>
      <c r="H1084" s="149" t="s">
        <v>467</v>
      </c>
      <c r="I1084" s="150" t="s">
        <v>468</v>
      </c>
      <c r="J1084" s="149" t="s">
        <v>469</v>
      </c>
    </row>
    <row r="1085" spans="1:8" ht="12.75">
      <c r="A1085" s="151" t="s">
        <v>557</v>
      </c>
      <c r="C1085" s="152">
        <v>343.82299999985844</v>
      </c>
      <c r="D1085" s="132">
        <v>28040.507529824972</v>
      </c>
      <c r="F1085" s="132">
        <v>24806</v>
      </c>
      <c r="G1085" s="132">
        <v>25420</v>
      </c>
      <c r="H1085" s="153" t="s">
        <v>931</v>
      </c>
    </row>
    <row r="1087" spans="4:8" ht="12.75">
      <c r="D1087" s="132">
        <v>28061.396982252598</v>
      </c>
      <c r="F1087" s="132">
        <v>25206</v>
      </c>
      <c r="G1087" s="132">
        <v>25270</v>
      </c>
      <c r="H1087" s="153" t="s">
        <v>932</v>
      </c>
    </row>
    <row r="1089" spans="4:8" ht="12.75">
      <c r="D1089" s="132">
        <v>28067.728393763304</v>
      </c>
      <c r="F1089" s="132">
        <v>24564</v>
      </c>
      <c r="G1089" s="132">
        <v>24708</v>
      </c>
      <c r="H1089" s="153" t="s">
        <v>933</v>
      </c>
    </row>
    <row r="1091" spans="1:8" ht="12.75">
      <c r="A1091" s="148" t="s">
        <v>470</v>
      </c>
      <c r="C1091" s="154" t="s">
        <v>471</v>
      </c>
      <c r="D1091" s="132">
        <v>28056.54430194696</v>
      </c>
      <c r="F1091" s="132">
        <v>24858.666666666664</v>
      </c>
      <c r="G1091" s="132">
        <v>25132.666666666664</v>
      </c>
      <c r="H1091" s="132">
        <v>3074.9455657700223</v>
      </c>
    </row>
    <row r="1092" spans="1:8" ht="12.75">
      <c r="A1092" s="131">
        <v>38385.86509259259</v>
      </c>
      <c r="C1092" s="154" t="s">
        <v>472</v>
      </c>
      <c r="D1092" s="132">
        <v>14.244480960486376</v>
      </c>
      <c r="F1092" s="132">
        <v>324.22420226339267</v>
      </c>
      <c r="G1092" s="132">
        <v>375.34162217016825</v>
      </c>
      <c r="H1092" s="132">
        <v>14.244480960486376</v>
      </c>
    </row>
    <row r="1094" spans="3:8" ht="12.75">
      <c r="C1094" s="154" t="s">
        <v>473</v>
      </c>
      <c r="D1094" s="132">
        <v>0.05077061810316353</v>
      </c>
      <c r="F1094" s="132">
        <v>1.304270283724225</v>
      </c>
      <c r="G1094" s="132">
        <v>1.4934412935495702</v>
      </c>
      <c r="H1094" s="132">
        <v>0.4632433536077672</v>
      </c>
    </row>
    <row r="1095" spans="1:10" ht="12.75">
      <c r="A1095" s="148" t="s">
        <v>462</v>
      </c>
      <c r="C1095" s="149" t="s">
        <v>463</v>
      </c>
      <c r="D1095" s="149" t="s">
        <v>464</v>
      </c>
      <c r="F1095" s="149" t="s">
        <v>465</v>
      </c>
      <c r="G1095" s="149" t="s">
        <v>466</v>
      </c>
      <c r="H1095" s="149" t="s">
        <v>467</v>
      </c>
      <c r="I1095" s="150" t="s">
        <v>468</v>
      </c>
      <c r="J1095" s="149" t="s">
        <v>469</v>
      </c>
    </row>
    <row r="1096" spans="1:8" ht="12.75">
      <c r="A1096" s="151" t="s">
        <v>539</v>
      </c>
      <c r="C1096" s="152">
        <v>361.38400000007823</v>
      </c>
      <c r="D1096" s="132">
        <v>66422.76532995701</v>
      </c>
      <c r="F1096" s="132">
        <v>26279.999999970198</v>
      </c>
      <c r="G1096" s="132">
        <v>26066.000000029802</v>
      </c>
      <c r="H1096" s="153" t="s">
        <v>934</v>
      </c>
    </row>
    <row r="1098" spans="4:8" ht="12.75">
      <c r="D1098" s="132">
        <v>66478.60730576515</v>
      </c>
      <c r="F1098" s="132">
        <v>26208</v>
      </c>
      <c r="G1098" s="132">
        <v>25874.000000029802</v>
      </c>
      <c r="H1098" s="153" t="s">
        <v>935</v>
      </c>
    </row>
    <row r="1100" spans="4:8" ht="12.75">
      <c r="D1100" s="132">
        <v>67175.519567132</v>
      </c>
      <c r="F1100" s="132">
        <v>26144</v>
      </c>
      <c r="G1100" s="132">
        <v>25908</v>
      </c>
      <c r="H1100" s="153" t="s">
        <v>936</v>
      </c>
    </row>
    <row r="1102" spans="1:8" ht="12.75">
      <c r="A1102" s="148" t="s">
        <v>470</v>
      </c>
      <c r="C1102" s="154" t="s">
        <v>471</v>
      </c>
      <c r="D1102" s="132">
        <v>66692.29740095139</v>
      </c>
      <c r="F1102" s="132">
        <v>26210.666666656733</v>
      </c>
      <c r="G1102" s="132">
        <v>25949.3333333532</v>
      </c>
      <c r="H1102" s="132">
        <v>40601.751117317894</v>
      </c>
    </row>
    <row r="1103" spans="1:8" ht="12.75">
      <c r="A1103" s="131">
        <v>38385.86552083334</v>
      </c>
      <c r="C1103" s="154" t="s">
        <v>472</v>
      </c>
      <c r="D1103" s="132">
        <v>419.4130755980131</v>
      </c>
      <c r="F1103" s="132">
        <v>68.03920436847699</v>
      </c>
      <c r="G1103" s="132">
        <v>102.45649483732393</v>
      </c>
      <c r="H1103" s="132">
        <v>419.4130755980131</v>
      </c>
    </row>
    <row r="1105" spans="3:8" ht="12.75">
      <c r="C1105" s="154" t="s">
        <v>473</v>
      </c>
      <c r="D1105" s="132">
        <v>0.6288778343869589</v>
      </c>
      <c r="F1105" s="132">
        <v>0.2595859358855279</v>
      </c>
      <c r="G1105" s="132">
        <v>0.3948328595618853</v>
      </c>
      <c r="H1105" s="132">
        <v>1.032992578044548</v>
      </c>
    </row>
    <row r="1106" spans="1:10" ht="12.75">
      <c r="A1106" s="148" t="s">
        <v>462</v>
      </c>
      <c r="C1106" s="149" t="s">
        <v>463</v>
      </c>
      <c r="D1106" s="149" t="s">
        <v>464</v>
      </c>
      <c r="F1106" s="149" t="s">
        <v>465</v>
      </c>
      <c r="G1106" s="149" t="s">
        <v>466</v>
      </c>
      <c r="H1106" s="149" t="s">
        <v>467</v>
      </c>
      <c r="I1106" s="150" t="s">
        <v>468</v>
      </c>
      <c r="J1106" s="149" t="s">
        <v>469</v>
      </c>
    </row>
    <row r="1107" spans="1:8" ht="12.75">
      <c r="A1107" s="151" t="s">
        <v>558</v>
      </c>
      <c r="C1107" s="152">
        <v>371.029</v>
      </c>
      <c r="D1107" s="132">
        <v>45818.963274657726</v>
      </c>
      <c r="F1107" s="132">
        <v>35790</v>
      </c>
      <c r="G1107" s="132">
        <v>35510</v>
      </c>
      <c r="H1107" s="153" t="s">
        <v>937</v>
      </c>
    </row>
    <row r="1109" spans="4:8" ht="12.75">
      <c r="D1109" s="132">
        <v>45642.379948079586</v>
      </c>
      <c r="F1109" s="132">
        <v>35586</v>
      </c>
      <c r="G1109" s="132">
        <v>34854</v>
      </c>
      <c r="H1109" s="153" t="s">
        <v>938</v>
      </c>
    </row>
    <row r="1111" spans="4:8" ht="12.75">
      <c r="D1111" s="132">
        <v>45395.98747467995</v>
      </c>
      <c r="F1111" s="132">
        <v>35054</v>
      </c>
      <c r="G1111" s="132">
        <v>35190</v>
      </c>
      <c r="H1111" s="153" t="s">
        <v>939</v>
      </c>
    </row>
    <row r="1113" spans="1:8" ht="12.75">
      <c r="A1113" s="148" t="s">
        <v>470</v>
      </c>
      <c r="C1113" s="154" t="s">
        <v>471</v>
      </c>
      <c r="D1113" s="132">
        <v>45619.11023247242</v>
      </c>
      <c r="F1113" s="132">
        <v>35476.666666666664</v>
      </c>
      <c r="G1113" s="132">
        <v>35184.666666666664</v>
      </c>
      <c r="H1113" s="132">
        <v>10253.564073205329</v>
      </c>
    </row>
    <row r="1114" spans="1:8" ht="12.75">
      <c r="A1114" s="131">
        <v>38385.86597222222</v>
      </c>
      <c r="C1114" s="154" t="s">
        <v>472</v>
      </c>
      <c r="D1114" s="132">
        <v>212.44585566624352</v>
      </c>
      <c r="F1114" s="132">
        <v>379.985964653082</v>
      </c>
      <c r="G1114" s="132">
        <v>328.03251871321135</v>
      </c>
      <c r="H1114" s="132">
        <v>212.44585566624352</v>
      </c>
    </row>
    <row r="1116" spans="3:8" ht="12.75">
      <c r="C1116" s="154" t="s">
        <v>473</v>
      </c>
      <c r="D1116" s="132">
        <v>0.46569486906612473</v>
      </c>
      <c r="F1116" s="132">
        <v>1.0710869998677501</v>
      </c>
      <c r="G1116" s="132">
        <v>0.9323166873255722</v>
      </c>
      <c r="H1116" s="132">
        <v>2.0719220570475416</v>
      </c>
    </row>
    <row r="1117" spans="1:10" ht="12.75">
      <c r="A1117" s="148" t="s">
        <v>462</v>
      </c>
      <c r="C1117" s="149" t="s">
        <v>463</v>
      </c>
      <c r="D1117" s="149" t="s">
        <v>464</v>
      </c>
      <c r="F1117" s="149" t="s">
        <v>465</v>
      </c>
      <c r="G1117" s="149" t="s">
        <v>466</v>
      </c>
      <c r="H1117" s="149" t="s">
        <v>467</v>
      </c>
      <c r="I1117" s="150" t="s">
        <v>468</v>
      </c>
      <c r="J1117" s="149" t="s">
        <v>469</v>
      </c>
    </row>
    <row r="1118" spans="1:8" ht="12.75">
      <c r="A1118" s="151" t="s">
        <v>533</v>
      </c>
      <c r="C1118" s="152">
        <v>407.77100000018254</v>
      </c>
      <c r="D1118" s="132">
        <v>898309.1790962219</v>
      </c>
      <c r="F1118" s="132">
        <v>73400</v>
      </c>
      <c r="G1118" s="132">
        <v>73100</v>
      </c>
      <c r="H1118" s="153" t="s">
        <v>940</v>
      </c>
    </row>
    <row r="1120" spans="4:8" ht="12.75">
      <c r="D1120" s="132">
        <v>902895.5139684677</v>
      </c>
      <c r="F1120" s="132">
        <v>73200</v>
      </c>
      <c r="G1120" s="132">
        <v>72300</v>
      </c>
      <c r="H1120" s="153" t="s">
        <v>941</v>
      </c>
    </row>
    <row r="1122" spans="4:8" ht="12.75">
      <c r="D1122" s="132">
        <v>927110.7382097244</v>
      </c>
      <c r="F1122" s="132">
        <v>73400</v>
      </c>
      <c r="G1122" s="132">
        <v>71600</v>
      </c>
      <c r="H1122" s="153" t="s">
        <v>942</v>
      </c>
    </row>
    <row r="1124" spans="1:8" ht="12.75">
      <c r="A1124" s="148" t="s">
        <v>470</v>
      </c>
      <c r="C1124" s="154" t="s">
        <v>471</v>
      </c>
      <c r="D1124" s="132">
        <v>909438.4770914714</v>
      </c>
      <c r="F1124" s="132">
        <v>73333.33333333333</v>
      </c>
      <c r="G1124" s="132">
        <v>72333.33333333333</v>
      </c>
      <c r="H1124" s="132">
        <v>836613.319858767</v>
      </c>
    </row>
    <row r="1125" spans="1:8" ht="12.75">
      <c r="A1125" s="131">
        <v>38385.866435185184</v>
      </c>
      <c r="C1125" s="154" t="s">
        <v>472</v>
      </c>
      <c r="D1125" s="132">
        <v>15475.47177515923</v>
      </c>
      <c r="F1125" s="132">
        <v>115.47005383792514</v>
      </c>
      <c r="G1125" s="132">
        <v>750.5553499465136</v>
      </c>
      <c r="H1125" s="132">
        <v>15475.47177515923</v>
      </c>
    </row>
    <row r="1127" spans="3:8" ht="12.75">
      <c r="C1127" s="154" t="s">
        <v>473</v>
      </c>
      <c r="D1127" s="132">
        <v>1.7016513117690208</v>
      </c>
      <c r="F1127" s="132">
        <v>0.15745916432444337</v>
      </c>
      <c r="G1127" s="132">
        <v>1.0376341243500193</v>
      </c>
      <c r="H1127" s="132">
        <v>1.8497759248886607</v>
      </c>
    </row>
    <row r="1128" spans="1:10" ht="12.75">
      <c r="A1128" s="148" t="s">
        <v>462</v>
      </c>
      <c r="C1128" s="149" t="s">
        <v>463</v>
      </c>
      <c r="D1128" s="149" t="s">
        <v>464</v>
      </c>
      <c r="F1128" s="149" t="s">
        <v>465</v>
      </c>
      <c r="G1128" s="149" t="s">
        <v>466</v>
      </c>
      <c r="H1128" s="149" t="s">
        <v>467</v>
      </c>
      <c r="I1128" s="150" t="s">
        <v>468</v>
      </c>
      <c r="J1128" s="149" t="s">
        <v>469</v>
      </c>
    </row>
    <row r="1129" spans="1:8" ht="12.75">
      <c r="A1129" s="151" t="s">
        <v>540</v>
      </c>
      <c r="C1129" s="152">
        <v>455.40299999993294</v>
      </c>
      <c r="D1129" s="132">
        <v>61866.37984675169</v>
      </c>
      <c r="F1129" s="132">
        <v>48660</v>
      </c>
      <c r="G1129" s="132">
        <v>51137.5</v>
      </c>
      <c r="H1129" s="153" t="s">
        <v>943</v>
      </c>
    </row>
    <row r="1131" spans="4:8" ht="12.75">
      <c r="D1131" s="132">
        <v>62821.37069052458</v>
      </c>
      <c r="F1131" s="132">
        <v>49020</v>
      </c>
      <c r="G1131" s="132">
        <v>51337.5</v>
      </c>
      <c r="H1131" s="153" t="s">
        <v>944</v>
      </c>
    </row>
    <row r="1133" spans="4:8" ht="12.75">
      <c r="D1133" s="132">
        <v>62843.88126164675</v>
      </c>
      <c r="F1133" s="132">
        <v>48887.5</v>
      </c>
      <c r="G1133" s="132">
        <v>51067.5</v>
      </c>
      <c r="H1133" s="153" t="s">
        <v>945</v>
      </c>
    </row>
    <row r="1135" spans="1:8" ht="12.75">
      <c r="A1135" s="148" t="s">
        <v>470</v>
      </c>
      <c r="C1135" s="154" t="s">
        <v>471</v>
      </c>
      <c r="D1135" s="132">
        <v>62510.54393297434</v>
      </c>
      <c r="F1135" s="132">
        <v>48855.83333333333</v>
      </c>
      <c r="G1135" s="132">
        <v>51180.83333333333</v>
      </c>
      <c r="H1135" s="132">
        <v>12498.96932057124</v>
      </c>
    </row>
    <row r="1136" spans="1:8" ht="12.75">
      <c r="A1136" s="131">
        <v>38385.86708333333</v>
      </c>
      <c r="C1136" s="154" t="s">
        <v>472</v>
      </c>
      <c r="D1136" s="132">
        <v>557.975993155609</v>
      </c>
      <c r="F1136" s="132">
        <v>182.07713566874162</v>
      </c>
      <c r="G1136" s="132">
        <v>140.118997046558</v>
      </c>
      <c r="H1136" s="132">
        <v>557.975993155609</v>
      </c>
    </row>
    <row r="1138" spans="3:8" ht="12.75">
      <c r="C1138" s="154" t="s">
        <v>473</v>
      </c>
      <c r="D1138" s="132">
        <v>0.8926110029595767</v>
      </c>
      <c r="F1138" s="132">
        <v>0.3726824889598479</v>
      </c>
      <c r="G1138" s="132">
        <v>0.2737724025202625</v>
      </c>
      <c r="H1138" s="132">
        <v>4.464176035997407</v>
      </c>
    </row>
    <row r="1139" spans="1:16" ht="12.75">
      <c r="A1139" s="142" t="s">
        <v>453</v>
      </c>
      <c r="B1139" s="137" t="s">
        <v>624</v>
      </c>
      <c r="D1139" s="142" t="s">
        <v>454</v>
      </c>
      <c r="E1139" s="137" t="s">
        <v>455</v>
      </c>
      <c r="F1139" s="138" t="s">
        <v>490</v>
      </c>
      <c r="G1139" s="143" t="s">
        <v>457</v>
      </c>
      <c r="H1139" s="144">
        <v>1</v>
      </c>
      <c r="I1139" s="145" t="s">
        <v>458</v>
      </c>
      <c r="J1139" s="144">
        <v>11</v>
      </c>
      <c r="K1139" s="143" t="s">
        <v>459</v>
      </c>
      <c r="L1139" s="146">
        <v>1</v>
      </c>
      <c r="M1139" s="143" t="s">
        <v>460</v>
      </c>
      <c r="N1139" s="147">
        <v>1</v>
      </c>
      <c r="O1139" s="143" t="s">
        <v>461</v>
      </c>
      <c r="P1139" s="147">
        <v>1</v>
      </c>
    </row>
    <row r="1141" spans="1:10" ht="12.75">
      <c r="A1141" s="148" t="s">
        <v>462</v>
      </c>
      <c r="C1141" s="149" t="s">
        <v>463</v>
      </c>
      <c r="D1141" s="149" t="s">
        <v>464</v>
      </c>
      <c r="F1141" s="149" t="s">
        <v>465</v>
      </c>
      <c r="G1141" s="149" t="s">
        <v>466</v>
      </c>
      <c r="H1141" s="149" t="s">
        <v>467</v>
      </c>
      <c r="I1141" s="150" t="s">
        <v>468</v>
      </c>
      <c r="J1141" s="149" t="s">
        <v>469</v>
      </c>
    </row>
    <row r="1142" spans="1:8" ht="12.75">
      <c r="A1142" s="151" t="s">
        <v>536</v>
      </c>
      <c r="C1142" s="152">
        <v>228.61599999992177</v>
      </c>
      <c r="D1142" s="132">
        <v>23260.26741847396</v>
      </c>
      <c r="F1142" s="132">
        <v>20480</v>
      </c>
      <c r="G1142" s="132">
        <v>21110</v>
      </c>
      <c r="H1142" s="153" t="s">
        <v>946</v>
      </c>
    </row>
    <row r="1144" spans="4:8" ht="12.75">
      <c r="D1144" s="132">
        <v>23010.7703486979</v>
      </c>
      <c r="F1144" s="132">
        <v>20756</v>
      </c>
      <c r="G1144" s="132">
        <v>20835</v>
      </c>
      <c r="H1144" s="153" t="s">
        <v>947</v>
      </c>
    </row>
    <row r="1146" spans="4:8" ht="12.75">
      <c r="D1146" s="132">
        <v>22936.13394573331</v>
      </c>
      <c r="F1146" s="132">
        <v>20324</v>
      </c>
      <c r="G1146" s="132">
        <v>20659</v>
      </c>
      <c r="H1146" s="153" t="s">
        <v>948</v>
      </c>
    </row>
    <row r="1148" spans="1:8" ht="12.75">
      <c r="A1148" s="148" t="s">
        <v>470</v>
      </c>
      <c r="C1148" s="154" t="s">
        <v>471</v>
      </c>
      <c r="D1148" s="132">
        <v>23069.057237635054</v>
      </c>
      <c r="F1148" s="132">
        <v>20520</v>
      </c>
      <c r="G1148" s="132">
        <v>20868</v>
      </c>
      <c r="H1148" s="132">
        <v>2355.0676814992858</v>
      </c>
    </row>
    <row r="1149" spans="1:8" ht="12.75">
      <c r="A1149" s="131">
        <v>38385.86931712963</v>
      </c>
      <c r="C1149" s="154" t="s">
        <v>472</v>
      </c>
      <c r="D1149" s="132">
        <v>169.74583383443118</v>
      </c>
      <c r="F1149" s="132">
        <v>218.76014262200508</v>
      </c>
      <c r="G1149" s="132">
        <v>227.30376151749005</v>
      </c>
      <c r="H1149" s="132">
        <v>169.74583383443118</v>
      </c>
    </row>
    <row r="1151" spans="3:8" ht="12.75">
      <c r="C1151" s="154" t="s">
        <v>473</v>
      </c>
      <c r="D1151" s="132">
        <v>0.7358160850956078</v>
      </c>
      <c r="F1151" s="132">
        <v>1.0660825663840405</v>
      </c>
      <c r="G1151" s="132">
        <v>1.0892455506876082</v>
      </c>
      <c r="H1151" s="132">
        <v>7.207683888149128</v>
      </c>
    </row>
    <row r="1152" spans="1:10" ht="12.75">
      <c r="A1152" s="148" t="s">
        <v>462</v>
      </c>
      <c r="C1152" s="149" t="s">
        <v>463</v>
      </c>
      <c r="D1152" s="149" t="s">
        <v>464</v>
      </c>
      <c r="F1152" s="149" t="s">
        <v>465</v>
      </c>
      <c r="G1152" s="149" t="s">
        <v>466</v>
      </c>
      <c r="H1152" s="149" t="s">
        <v>467</v>
      </c>
      <c r="I1152" s="150" t="s">
        <v>468</v>
      </c>
      <c r="J1152" s="149" t="s">
        <v>469</v>
      </c>
    </row>
    <row r="1153" spans="1:8" ht="12.75">
      <c r="A1153" s="151" t="s">
        <v>537</v>
      </c>
      <c r="C1153" s="152">
        <v>231.6040000000503</v>
      </c>
      <c r="D1153" s="132">
        <v>26339.213831573725</v>
      </c>
      <c r="F1153" s="132">
        <v>21976</v>
      </c>
      <c r="G1153" s="132">
        <v>24897</v>
      </c>
      <c r="H1153" s="153" t="s">
        <v>949</v>
      </c>
    </row>
    <row r="1155" spans="4:8" ht="12.75">
      <c r="D1155" s="132">
        <v>25944.578041553497</v>
      </c>
      <c r="F1155" s="132">
        <v>21995</v>
      </c>
      <c r="G1155" s="132">
        <v>24358</v>
      </c>
      <c r="H1155" s="153" t="s">
        <v>950</v>
      </c>
    </row>
    <row r="1157" spans="4:8" ht="12.75">
      <c r="D1157" s="132">
        <v>26095.5</v>
      </c>
      <c r="F1157" s="132">
        <v>21467</v>
      </c>
      <c r="G1157" s="132">
        <v>24550</v>
      </c>
      <c r="H1157" s="153" t="s">
        <v>951</v>
      </c>
    </row>
    <row r="1159" spans="1:8" ht="12.75">
      <c r="A1159" s="148" t="s">
        <v>470</v>
      </c>
      <c r="C1159" s="154" t="s">
        <v>471</v>
      </c>
      <c r="D1159" s="132">
        <v>26126.43062437574</v>
      </c>
      <c r="F1159" s="132">
        <v>21812.666666666664</v>
      </c>
      <c r="G1159" s="132">
        <v>24601.666666666664</v>
      </c>
      <c r="H1159" s="132">
        <v>2657.210266433906</v>
      </c>
    </row>
    <row r="1160" spans="1:8" ht="12.75">
      <c r="A1160" s="131">
        <v>38385.869780092595</v>
      </c>
      <c r="C1160" s="154" t="s">
        <v>472</v>
      </c>
      <c r="D1160" s="132">
        <v>199.12779648887133</v>
      </c>
      <c r="F1160" s="132">
        <v>299.5068168395059</v>
      </c>
      <c r="G1160" s="132">
        <v>273.1891896348268</v>
      </c>
      <c r="H1160" s="132">
        <v>199.12779648887133</v>
      </c>
    </row>
    <row r="1162" spans="3:8" ht="12.75">
      <c r="C1162" s="154" t="s">
        <v>473</v>
      </c>
      <c r="D1162" s="132">
        <v>0.7621699242111046</v>
      </c>
      <c r="F1162" s="132">
        <v>1.3730866629764327</v>
      </c>
      <c r="G1162" s="132">
        <v>1.1104499273822648</v>
      </c>
      <c r="H1162" s="132">
        <v>7.4938667445429425</v>
      </c>
    </row>
    <row r="1163" spans="1:10" ht="12.75">
      <c r="A1163" s="148" t="s">
        <v>462</v>
      </c>
      <c r="C1163" s="149" t="s">
        <v>463</v>
      </c>
      <c r="D1163" s="149" t="s">
        <v>464</v>
      </c>
      <c r="F1163" s="149" t="s">
        <v>465</v>
      </c>
      <c r="G1163" s="149" t="s">
        <v>466</v>
      </c>
      <c r="H1163" s="149" t="s">
        <v>467</v>
      </c>
      <c r="I1163" s="150" t="s">
        <v>468</v>
      </c>
      <c r="J1163" s="149" t="s">
        <v>469</v>
      </c>
    </row>
    <row r="1164" spans="1:8" ht="12.75">
      <c r="A1164" s="151" t="s">
        <v>535</v>
      </c>
      <c r="C1164" s="152">
        <v>267.7160000000149</v>
      </c>
      <c r="D1164" s="132">
        <v>7926.898238435388</v>
      </c>
      <c r="F1164" s="132">
        <v>5612.5</v>
      </c>
      <c r="G1164" s="132">
        <v>5678</v>
      </c>
      <c r="H1164" s="153" t="s">
        <v>952</v>
      </c>
    </row>
    <row r="1166" spans="4:8" ht="12.75">
      <c r="D1166" s="132">
        <v>8046.904268302023</v>
      </c>
      <c r="F1166" s="132">
        <v>5619</v>
      </c>
      <c r="G1166" s="132">
        <v>5701</v>
      </c>
      <c r="H1166" s="153" t="s">
        <v>953</v>
      </c>
    </row>
    <row r="1168" spans="4:8" ht="12.75">
      <c r="D1168" s="132">
        <v>7913.5466520264745</v>
      </c>
      <c r="F1168" s="132">
        <v>5679.25</v>
      </c>
      <c r="G1168" s="132">
        <v>5703</v>
      </c>
      <c r="H1168" s="153" t="s">
        <v>954</v>
      </c>
    </row>
    <row r="1170" spans="1:8" ht="12.75">
      <c r="A1170" s="148" t="s">
        <v>470</v>
      </c>
      <c r="C1170" s="154" t="s">
        <v>471</v>
      </c>
      <c r="D1170" s="132">
        <v>7962.449719587961</v>
      </c>
      <c r="F1170" s="132">
        <v>5636.916666666666</v>
      </c>
      <c r="G1170" s="132">
        <v>5694</v>
      </c>
      <c r="H1170" s="132">
        <v>2288.279540324396</v>
      </c>
    </row>
    <row r="1171" spans="1:8" ht="12.75">
      <c r="A1171" s="131">
        <v>38385.87042824074</v>
      </c>
      <c r="C1171" s="154" t="s">
        <v>472</v>
      </c>
      <c r="D1171" s="132">
        <v>73.44381739661158</v>
      </c>
      <c r="F1171" s="132">
        <v>36.805513626810495</v>
      </c>
      <c r="G1171" s="132">
        <v>13.892443989449806</v>
      </c>
      <c r="H1171" s="132">
        <v>73.44381739661158</v>
      </c>
    </row>
    <row r="1173" spans="3:8" ht="12.75">
      <c r="C1173" s="154" t="s">
        <v>473</v>
      </c>
      <c r="D1173" s="132">
        <v>0.9223771575717045</v>
      </c>
      <c r="F1173" s="132">
        <v>0.6529369831641502</v>
      </c>
      <c r="G1173" s="132">
        <v>0.24398391270547598</v>
      </c>
      <c r="H1173" s="132">
        <v>3.2095649199485425</v>
      </c>
    </row>
    <row r="1174" spans="1:10" ht="12.75">
      <c r="A1174" s="148" t="s">
        <v>462</v>
      </c>
      <c r="C1174" s="149" t="s">
        <v>463</v>
      </c>
      <c r="D1174" s="149" t="s">
        <v>464</v>
      </c>
      <c r="F1174" s="149" t="s">
        <v>465</v>
      </c>
      <c r="G1174" s="149" t="s">
        <v>466</v>
      </c>
      <c r="H1174" s="149" t="s">
        <v>467</v>
      </c>
      <c r="I1174" s="150" t="s">
        <v>468</v>
      </c>
      <c r="J1174" s="149" t="s">
        <v>469</v>
      </c>
    </row>
    <row r="1175" spans="1:8" ht="12.75">
      <c r="A1175" s="151" t="s">
        <v>534</v>
      </c>
      <c r="C1175" s="152">
        <v>292.40199999976903</v>
      </c>
      <c r="D1175" s="132">
        <v>41529.00574952364</v>
      </c>
      <c r="F1175" s="132">
        <v>21625</v>
      </c>
      <c r="G1175" s="132">
        <v>21485</v>
      </c>
      <c r="H1175" s="153" t="s">
        <v>955</v>
      </c>
    </row>
    <row r="1177" spans="4:8" ht="12.75">
      <c r="D1177" s="132">
        <v>41338.726968705654</v>
      </c>
      <c r="F1177" s="132">
        <v>21701.5</v>
      </c>
      <c r="G1177" s="132">
        <v>21383.75</v>
      </c>
      <c r="H1177" s="153" t="s">
        <v>956</v>
      </c>
    </row>
    <row r="1179" spans="4:8" ht="12.75">
      <c r="D1179" s="132">
        <v>40697.343930482864</v>
      </c>
      <c r="F1179" s="132">
        <v>21448.25</v>
      </c>
      <c r="G1179" s="132">
        <v>21356</v>
      </c>
      <c r="H1179" s="153" t="s">
        <v>957</v>
      </c>
    </row>
    <row r="1181" spans="1:8" ht="12.75">
      <c r="A1181" s="148" t="s">
        <v>470</v>
      </c>
      <c r="C1181" s="154" t="s">
        <v>471</v>
      </c>
      <c r="D1181" s="132">
        <v>41188.35888290405</v>
      </c>
      <c r="F1181" s="132">
        <v>21591.583333333336</v>
      </c>
      <c r="G1181" s="132">
        <v>21408.25</v>
      </c>
      <c r="H1181" s="132">
        <v>19709.38271043809</v>
      </c>
    </row>
    <row r="1182" spans="1:8" ht="12.75">
      <c r="A1182" s="131">
        <v>38385.871099537035</v>
      </c>
      <c r="C1182" s="154" t="s">
        <v>472</v>
      </c>
      <c r="D1182" s="132">
        <v>435.74449650422895</v>
      </c>
      <c r="F1182" s="132">
        <v>129.88993738289864</v>
      </c>
      <c r="G1182" s="132">
        <v>67.90020250337992</v>
      </c>
      <c r="H1182" s="132">
        <v>435.74449650422895</v>
      </c>
    </row>
    <row r="1184" spans="3:8" ht="12.75">
      <c r="C1184" s="154" t="s">
        <v>473</v>
      </c>
      <c r="D1184" s="132">
        <v>1.0579311929932034</v>
      </c>
      <c r="F1184" s="132">
        <v>0.6015767133778145</v>
      </c>
      <c r="G1184" s="132">
        <v>0.3171683930418409</v>
      </c>
      <c r="H1184" s="132">
        <v>2.2108480154148036</v>
      </c>
    </row>
    <row r="1185" spans="1:10" ht="12.75">
      <c r="A1185" s="148" t="s">
        <v>462</v>
      </c>
      <c r="C1185" s="149" t="s">
        <v>463</v>
      </c>
      <c r="D1185" s="149" t="s">
        <v>464</v>
      </c>
      <c r="F1185" s="149" t="s">
        <v>465</v>
      </c>
      <c r="G1185" s="149" t="s">
        <v>466</v>
      </c>
      <c r="H1185" s="149" t="s">
        <v>467</v>
      </c>
      <c r="I1185" s="150" t="s">
        <v>468</v>
      </c>
      <c r="J1185" s="149" t="s">
        <v>469</v>
      </c>
    </row>
    <row r="1186" spans="1:8" ht="12.75">
      <c r="A1186" s="151" t="s">
        <v>538</v>
      </c>
      <c r="C1186" s="152">
        <v>324.75400000019</v>
      </c>
      <c r="D1186" s="132">
        <v>40282.69618165493</v>
      </c>
      <c r="F1186" s="132">
        <v>31164</v>
      </c>
      <c r="G1186" s="132">
        <v>28054</v>
      </c>
      <c r="H1186" s="153" t="s">
        <v>958</v>
      </c>
    </row>
    <row r="1188" spans="4:8" ht="12.75">
      <c r="D1188" s="132">
        <v>40199.689218223095</v>
      </c>
      <c r="F1188" s="132">
        <v>30749.000000029802</v>
      </c>
      <c r="G1188" s="132">
        <v>27872.000000029802</v>
      </c>
      <c r="H1188" s="153" t="s">
        <v>959</v>
      </c>
    </row>
    <row r="1190" spans="4:8" ht="12.75">
      <c r="D1190" s="132">
        <v>39689.080744981766</v>
      </c>
      <c r="F1190" s="132">
        <v>30816.000000029802</v>
      </c>
      <c r="G1190" s="132">
        <v>28225.999999970198</v>
      </c>
      <c r="H1190" s="153" t="s">
        <v>960</v>
      </c>
    </row>
    <row r="1192" spans="1:8" ht="12.75">
      <c r="A1192" s="148" t="s">
        <v>470</v>
      </c>
      <c r="C1192" s="154" t="s">
        <v>471</v>
      </c>
      <c r="D1192" s="132">
        <v>40057.15538161993</v>
      </c>
      <c r="F1192" s="132">
        <v>30909.666666686535</v>
      </c>
      <c r="G1192" s="132">
        <v>28050.666666666664</v>
      </c>
      <c r="H1192" s="132">
        <v>10186.733058832018</v>
      </c>
    </row>
    <row r="1193" spans="1:8" ht="12.75">
      <c r="A1193" s="131">
        <v>38385.8716087963</v>
      </c>
      <c r="C1193" s="154" t="s">
        <v>472</v>
      </c>
      <c r="D1193" s="132">
        <v>321.45255108092636</v>
      </c>
      <c r="F1193" s="132">
        <v>222.79213030446613</v>
      </c>
      <c r="G1193" s="132">
        <v>177.0235388945603</v>
      </c>
      <c r="H1193" s="132">
        <v>321.45255108092636</v>
      </c>
    </row>
    <row r="1195" spans="3:8" ht="12.75">
      <c r="C1195" s="154" t="s">
        <v>473</v>
      </c>
      <c r="D1195" s="132">
        <v>0.8024847196923615</v>
      </c>
      <c r="F1195" s="132">
        <v>0.7207846422510419</v>
      </c>
      <c r="G1195" s="132">
        <v>0.6310849613600165</v>
      </c>
      <c r="H1195" s="132">
        <v>3.1556000262736164</v>
      </c>
    </row>
    <row r="1196" spans="1:10" ht="12.75">
      <c r="A1196" s="148" t="s">
        <v>462</v>
      </c>
      <c r="C1196" s="149" t="s">
        <v>463</v>
      </c>
      <c r="D1196" s="149" t="s">
        <v>464</v>
      </c>
      <c r="F1196" s="149" t="s">
        <v>465</v>
      </c>
      <c r="G1196" s="149" t="s">
        <v>466</v>
      </c>
      <c r="H1196" s="149" t="s">
        <v>467</v>
      </c>
      <c r="I1196" s="150" t="s">
        <v>468</v>
      </c>
      <c r="J1196" s="149" t="s">
        <v>469</v>
      </c>
    </row>
    <row r="1197" spans="1:8" ht="12.75">
      <c r="A1197" s="151" t="s">
        <v>557</v>
      </c>
      <c r="C1197" s="152">
        <v>343.82299999985844</v>
      </c>
      <c r="D1197" s="132">
        <v>45305.94924592972</v>
      </c>
      <c r="F1197" s="132">
        <v>25546</v>
      </c>
      <c r="G1197" s="132">
        <v>25322</v>
      </c>
      <c r="H1197" s="153" t="s">
        <v>961</v>
      </c>
    </row>
    <row r="1199" spans="4:8" ht="12.75">
      <c r="D1199" s="132">
        <v>45391.7917804122</v>
      </c>
      <c r="F1199" s="132">
        <v>24674</v>
      </c>
      <c r="G1199" s="132">
        <v>25308</v>
      </c>
      <c r="H1199" s="153" t="s">
        <v>962</v>
      </c>
    </row>
    <row r="1201" spans="4:8" ht="12.75">
      <c r="D1201" s="132">
        <v>45126.538402855396</v>
      </c>
      <c r="F1201" s="132">
        <v>25740</v>
      </c>
      <c r="G1201" s="132">
        <v>25186</v>
      </c>
      <c r="H1201" s="153" t="s">
        <v>963</v>
      </c>
    </row>
    <row r="1203" spans="1:8" ht="12.75">
      <c r="A1203" s="148" t="s">
        <v>470</v>
      </c>
      <c r="C1203" s="154" t="s">
        <v>471</v>
      </c>
      <c r="D1203" s="132">
        <v>45274.75980973244</v>
      </c>
      <c r="F1203" s="132">
        <v>25320</v>
      </c>
      <c r="G1203" s="132">
        <v>25272</v>
      </c>
      <c r="H1203" s="132">
        <v>19976.295354756134</v>
      </c>
    </row>
    <row r="1204" spans="1:8" ht="12.75">
      <c r="A1204" s="131">
        <v>38385.87204861111</v>
      </c>
      <c r="C1204" s="154" t="s">
        <v>472</v>
      </c>
      <c r="D1204" s="132">
        <v>135.34926772796166</v>
      </c>
      <c r="F1204" s="132">
        <v>567.7992603024418</v>
      </c>
      <c r="G1204" s="132">
        <v>74.80641683706017</v>
      </c>
      <c r="H1204" s="132">
        <v>135.34926772796166</v>
      </c>
    </row>
    <row r="1206" spans="3:8" ht="12.75">
      <c r="C1206" s="154" t="s">
        <v>473</v>
      </c>
      <c r="D1206" s="132">
        <v>0.29895082446989923</v>
      </c>
      <c r="F1206" s="132">
        <v>2.242493129156563</v>
      </c>
      <c r="G1206" s="132">
        <v>0.2960051315173321</v>
      </c>
      <c r="H1206" s="132">
        <v>0.677549392038482</v>
      </c>
    </row>
    <row r="1207" spans="1:10" ht="12.75">
      <c r="A1207" s="148" t="s">
        <v>462</v>
      </c>
      <c r="C1207" s="149" t="s">
        <v>463</v>
      </c>
      <c r="D1207" s="149" t="s">
        <v>464</v>
      </c>
      <c r="F1207" s="149" t="s">
        <v>465</v>
      </c>
      <c r="G1207" s="149" t="s">
        <v>466</v>
      </c>
      <c r="H1207" s="149" t="s">
        <v>467</v>
      </c>
      <c r="I1207" s="150" t="s">
        <v>468</v>
      </c>
      <c r="J1207" s="149" t="s">
        <v>469</v>
      </c>
    </row>
    <row r="1208" spans="1:8" ht="12.75">
      <c r="A1208" s="151" t="s">
        <v>539</v>
      </c>
      <c r="C1208" s="152">
        <v>361.38400000007823</v>
      </c>
      <c r="D1208" s="132">
        <v>46581.70261710882</v>
      </c>
      <c r="F1208" s="132">
        <v>26379.999999970198</v>
      </c>
      <c r="G1208" s="132">
        <v>26281.999999970198</v>
      </c>
      <c r="H1208" s="153" t="s">
        <v>964</v>
      </c>
    </row>
    <row r="1210" spans="4:8" ht="12.75">
      <c r="D1210" s="132">
        <v>46516.397983551025</v>
      </c>
      <c r="F1210" s="132">
        <v>25752</v>
      </c>
      <c r="G1210" s="132">
        <v>25652</v>
      </c>
      <c r="H1210" s="153" t="s">
        <v>965</v>
      </c>
    </row>
    <row r="1212" spans="4:8" ht="12.75">
      <c r="D1212" s="132">
        <v>46619.75630295277</v>
      </c>
      <c r="F1212" s="132">
        <v>26186</v>
      </c>
      <c r="G1212" s="132">
        <v>25664</v>
      </c>
      <c r="H1212" s="153" t="s">
        <v>966</v>
      </c>
    </row>
    <row r="1214" spans="1:8" ht="12.75">
      <c r="A1214" s="148" t="s">
        <v>470</v>
      </c>
      <c r="C1214" s="154" t="s">
        <v>471</v>
      </c>
      <c r="D1214" s="132">
        <v>46572.618967870876</v>
      </c>
      <c r="F1214" s="132">
        <v>26105.99999999007</v>
      </c>
      <c r="G1214" s="132">
        <v>25865.99999999007</v>
      </c>
      <c r="H1214" s="132">
        <v>20576.933605363705</v>
      </c>
    </row>
    <row r="1215" spans="1:8" ht="12.75">
      <c r="A1215" s="131">
        <v>38385.87247685185</v>
      </c>
      <c r="C1215" s="154" t="s">
        <v>472</v>
      </c>
      <c r="D1215" s="132">
        <v>52.27446852732655</v>
      </c>
      <c r="F1215" s="132">
        <v>321.5524840393275</v>
      </c>
      <c r="G1215" s="132">
        <v>360.3165274971293</v>
      </c>
      <c r="H1215" s="132">
        <v>52.27446852732655</v>
      </c>
    </row>
    <row r="1217" spans="3:8" ht="12.75">
      <c r="C1217" s="154" t="s">
        <v>473</v>
      </c>
      <c r="D1217" s="132">
        <v>0.11224292231319266</v>
      </c>
      <c r="F1217" s="132">
        <v>1.2317187008329498</v>
      </c>
      <c r="G1217" s="132">
        <v>1.3930121684731602</v>
      </c>
      <c r="H1217" s="132">
        <v>0.25404401612930494</v>
      </c>
    </row>
    <row r="1218" spans="1:10" ht="12.75">
      <c r="A1218" s="148" t="s">
        <v>462</v>
      </c>
      <c r="C1218" s="149" t="s">
        <v>463</v>
      </c>
      <c r="D1218" s="149" t="s">
        <v>464</v>
      </c>
      <c r="F1218" s="149" t="s">
        <v>465</v>
      </c>
      <c r="G1218" s="149" t="s">
        <v>466</v>
      </c>
      <c r="H1218" s="149" t="s">
        <v>467</v>
      </c>
      <c r="I1218" s="150" t="s">
        <v>468</v>
      </c>
      <c r="J1218" s="149" t="s">
        <v>469</v>
      </c>
    </row>
    <row r="1219" spans="1:8" ht="12.75">
      <c r="A1219" s="151" t="s">
        <v>558</v>
      </c>
      <c r="C1219" s="152">
        <v>371.029</v>
      </c>
      <c r="D1219" s="132">
        <v>50524.297184586525</v>
      </c>
      <c r="F1219" s="132">
        <v>35296</v>
      </c>
      <c r="G1219" s="132">
        <v>35898</v>
      </c>
      <c r="H1219" s="153" t="s">
        <v>967</v>
      </c>
    </row>
    <row r="1221" spans="4:8" ht="12.75">
      <c r="D1221" s="132">
        <v>51438.126895070076</v>
      </c>
      <c r="F1221" s="132">
        <v>36290</v>
      </c>
      <c r="G1221" s="132">
        <v>35456</v>
      </c>
      <c r="H1221" s="153" t="s">
        <v>968</v>
      </c>
    </row>
    <row r="1223" spans="4:8" ht="12.75">
      <c r="D1223" s="132">
        <v>51819.16391116381</v>
      </c>
      <c r="F1223" s="132">
        <v>34970</v>
      </c>
      <c r="G1223" s="132">
        <v>35206</v>
      </c>
      <c r="H1223" s="153" t="s">
        <v>969</v>
      </c>
    </row>
    <row r="1225" spans="1:8" ht="12.75">
      <c r="A1225" s="148" t="s">
        <v>470</v>
      </c>
      <c r="C1225" s="154" t="s">
        <v>471</v>
      </c>
      <c r="D1225" s="132">
        <v>51260.529330273464</v>
      </c>
      <c r="F1225" s="132">
        <v>35518.666666666664</v>
      </c>
      <c r="G1225" s="132">
        <v>35520</v>
      </c>
      <c r="H1225" s="132">
        <v>15741.355264029633</v>
      </c>
    </row>
    <row r="1226" spans="1:8" ht="12.75">
      <c r="A1226" s="131">
        <v>38385.87291666667</v>
      </c>
      <c r="C1226" s="154" t="s">
        <v>472</v>
      </c>
      <c r="D1226" s="132">
        <v>665.4514491421329</v>
      </c>
      <c r="F1226" s="132">
        <v>687.5938723791344</v>
      </c>
      <c r="G1226" s="132">
        <v>350.4111870360305</v>
      </c>
      <c r="H1226" s="132">
        <v>665.4514491421329</v>
      </c>
    </row>
    <row r="1228" spans="3:8" ht="12.75">
      <c r="C1228" s="154" t="s">
        <v>473</v>
      </c>
      <c r="D1228" s="132">
        <v>1.2981751414516323</v>
      </c>
      <c r="F1228" s="132">
        <v>1.9358662272771159</v>
      </c>
      <c r="G1228" s="132">
        <v>0.9865179815203561</v>
      </c>
      <c r="H1228" s="132">
        <v>4.227408872873528</v>
      </c>
    </row>
    <row r="1229" spans="1:10" ht="12.75">
      <c r="A1229" s="148" t="s">
        <v>462</v>
      </c>
      <c r="C1229" s="149" t="s">
        <v>463</v>
      </c>
      <c r="D1229" s="149" t="s">
        <v>464</v>
      </c>
      <c r="F1229" s="149" t="s">
        <v>465</v>
      </c>
      <c r="G1229" s="149" t="s">
        <v>466</v>
      </c>
      <c r="H1229" s="149" t="s">
        <v>467</v>
      </c>
      <c r="I1229" s="150" t="s">
        <v>468</v>
      </c>
      <c r="J1229" s="149" t="s">
        <v>469</v>
      </c>
    </row>
    <row r="1230" spans="1:8" ht="12.75">
      <c r="A1230" s="151" t="s">
        <v>533</v>
      </c>
      <c r="C1230" s="152">
        <v>407.77100000018254</v>
      </c>
      <c r="D1230" s="132">
        <v>3368329.04410553</v>
      </c>
      <c r="F1230" s="132">
        <v>80700</v>
      </c>
      <c r="G1230" s="132">
        <v>77000</v>
      </c>
      <c r="H1230" s="153" t="s">
        <v>970</v>
      </c>
    </row>
    <row r="1232" spans="4:8" ht="12.75">
      <c r="D1232" s="132">
        <v>3318502.845561981</v>
      </c>
      <c r="F1232" s="132">
        <v>79600</v>
      </c>
      <c r="G1232" s="132">
        <v>77200</v>
      </c>
      <c r="H1232" s="153" t="s">
        <v>971</v>
      </c>
    </row>
    <row r="1234" spans="4:8" ht="12.75">
      <c r="D1234" s="132">
        <v>3451564.694339752</v>
      </c>
      <c r="F1234" s="132">
        <v>80000</v>
      </c>
      <c r="G1234" s="132">
        <v>76400</v>
      </c>
      <c r="H1234" s="153" t="s">
        <v>972</v>
      </c>
    </row>
    <row r="1236" spans="1:8" ht="12.75">
      <c r="A1236" s="148" t="s">
        <v>470</v>
      </c>
      <c r="C1236" s="154" t="s">
        <v>471</v>
      </c>
      <c r="D1236" s="132">
        <v>3379465.5280024214</v>
      </c>
      <c r="F1236" s="132">
        <v>80100</v>
      </c>
      <c r="G1236" s="132">
        <v>76866.66666666667</v>
      </c>
      <c r="H1236" s="132">
        <v>3301008.6307277875</v>
      </c>
    </row>
    <row r="1237" spans="1:8" ht="12.75">
      <c r="A1237" s="131">
        <v>38385.87337962963</v>
      </c>
      <c r="C1237" s="154" t="s">
        <v>472</v>
      </c>
      <c r="D1237" s="132">
        <v>67226.33304911105</v>
      </c>
      <c r="F1237" s="132">
        <v>556.7764362830022</v>
      </c>
      <c r="G1237" s="132">
        <v>416.33319989322655</v>
      </c>
      <c r="H1237" s="132">
        <v>67226.33304911105</v>
      </c>
    </row>
    <row r="1239" spans="3:8" ht="12.75">
      <c r="C1239" s="154" t="s">
        <v>473</v>
      </c>
      <c r="D1239" s="132">
        <v>1.9892593219865768</v>
      </c>
      <c r="F1239" s="132">
        <v>0.6951016682684171</v>
      </c>
      <c r="G1239" s="132">
        <v>0.541630355455195</v>
      </c>
      <c r="H1239" s="132">
        <v>2.0365391481660375</v>
      </c>
    </row>
    <row r="1240" spans="1:10" ht="12.75">
      <c r="A1240" s="148" t="s">
        <v>462</v>
      </c>
      <c r="C1240" s="149" t="s">
        <v>463</v>
      </c>
      <c r="D1240" s="149" t="s">
        <v>464</v>
      </c>
      <c r="F1240" s="149" t="s">
        <v>465</v>
      </c>
      <c r="G1240" s="149" t="s">
        <v>466</v>
      </c>
      <c r="H1240" s="149" t="s">
        <v>467</v>
      </c>
      <c r="I1240" s="150" t="s">
        <v>468</v>
      </c>
      <c r="J1240" s="149" t="s">
        <v>469</v>
      </c>
    </row>
    <row r="1241" spans="1:8" ht="12.75">
      <c r="A1241" s="151" t="s">
        <v>540</v>
      </c>
      <c r="C1241" s="152">
        <v>455.40299999993294</v>
      </c>
      <c r="D1241" s="132">
        <v>977463.3692512512</v>
      </c>
      <c r="F1241" s="132">
        <v>52942.5</v>
      </c>
      <c r="G1241" s="132">
        <v>54532.5</v>
      </c>
      <c r="H1241" s="153" t="s">
        <v>973</v>
      </c>
    </row>
    <row r="1243" spans="4:8" ht="12.75">
      <c r="D1243" s="132">
        <v>952753.4210500717</v>
      </c>
      <c r="F1243" s="132">
        <v>52830</v>
      </c>
      <c r="G1243" s="132">
        <v>54420</v>
      </c>
      <c r="H1243" s="153" t="s">
        <v>974</v>
      </c>
    </row>
    <row r="1245" spans="4:8" ht="12.75">
      <c r="D1245" s="132">
        <v>953178.2274179459</v>
      </c>
      <c r="F1245" s="132">
        <v>53130</v>
      </c>
      <c r="G1245" s="132">
        <v>54580</v>
      </c>
      <c r="H1245" s="153" t="s">
        <v>975</v>
      </c>
    </row>
    <row r="1247" spans="1:8" ht="12.75">
      <c r="A1247" s="148" t="s">
        <v>470</v>
      </c>
      <c r="C1247" s="154" t="s">
        <v>471</v>
      </c>
      <c r="D1247" s="132">
        <v>961131.6725730896</v>
      </c>
      <c r="F1247" s="132">
        <v>52967.5</v>
      </c>
      <c r="G1247" s="132">
        <v>54510.83333333333</v>
      </c>
      <c r="H1247" s="132">
        <v>907396.9923405313</v>
      </c>
    </row>
    <row r="1248" spans="1:8" ht="12.75">
      <c r="A1248" s="131">
        <v>38385.874027777776</v>
      </c>
      <c r="C1248" s="154" t="s">
        <v>472</v>
      </c>
      <c r="D1248" s="132">
        <v>14145.259007997462</v>
      </c>
      <c r="F1248" s="132">
        <v>151.55444566227678</v>
      </c>
      <c r="G1248" s="132">
        <v>82.17106141053148</v>
      </c>
      <c r="H1248" s="132">
        <v>14145.259007997462</v>
      </c>
    </row>
    <row r="1250" spans="3:8" ht="12.75">
      <c r="C1250" s="154" t="s">
        <v>473</v>
      </c>
      <c r="D1250" s="132">
        <v>1.4717295675137356</v>
      </c>
      <c r="F1250" s="132">
        <v>0.28612723965125175</v>
      </c>
      <c r="G1250" s="132">
        <v>0.1507426256136208</v>
      </c>
      <c r="H1250" s="132">
        <v>1.5588831710265334</v>
      </c>
    </row>
    <row r="1251" spans="1:16" ht="12.75">
      <c r="A1251" s="142" t="s">
        <v>453</v>
      </c>
      <c r="B1251" s="137" t="s">
        <v>610</v>
      </c>
      <c r="D1251" s="142" t="s">
        <v>454</v>
      </c>
      <c r="E1251" s="137" t="s">
        <v>455</v>
      </c>
      <c r="F1251" s="138" t="s">
        <v>492</v>
      </c>
      <c r="G1251" s="143" t="s">
        <v>457</v>
      </c>
      <c r="H1251" s="144">
        <v>1</v>
      </c>
      <c r="I1251" s="145" t="s">
        <v>458</v>
      </c>
      <c r="J1251" s="144">
        <v>12</v>
      </c>
      <c r="K1251" s="143" t="s">
        <v>459</v>
      </c>
      <c r="L1251" s="146">
        <v>1</v>
      </c>
      <c r="M1251" s="143" t="s">
        <v>460</v>
      </c>
      <c r="N1251" s="147">
        <v>1</v>
      </c>
      <c r="O1251" s="143" t="s">
        <v>461</v>
      </c>
      <c r="P1251" s="147">
        <v>1</v>
      </c>
    </row>
    <row r="1253" spans="1:10" ht="12.75">
      <c r="A1253" s="148" t="s">
        <v>462</v>
      </c>
      <c r="C1253" s="149" t="s">
        <v>463</v>
      </c>
      <c r="D1253" s="149" t="s">
        <v>464</v>
      </c>
      <c r="F1253" s="149" t="s">
        <v>465</v>
      </c>
      <c r="G1253" s="149" t="s">
        <v>466</v>
      </c>
      <c r="H1253" s="149" t="s">
        <v>467</v>
      </c>
      <c r="I1253" s="150" t="s">
        <v>468</v>
      </c>
      <c r="J1253" s="149" t="s">
        <v>469</v>
      </c>
    </row>
    <row r="1254" spans="1:8" ht="12.75">
      <c r="A1254" s="151" t="s">
        <v>536</v>
      </c>
      <c r="C1254" s="152">
        <v>228.61599999992177</v>
      </c>
      <c r="D1254" s="132">
        <v>48834.97265851498</v>
      </c>
      <c r="F1254" s="132">
        <v>20943</v>
      </c>
      <c r="G1254" s="132">
        <v>21413</v>
      </c>
      <c r="H1254" s="153" t="s">
        <v>976</v>
      </c>
    </row>
    <row r="1256" spans="4:8" ht="12.75">
      <c r="D1256" s="132">
        <v>47965.73252278566</v>
      </c>
      <c r="F1256" s="132">
        <v>20936</v>
      </c>
      <c r="G1256" s="132">
        <v>21493</v>
      </c>
      <c r="H1256" s="153" t="s">
        <v>977</v>
      </c>
    </row>
    <row r="1258" spans="4:8" ht="12.75">
      <c r="D1258" s="132">
        <v>48056.645008444786</v>
      </c>
      <c r="F1258" s="132">
        <v>21358</v>
      </c>
      <c r="G1258" s="132">
        <v>21231</v>
      </c>
      <c r="H1258" s="153" t="s">
        <v>978</v>
      </c>
    </row>
    <row r="1260" spans="1:8" ht="12.75">
      <c r="A1260" s="148" t="s">
        <v>470</v>
      </c>
      <c r="C1260" s="154" t="s">
        <v>471</v>
      </c>
      <c r="D1260" s="132">
        <v>48285.78339658181</v>
      </c>
      <c r="F1260" s="132">
        <v>21079</v>
      </c>
      <c r="G1260" s="132">
        <v>21379</v>
      </c>
      <c r="H1260" s="132">
        <v>27039.551020602696</v>
      </c>
    </row>
    <row r="1261" spans="1:8" ht="12.75">
      <c r="A1261" s="131">
        <v>38385.87626157407</v>
      </c>
      <c r="C1261" s="154" t="s">
        <v>472</v>
      </c>
      <c r="D1261" s="132">
        <v>477.77913734148757</v>
      </c>
      <c r="F1261" s="132">
        <v>241.6464359348178</v>
      </c>
      <c r="G1261" s="132">
        <v>134.2683879399764</v>
      </c>
      <c r="H1261" s="132">
        <v>477.77913734148757</v>
      </c>
    </row>
    <row r="1263" spans="3:8" ht="12.75">
      <c r="C1263" s="154" t="s">
        <v>473</v>
      </c>
      <c r="D1263" s="132">
        <v>0.9894820042938557</v>
      </c>
      <c r="F1263" s="132">
        <v>1.1463847238237954</v>
      </c>
      <c r="G1263" s="132">
        <v>0.6280386731838551</v>
      </c>
      <c r="H1263" s="132">
        <v>1.7669640186608324</v>
      </c>
    </row>
    <row r="1264" spans="1:10" ht="12.75">
      <c r="A1264" s="148" t="s">
        <v>462</v>
      </c>
      <c r="C1264" s="149" t="s">
        <v>463</v>
      </c>
      <c r="D1264" s="149" t="s">
        <v>464</v>
      </c>
      <c r="F1264" s="149" t="s">
        <v>465</v>
      </c>
      <c r="G1264" s="149" t="s">
        <v>466</v>
      </c>
      <c r="H1264" s="149" t="s">
        <v>467</v>
      </c>
      <c r="I1264" s="150" t="s">
        <v>468</v>
      </c>
      <c r="J1264" s="149" t="s">
        <v>469</v>
      </c>
    </row>
    <row r="1265" spans="1:8" ht="12.75">
      <c r="A1265" s="151" t="s">
        <v>537</v>
      </c>
      <c r="C1265" s="152">
        <v>231.6040000000503</v>
      </c>
      <c r="D1265" s="132">
        <v>66527.18560934067</v>
      </c>
      <c r="F1265" s="132">
        <v>22793</v>
      </c>
      <c r="G1265" s="132">
        <v>25535</v>
      </c>
      <c r="H1265" s="153" t="s">
        <v>979</v>
      </c>
    </row>
    <row r="1267" spans="4:8" ht="12.75">
      <c r="D1267" s="132">
        <v>68746.54898011684</v>
      </c>
      <c r="F1267" s="132">
        <v>22615</v>
      </c>
      <c r="G1267" s="132">
        <v>25475</v>
      </c>
      <c r="H1267" s="153" t="s">
        <v>980</v>
      </c>
    </row>
    <row r="1269" spans="4:8" ht="12.75">
      <c r="D1269" s="132">
        <v>69461.97129678726</v>
      </c>
      <c r="F1269" s="132">
        <v>22998</v>
      </c>
      <c r="G1269" s="132">
        <v>25629.999999970198</v>
      </c>
      <c r="H1269" s="153" t="s">
        <v>981</v>
      </c>
    </row>
    <row r="1271" spans="1:8" ht="12.75">
      <c r="A1271" s="148" t="s">
        <v>470</v>
      </c>
      <c r="C1271" s="154" t="s">
        <v>471</v>
      </c>
      <c r="D1271" s="132">
        <v>68245.23529541492</v>
      </c>
      <c r="F1271" s="132">
        <v>22802</v>
      </c>
      <c r="G1271" s="132">
        <v>25546.666666656733</v>
      </c>
      <c r="H1271" s="132">
        <v>43813.01381891075</v>
      </c>
    </row>
    <row r="1272" spans="1:8" ht="12.75">
      <c r="A1272" s="131">
        <v>38385.87672453704</v>
      </c>
      <c r="C1272" s="154" t="s">
        <v>472</v>
      </c>
      <c r="D1272" s="132">
        <v>1530.270667451492</v>
      </c>
      <c r="F1272" s="132">
        <v>191.6585505527995</v>
      </c>
      <c r="G1272" s="132">
        <v>78.1558272356702</v>
      </c>
      <c r="H1272" s="132">
        <v>1530.270667451492</v>
      </c>
    </row>
    <row r="1274" spans="3:8" ht="12.75">
      <c r="C1274" s="154" t="s">
        <v>473</v>
      </c>
      <c r="D1274" s="132">
        <v>2.242311365514925</v>
      </c>
      <c r="F1274" s="132">
        <v>0.8405339468151896</v>
      </c>
      <c r="G1274" s="132">
        <v>0.3059335617263855</v>
      </c>
      <c r="H1274" s="132">
        <v>3.492730889905113</v>
      </c>
    </row>
    <row r="1275" spans="1:10" ht="12.75">
      <c r="A1275" s="148" t="s">
        <v>462</v>
      </c>
      <c r="C1275" s="149" t="s">
        <v>463</v>
      </c>
      <c r="D1275" s="149" t="s">
        <v>464</v>
      </c>
      <c r="F1275" s="149" t="s">
        <v>465</v>
      </c>
      <c r="G1275" s="149" t="s">
        <v>466</v>
      </c>
      <c r="H1275" s="149" t="s">
        <v>467</v>
      </c>
      <c r="I1275" s="150" t="s">
        <v>468</v>
      </c>
      <c r="J1275" s="149" t="s">
        <v>469</v>
      </c>
    </row>
    <row r="1276" spans="1:8" ht="12.75">
      <c r="A1276" s="151" t="s">
        <v>535</v>
      </c>
      <c r="C1276" s="152">
        <v>267.7160000000149</v>
      </c>
      <c r="D1276" s="132">
        <v>61069.59302824736</v>
      </c>
      <c r="F1276" s="132">
        <v>5846</v>
      </c>
      <c r="G1276" s="132">
        <v>5996.5</v>
      </c>
      <c r="H1276" s="153" t="s">
        <v>982</v>
      </c>
    </row>
    <row r="1278" spans="4:8" ht="12.75">
      <c r="D1278" s="132">
        <v>62305.53845202923</v>
      </c>
      <c r="F1278" s="132">
        <v>5858.75</v>
      </c>
      <c r="G1278" s="132">
        <v>6051.75</v>
      </c>
      <c r="H1278" s="153" t="s">
        <v>983</v>
      </c>
    </row>
    <row r="1280" spans="4:8" ht="12.75">
      <c r="D1280" s="132">
        <v>61685.41787785292</v>
      </c>
      <c r="F1280" s="132">
        <v>5897.25</v>
      </c>
      <c r="G1280" s="132">
        <v>6066.25</v>
      </c>
      <c r="H1280" s="153" t="s">
        <v>984</v>
      </c>
    </row>
    <row r="1282" spans="1:8" ht="12.75">
      <c r="A1282" s="148" t="s">
        <v>470</v>
      </c>
      <c r="C1282" s="154" t="s">
        <v>471</v>
      </c>
      <c r="D1282" s="132">
        <v>61686.84978604317</v>
      </c>
      <c r="F1282" s="132">
        <v>5867.333333333334</v>
      </c>
      <c r="G1282" s="132">
        <v>6038.166666666666</v>
      </c>
      <c r="H1282" s="132">
        <v>55708.02783836874</v>
      </c>
    </row>
    <row r="1283" spans="1:8" ht="12.75">
      <c r="A1283" s="131">
        <v>38385.87737268519</v>
      </c>
      <c r="C1283" s="154" t="s">
        <v>472</v>
      </c>
      <c r="D1283" s="132">
        <v>617.9739560950637</v>
      </c>
      <c r="F1283" s="132">
        <v>26.68137615141568</v>
      </c>
      <c r="G1283" s="132">
        <v>36.805513626810495</v>
      </c>
      <c r="H1283" s="132">
        <v>617.9739560950637</v>
      </c>
    </row>
    <row r="1285" spans="3:8" ht="12.75">
      <c r="C1285" s="154" t="s">
        <v>473</v>
      </c>
      <c r="D1285" s="132">
        <v>1.0017920484486829</v>
      </c>
      <c r="F1285" s="132">
        <v>0.4547445088867575</v>
      </c>
      <c r="G1285" s="132">
        <v>0.6095478256669051</v>
      </c>
      <c r="H1285" s="132">
        <v>1.109308622247503</v>
      </c>
    </row>
    <row r="1286" spans="1:10" ht="12.75">
      <c r="A1286" s="148" t="s">
        <v>462</v>
      </c>
      <c r="C1286" s="149" t="s">
        <v>463</v>
      </c>
      <c r="D1286" s="149" t="s">
        <v>464</v>
      </c>
      <c r="F1286" s="149" t="s">
        <v>465</v>
      </c>
      <c r="G1286" s="149" t="s">
        <v>466</v>
      </c>
      <c r="H1286" s="149" t="s">
        <v>467</v>
      </c>
      <c r="I1286" s="150" t="s">
        <v>468</v>
      </c>
      <c r="J1286" s="149" t="s">
        <v>469</v>
      </c>
    </row>
    <row r="1287" spans="1:8" ht="12.75">
      <c r="A1287" s="151" t="s">
        <v>534</v>
      </c>
      <c r="C1287" s="152">
        <v>292.40199999976903</v>
      </c>
      <c r="D1287" s="132">
        <v>60507.13263350725</v>
      </c>
      <c r="F1287" s="132">
        <v>23270.5</v>
      </c>
      <c r="G1287" s="132">
        <v>22305.75</v>
      </c>
      <c r="H1287" s="153" t="s">
        <v>985</v>
      </c>
    </row>
    <row r="1289" spans="4:8" ht="12.75">
      <c r="D1289" s="132">
        <v>59632.89114129543</v>
      </c>
      <c r="F1289" s="132">
        <v>23199.25</v>
      </c>
      <c r="G1289" s="132">
        <v>22077.5</v>
      </c>
      <c r="H1289" s="153" t="s">
        <v>986</v>
      </c>
    </row>
    <row r="1291" spans="4:8" ht="12.75">
      <c r="D1291" s="132">
        <v>58966.908680319786</v>
      </c>
      <c r="F1291" s="132">
        <v>23398</v>
      </c>
      <c r="G1291" s="132">
        <v>22136.25</v>
      </c>
      <c r="H1291" s="153" t="s">
        <v>987</v>
      </c>
    </row>
    <row r="1293" spans="1:8" ht="12.75">
      <c r="A1293" s="148" t="s">
        <v>470</v>
      </c>
      <c r="C1293" s="154" t="s">
        <v>471</v>
      </c>
      <c r="D1293" s="132">
        <v>59702.31081837416</v>
      </c>
      <c r="F1293" s="132">
        <v>23289.25</v>
      </c>
      <c r="G1293" s="132">
        <v>22173.166666666664</v>
      </c>
      <c r="H1293" s="132">
        <v>37098.58250269085</v>
      </c>
    </row>
    <row r="1294" spans="1:8" ht="12.75">
      <c r="A1294" s="131">
        <v>38385.87804398148</v>
      </c>
      <c r="C1294" s="154" t="s">
        <v>472</v>
      </c>
      <c r="D1294" s="132">
        <v>772.4550311626283</v>
      </c>
      <c r="F1294" s="132">
        <v>100.69291186573165</v>
      </c>
      <c r="G1294" s="132">
        <v>118.51854636863098</v>
      </c>
      <c r="H1294" s="132">
        <v>772.4550311626283</v>
      </c>
    </row>
    <row r="1296" spans="3:8" ht="12.75">
      <c r="C1296" s="154" t="s">
        <v>473</v>
      </c>
      <c r="D1296" s="132">
        <v>1.2938444434966414</v>
      </c>
      <c r="F1296" s="132">
        <v>0.4323578984541437</v>
      </c>
      <c r="G1296" s="132">
        <v>0.5345133969826789</v>
      </c>
      <c r="H1296" s="132">
        <v>2.082168587186856</v>
      </c>
    </row>
    <row r="1297" spans="1:10" ht="12.75">
      <c r="A1297" s="148" t="s">
        <v>462</v>
      </c>
      <c r="C1297" s="149" t="s">
        <v>463</v>
      </c>
      <c r="D1297" s="149" t="s">
        <v>464</v>
      </c>
      <c r="F1297" s="149" t="s">
        <v>465</v>
      </c>
      <c r="G1297" s="149" t="s">
        <v>466</v>
      </c>
      <c r="H1297" s="149" t="s">
        <v>467</v>
      </c>
      <c r="I1297" s="150" t="s">
        <v>468</v>
      </c>
      <c r="J1297" s="149" t="s">
        <v>469</v>
      </c>
    </row>
    <row r="1298" spans="1:8" ht="12.75">
      <c r="A1298" s="151" t="s">
        <v>538</v>
      </c>
      <c r="C1298" s="152">
        <v>324.75400000019</v>
      </c>
      <c r="D1298" s="132">
        <v>56334.1452575922</v>
      </c>
      <c r="F1298" s="132">
        <v>32787</v>
      </c>
      <c r="G1298" s="132">
        <v>29123</v>
      </c>
      <c r="H1298" s="153" t="s">
        <v>988</v>
      </c>
    </row>
    <row r="1300" spans="4:8" ht="12.75">
      <c r="D1300" s="132">
        <v>56182.45868188143</v>
      </c>
      <c r="F1300" s="132">
        <v>31818.000000029802</v>
      </c>
      <c r="G1300" s="132">
        <v>29089</v>
      </c>
      <c r="H1300" s="153" t="s">
        <v>989</v>
      </c>
    </row>
    <row r="1302" spans="4:8" ht="12.75">
      <c r="D1302" s="132">
        <v>55721.22480916977</v>
      </c>
      <c r="F1302" s="132">
        <v>32122.000000029802</v>
      </c>
      <c r="G1302" s="132">
        <v>29456</v>
      </c>
      <c r="H1302" s="153" t="s">
        <v>990</v>
      </c>
    </row>
    <row r="1304" spans="1:8" ht="12.75">
      <c r="A1304" s="148" t="s">
        <v>470</v>
      </c>
      <c r="C1304" s="154" t="s">
        <v>471</v>
      </c>
      <c r="D1304" s="132">
        <v>56079.276249547795</v>
      </c>
      <c r="F1304" s="132">
        <v>32242.3333333532</v>
      </c>
      <c r="G1304" s="132">
        <v>29222.666666666664</v>
      </c>
      <c r="H1304" s="132">
        <v>24934.58947226014</v>
      </c>
    </row>
    <row r="1305" spans="1:8" ht="12.75">
      <c r="A1305" s="131">
        <v>38385.87855324074</v>
      </c>
      <c r="C1305" s="154" t="s">
        <v>472</v>
      </c>
      <c r="D1305" s="132">
        <v>319.22222632687595</v>
      </c>
      <c r="F1305" s="132">
        <v>495.5808040239828</v>
      </c>
      <c r="G1305" s="132">
        <v>202.7864229511762</v>
      </c>
      <c r="H1305" s="132">
        <v>319.22222632687595</v>
      </c>
    </row>
    <row r="1307" spans="3:8" ht="12.75">
      <c r="C1307" s="154" t="s">
        <v>473</v>
      </c>
      <c r="D1307" s="132">
        <v>0.5692338554912254</v>
      </c>
      <c r="F1307" s="132">
        <v>1.5370500605529298</v>
      </c>
      <c r="G1307" s="132">
        <v>0.69393537990319</v>
      </c>
      <c r="H1307" s="132">
        <v>1.28023854847104</v>
      </c>
    </row>
    <row r="1308" spans="1:10" ht="12.75">
      <c r="A1308" s="148" t="s">
        <v>462</v>
      </c>
      <c r="C1308" s="149" t="s">
        <v>463</v>
      </c>
      <c r="D1308" s="149" t="s">
        <v>464</v>
      </c>
      <c r="F1308" s="149" t="s">
        <v>465</v>
      </c>
      <c r="G1308" s="149" t="s">
        <v>466</v>
      </c>
      <c r="H1308" s="149" t="s">
        <v>467</v>
      </c>
      <c r="I1308" s="150" t="s">
        <v>468</v>
      </c>
      <c r="J1308" s="149" t="s">
        <v>469</v>
      </c>
    </row>
    <row r="1309" spans="1:8" ht="12.75">
      <c r="A1309" s="151" t="s">
        <v>557</v>
      </c>
      <c r="C1309" s="152">
        <v>343.82299999985844</v>
      </c>
      <c r="D1309" s="132">
        <v>54792.96488380432</v>
      </c>
      <c r="F1309" s="132">
        <v>25490</v>
      </c>
      <c r="G1309" s="132">
        <v>25322</v>
      </c>
      <c r="H1309" s="153" t="s">
        <v>991</v>
      </c>
    </row>
    <row r="1311" spans="4:8" ht="12.75">
      <c r="D1311" s="132">
        <v>56856.7379155159</v>
      </c>
      <c r="F1311" s="132">
        <v>26022.000000029802</v>
      </c>
      <c r="G1311" s="132">
        <v>25670.000000029802</v>
      </c>
      <c r="H1311" s="153" t="s">
        <v>992</v>
      </c>
    </row>
    <row r="1313" spans="4:8" ht="12.75">
      <c r="D1313" s="132">
        <v>55905.09045743942</v>
      </c>
      <c r="F1313" s="132">
        <v>25642</v>
      </c>
      <c r="G1313" s="132">
        <v>25334</v>
      </c>
      <c r="H1313" s="153" t="s">
        <v>993</v>
      </c>
    </row>
    <row r="1315" spans="1:8" ht="12.75">
      <c r="A1315" s="148" t="s">
        <v>470</v>
      </c>
      <c r="C1315" s="154" t="s">
        <v>471</v>
      </c>
      <c r="D1315" s="132">
        <v>55851.59775225322</v>
      </c>
      <c r="F1315" s="132">
        <v>25718.00000000993</v>
      </c>
      <c r="G1315" s="132">
        <v>25442.00000000993</v>
      </c>
      <c r="H1315" s="132">
        <v>30257.427136129536</v>
      </c>
    </row>
    <row r="1316" spans="1:8" ht="12.75">
      <c r="A1316" s="131">
        <v>38385.87899305556</v>
      </c>
      <c r="C1316" s="154" t="s">
        <v>472</v>
      </c>
      <c r="D1316" s="132">
        <v>1032.9258849192256</v>
      </c>
      <c r="F1316" s="132">
        <v>274.0218969519686</v>
      </c>
      <c r="G1316" s="132">
        <v>197.54493161484518</v>
      </c>
      <c r="H1316" s="132">
        <v>1032.9258849192256</v>
      </c>
    </row>
    <row r="1318" spans="3:8" ht="12.75">
      <c r="C1318" s="154" t="s">
        <v>473</v>
      </c>
      <c r="D1318" s="132">
        <v>1.84941152355405</v>
      </c>
      <c r="F1318" s="132">
        <v>1.0654868067184962</v>
      </c>
      <c r="G1318" s="132">
        <v>0.7764520541418447</v>
      </c>
      <c r="H1318" s="132">
        <v>3.413792852485592</v>
      </c>
    </row>
    <row r="1319" spans="1:10" ht="12.75">
      <c r="A1319" s="148" t="s">
        <v>462</v>
      </c>
      <c r="C1319" s="149" t="s">
        <v>463</v>
      </c>
      <c r="D1319" s="149" t="s">
        <v>464</v>
      </c>
      <c r="F1319" s="149" t="s">
        <v>465</v>
      </c>
      <c r="G1319" s="149" t="s">
        <v>466</v>
      </c>
      <c r="H1319" s="149" t="s">
        <v>467</v>
      </c>
      <c r="I1319" s="150" t="s">
        <v>468</v>
      </c>
      <c r="J1319" s="149" t="s">
        <v>469</v>
      </c>
    </row>
    <row r="1320" spans="1:8" ht="12.75">
      <c r="A1320" s="151" t="s">
        <v>539</v>
      </c>
      <c r="C1320" s="152">
        <v>361.38400000007823</v>
      </c>
      <c r="D1320" s="132">
        <v>58158.001495182514</v>
      </c>
      <c r="F1320" s="132">
        <v>27096</v>
      </c>
      <c r="G1320" s="132">
        <v>26696</v>
      </c>
      <c r="H1320" s="153" t="s">
        <v>994</v>
      </c>
    </row>
    <row r="1322" spans="4:8" ht="12.75">
      <c r="D1322" s="132">
        <v>57726.203248262405</v>
      </c>
      <c r="F1322" s="132">
        <v>27125.999999970198</v>
      </c>
      <c r="G1322" s="132">
        <v>26627.999999970198</v>
      </c>
      <c r="H1322" s="153" t="s">
        <v>995</v>
      </c>
    </row>
    <row r="1324" spans="4:8" ht="12.75">
      <c r="D1324" s="132">
        <v>57886.24719464779</v>
      </c>
      <c r="F1324" s="132">
        <v>26756</v>
      </c>
      <c r="G1324" s="132">
        <v>26490</v>
      </c>
      <c r="H1324" s="153" t="s">
        <v>996</v>
      </c>
    </row>
    <row r="1326" spans="1:8" ht="12.75">
      <c r="A1326" s="148" t="s">
        <v>470</v>
      </c>
      <c r="C1326" s="154" t="s">
        <v>471</v>
      </c>
      <c r="D1326" s="132">
        <v>57923.48397936423</v>
      </c>
      <c r="F1326" s="132">
        <v>26992.666666656733</v>
      </c>
      <c r="G1326" s="132">
        <v>26604.666666656733</v>
      </c>
      <c r="H1326" s="132">
        <v>31109.159309971525</v>
      </c>
    </row>
    <row r="1327" spans="1:8" ht="12.75">
      <c r="A1327" s="131">
        <v>38385.8794212963</v>
      </c>
      <c r="C1327" s="154" t="s">
        <v>472</v>
      </c>
      <c r="D1327" s="132">
        <v>218.29421685492423</v>
      </c>
      <c r="F1327" s="132">
        <v>205.50750188074483</v>
      </c>
      <c r="G1327" s="132">
        <v>104.96348571060096</v>
      </c>
      <c r="H1327" s="132">
        <v>218.29421685492423</v>
      </c>
    </row>
    <row r="1329" spans="3:8" ht="12.75">
      <c r="C1329" s="154" t="s">
        <v>473</v>
      </c>
      <c r="D1329" s="132">
        <v>0.3768665174434149</v>
      </c>
      <c r="F1329" s="132">
        <v>0.7613456811016096</v>
      </c>
      <c r="G1329" s="132">
        <v>0.39453035448908763</v>
      </c>
      <c r="H1329" s="132">
        <v>0.7017040051768733</v>
      </c>
    </row>
    <row r="1330" spans="1:10" ht="12.75">
      <c r="A1330" s="148" t="s">
        <v>462</v>
      </c>
      <c r="C1330" s="149" t="s">
        <v>463</v>
      </c>
      <c r="D1330" s="149" t="s">
        <v>464</v>
      </c>
      <c r="F1330" s="149" t="s">
        <v>465</v>
      </c>
      <c r="G1330" s="149" t="s">
        <v>466</v>
      </c>
      <c r="H1330" s="149" t="s">
        <v>467</v>
      </c>
      <c r="I1330" s="150" t="s">
        <v>468</v>
      </c>
      <c r="J1330" s="149" t="s">
        <v>469</v>
      </c>
    </row>
    <row r="1331" spans="1:8" ht="12.75">
      <c r="A1331" s="151" t="s">
        <v>558</v>
      </c>
      <c r="C1331" s="152">
        <v>371.029</v>
      </c>
      <c r="D1331" s="132">
        <v>56773.42500329018</v>
      </c>
      <c r="F1331" s="132">
        <v>36740</v>
      </c>
      <c r="G1331" s="132">
        <v>35810</v>
      </c>
      <c r="H1331" s="153" t="s">
        <v>997</v>
      </c>
    </row>
    <row r="1333" spans="4:8" ht="12.75">
      <c r="D1333" s="132">
        <v>57387.43833088875</v>
      </c>
      <c r="F1333" s="132">
        <v>35828</v>
      </c>
      <c r="G1333" s="132">
        <v>36342</v>
      </c>
      <c r="H1333" s="153" t="s">
        <v>998</v>
      </c>
    </row>
    <row r="1335" spans="4:8" ht="12.75">
      <c r="D1335" s="132">
        <v>57428.10626298189</v>
      </c>
      <c r="F1335" s="132">
        <v>36722</v>
      </c>
      <c r="G1335" s="132">
        <v>36318</v>
      </c>
      <c r="H1335" s="153" t="s">
        <v>999</v>
      </c>
    </row>
    <row r="1337" spans="1:8" ht="12.75">
      <c r="A1337" s="148" t="s">
        <v>470</v>
      </c>
      <c r="C1337" s="154" t="s">
        <v>471</v>
      </c>
      <c r="D1337" s="132">
        <v>57196.3231990536</v>
      </c>
      <c r="F1337" s="132">
        <v>36430</v>
      </c>
      <c r="G1337" s="132">
        <v>36156.666666666664</v>
      </c>
      <c r="H1337" s="132">
        <v>20870.340112372847</v>
      </c>
    </row>
    <row r="1338" spans="1:8" ht="12.75">
      <c r="A1338" s="131">
        <v>38385.87986111111</v>
      </c>
      <c r="C1338" s="154" t="s">
        <v>472</v>
      </c>
      <c r="D1338" s="132">
        <v>366.8046253241358</v>
      </c>
      <c r="F1338" s="132">
        <v>521.4249706333597</v>
      </c>
      <c r="G1338" s="132">
        <v>300.4618666874939</v>
      </c>
      <c r="H1338" s="132">
        <v>366.8046253241358</v>
      </c>
    </row>
    <row r="1340" spans="3:8" ht="12.75">
      <c r="C1340" s="154" t="s">
        <v>473</v>
      </c>
      <c r="D1340" s="132">
        <v>0.6413080506024648</v>
      </c>
      <c r="F1340" s="132">
        <v>1.4313065348157006</v>
      </c>
      <c r="G1340" s="132">
        <v>0.8309999078662136</v>
      </c>
      <c r="H1340" s="132">
        <v>1.7575402381999425</v>
      </c>
    </row>
    <row r="1341" spans="1:10" ht="12.75">
      <c r="A1341" s="148" t="s">
        <v>462</v>
      </c>
      <c r="C1341" s="149" t="s">
        <v>463</v>
      </c>
      <c r="D1341" s="149" t="s">
        <v>464</v>
      </c>
      <c r="F1341" s="149" t="s">
        <v>465</v>
      </c>
      <c r="G1341" s="149" t="s">
        <v>466</v>
      </c>
      <c r="H1341" s="149" t="s">
        <v>467</v>
      </c>
      <c r="I1341" s="150" t="s">
        <v>468</v>
      </c>
      <c r="J1341" s="149" t="s">
        <v>469</v>
      </c>
    </row>
    <row r="1342" spans="1:8" ht="12.75">
      <c r="A1342" s="151" t="s">
        <v>533</v>
      </c>
      <c r="C1342" s="152">
        <v>407.77100000018254</v>
      </c>
      <c r="D1342" s="132">
        <v>4415758.176399231</v>
      </c>
      <c r="F1342" s="132">
        <v>85900</v>
      </c>
      <c r="G1342" s="132">
        <v>79700</v>
      </c>
      <c r="H1342" s="153" t="s">
        <v>1000</v>
      </c>
    </row>
    <row r="1344" spans="4:8" ht="12.75">
      <c r="D1344" s="132">
        <v>4633010.589019775</v>
      </c>
      <c r="F1344" s="132">
        <v>85300</v>
      </c>
      <c r="G1344" s="132">
        <v>80100</v>
      </c>
      <c r="H1344" s="153" t="s">
        <v>1001</v>
      </c>
    </row>
    <row r="1346" spans="4:8" ht="12.75">
      <c r="D1346" s="132">
        <v>4704906.615486145</v>
      </c>
      <c r="F1346" s="132">
        <v>84900</v>
      </c>
      <c r="G1346" s="132">
        <v>80400</v>
      </c>
      <c r="H1346" s="153" t="s">
        <v>1002</v>
      </c>
    </row>
    <row r="1348" spans="1:8" ht="12.75">
      <c r="A1348" s="148" t="s">
        <v>470</v>
      </c>
      <c r="C1348" s="154" t="s">
        <v>471</v>
      </c>
      <c r="D1348" s="132">
        <v>4584558.460301717</v>
      </c>
      <c r="F1348" s="132">
        <v>85366.66666666666</v>
      </c>
      <c r="G1348" s="132">
        <v>80066.66666666667</v>
      </c>
      <c r="H1348" s="132">
        <v>4501885.126968384</v>
      </c>
    </row>
    <row r="1349" spans="1:8" ht="12.75">
      <c r="A1349" s="131">
        <v>38385.880324074074</v>
      </c>
      <c r="C1349" s="154" t="s">
        <v>472</v>
      </c>
      <c r="D1349" s="132">
        <v>150540.39836400506</v>
      </c>
      <c r="F1349" s="132">
        <v>503.32229568471666</v>
      </c>
      <c r="G1349" s="132">
        <v>351.1884584284246</v>
      </c>
      <c r="H1349" s="132">
        <v>150540.39836400506</v>
      </c>
    </row>
    <row r="1351" spans="3:8" ht="12.75">
      <c r="C1351" s="154" t="s">
        <v>473</v>
      </c>
      <c r="D1351" s="132">
        <v>3.2836400640880425</v>
      </c>
      <c r="F1351" s="132">
        <v>0.5896005025592153</v>
      </c>
      <c r="G1351" s="132">
        <v>0.43862005632192924</v>
      </c>
      <c r="H1351" s="132">
        <v>3.3439413516395193</v>
      </c>
    </row>
    <row r="1352" spans="1:10" ht="12.75">
      <c r="A1352" s="148" t="s">
        <v>462</v>
      </c>
      <c r="C1352" s="149" t="s">
        <v>463</v>
      </c>
      <c r="D1352" s="149" t="s">
        <v>464</v>
      </c>
      <c r="F1352" s="149" t="s">
        <v>465</v>
      </c>
      <c r="G1352" s="149" t="s">
        <v>466</v>
      </c>
      <c r="H1352" s="149" t="s">
        <v>467</v>
      </c>
      <c r="I1352" s="150" t="s">
        <v>468</v>
      </c>
      <c r="J1352" s="149" t="s">
        <v>469</v>
      </c>
    </row>
    <row r="1353" spans="1:8" ht="12.75">
      <c r="A1353" s="151" t="s">
        <v>540</v>
      </c>
      <c r="C1353" s="152">
        <v>455.40299999993294</v>
      </c>
      <c r="D1353" s="132">
        <v>447453.044192791</v>
      </c>
      <c r="F1353" s="132">
        <v>51470</v>
      </c>
      <c r="G1353" s="132">
        <v>53487.5</v>
      </c>
      <c r="H1353" s="153" t="s">
        <v>1003</v>
      </c>
    </row>
    <row r="1355" spans="4:8" ht="12.75">
      <c r="D1355" s="132">
        <v>439509.57836294174</v>
      </c>
      <c r="F1355" s="132">
        <v>51259.999999940395</v>
      </c>
      <c r="G1355" s="132">
        <v>53677.500000059605</v>
      </c>
      <c r="H1355" s="153" t="s">
        <v>1004</v>
      </c>
    </row>
    <row r="1357" spans="4:8" ht="12.75">
      <c r="D1357" s="132">
        <v>436666.22051143646</v>
      </c>
      <c r="F1357" s="132">
        <v>51690.000000059605</v>
      </c>
      <c r="G1357" s="132">
        <v>53202.500000059605</v>
      </c>
      <c r="H1357" s="153" t="s">
        <v>1005</v>
      </c>
    </row>
    <row r="1359" spans="1:8" ht="12.75">
      <c r="A1359" s="148" t="s">
        <v>470</v>
      </c>
      <c r="C1359" s="154" t="s">
        <v>471</v>
      </c>
      <c r="D1359" s="132">
        <v>441209.614355723</v>
      </c>
      <c r="F1359" s="132">
        <v>51473.33333333333</v>
      </c>
      <c r="G1359" s="132">
        <v>53455.83333337307</v>
      </c>
      <c r="H1359" s="132">
        <v>388750.7941037653</v>
      </c>
    </row>
    <row r="1360" spans="1:8" ht="12.75">
      <c r="A1360" s="131">
        <v>38385.88097222222</v>
      </c>
      <c r="C1360" s="154" t="s">
        <v>472</v>
      </c>
      <c r="D1360" s="132">
        <v>5590.749776700536</v>
      </c>
      <c r="F1360" s="132">
        <v>215.01937903215838</v>
      </c>
      <c r="G1360" s="132">
        <v>239.0780904468365</v>
      </c>
      <c r="H1360" s="132">
        <v>5590.749776700536</v>
      </c>
    </row>
    <row r="1362" spans="3:8" ht="12.75">
      <c r="C1362" s="154" t="s">
        <v>473</v>
      </c>
      <c r="D1362" s="132">
        <v>1.2671414209466936</v>
      </c>
      <c r="F1362" s="132">
        <v>0.41772965749027036</v>
      </c>
      <c r="G1362" s="132">
        <v>0.44724415566743664</v>
      </c>
      <c r="H1362" s="132">
        <v>1.4381320531034734</v>
      </c>
    </row>
    <row r="1363" spans="1:16" ht="12.75">
      <c r="A1363" s="142" t="s">
        <v>453</v>
      </c>
      <c r="B1363" s="137" t="s">
        <v>396</v>
      </c>
      <c r="D1363" s="142" t="s">
        <v>454</v>
      </c>
      <c r="E1363" s="137" t="s">
        <v>455</v>
      </c>
      <c r="F1363" s="138" t="s">
        <v>493</v>
      </c>
      <c r="G1363" s="143" t="s">
        <v>457</v>
      </c>
      <c r="H1363" s="144">
        <v>1</v>
      </c>
      <c r="I1363" s="145" t="s">
        <v>458</v>
      </c>
      <c r="J1363" s="144">
        <v>13</v>
      </c>
      <c r="K1363" s="143" t="s">
        <v>459</v>
      </c>
      <c r="L1363" s="146">
        <v>1</v>
      </c>
      <c r="M1363" s="143" t="s">
        <v>460</v>
      </c>
      <c r="N1363" s="147">
        <v>1</v>
      </c>
      <c r="O1363" s="143" t="s">
        <v>461</v>
      </c>
      <c r="P1363" s="147">
        <v>1</v>
      </c>
    </row>
    <row r="1365" spans="1:10" ht="12.75">
      <c r="A1365" s="148" t="s">
        <v>462</v>
      </c>
      <c r="C1365" s="149" t="s">
        <v>463</v>
      </c>
      <c r="D1365" s="149" t="s">
        <v>464</v>
      </c>
      <c r="F1365" s="149" t="s">
        <v>465</v>
      </c>
      <c r="G1365" s="149" t="s">
        <v>466</v>
      </c>
      <c r="H1365" s="149" t="s">
        <v>467</v>
      </c>
      <c r="I1365" s="150" t="s">
        <v>468</v>
      </c>
      <c r="J1365" s="149" t="s">
        <v>469</v>
      </c>
    </row>
    <row r="1366" spans="1:8" ht="12.75">
      <c r="A1366" s="151" t="s">
        <v>536</v>
      </c>
      <c r="C1366" s="152">
        <v>228.61599999992177</v>
      </c>
      <c r="D1366" s="132">
        <v>34862.75490140915</v>
      </c>
      <c r="F1366" s="132">
        <v>21508</v>
      </c>
      <c r="G1366" s="132">
        <v>21488</v>
      </c>
      <c r="H1366" s="153" t="s">
        <v>1006</v>
      </c>
    </row>
    <row r="1368" spans="4:8" ht="12.75">
      <c r="D1368" s="132">
        <v>34447.83747982979</v>
      </c>
      <c r="F1368" s="132">
        <v>21204</v>
      </c>
      <c r="G1368" s="132">
        <v>21776</v>
      </c>
      <c r="H1368" s="153" t="s">
        <v>1007</v>
      </c>
    </row>
    <row r="1370" spans="4:8" ht="12.75">
      <c r="D1370" s="132">
        <v>34754.75648379326</v>
      </c>
      <c r="F1370" s="132">
        <v>21846</v>
      </c>
      <c r="G1370" s="132">
        <v>21529</v>
      </c>
      <c r="H1370" s="153" t="s">
        <v>1008</v>
      </c>
    </row>
    <row r="1372" spans="1:8" ht="12.75">
      <c r="A1372" s="148" t="s">
        <v>470</v>
      </c>
      <c r="C1372" s="154" t="s">
        <v>471</v>
      </c>
      <c r="D1372" s="132">
        <v>34688.4496216774</v>
      </c>
      <c r="F1372" s="132">
        <v>21519.333333333336</v>
      </c>
      <c r="G1372" s="132">
        <v>21597.666666666664</v>
      </c>
      <c r="H1372" s="132">
        <v>13125.45005683841</v>
      </c>
    </row>
    <row r="1373" spans="1:8" ht="12.75">
      <c r="A1373" s="131">
        <v>38385.883206018516</v>
      </c>
      <c r="C1373" s="154" t="s">
        <v>472</v>
      </c>
      <c r="D1373" s="132">
        <v>215.25930097226922</v>
      </c>
      <c r="F1373" s="132">
        <v>321.150016866469</v>
      </c>
      <c r="G1373" s="132">
        <v>155.7958065332098</v>
      </c>
      <c r="H1373" s="132">
        <v>215.25930097226922</v>
      </c>
    </row>
    <row r="1375" spans="3:8" ht="12.75">
      <c r="C1375" s="154" t="s">
        <v>473</v>
      </c>
      <c r="D1375" s="132">
        <v>0.6205503656691248</v>
      </c>
      <c r="F1375" s="132">
        <v>1.492379024442218</v>
      </c>
      <c r="G1375" s="132">
        <v>0.7213548062284962</v>
      </c>
      <c r="H1375" s="132">
        <v>1.640014628375492</v>
      </c>
    </row>
    <row r="1376" spans="1:10" ht="12.75">
      <c r="A1376" s="148" t="s">
        <v>462</v>
      </c>
      <c r="C1376" s="149" t="s">
        <v>463</v>
      </c>
      <c r="D1376" s="149" t="s">
        <v>464</v>
      </c>
      <c r="F1376" s="149" t="s">
        <v>465</v>
      </c>
      <c r="G1376" s="149" t="s">
        <v>466</v>
      </c>
      <c r="H1376" s="149" t="s">
        <v>467</v>
      </c>
      <c r="I1376" s="150" t="s">
        <v>468</v>
      </c>
      <c r="J1376" s="149" t="s">
        <v>469</v>
      </c>
    </row>
    <row r="1377" spans="1:8" ht="12.75">
      <c r="A1377" s="151" t="s">
        <v>537</v>
      </c>
      <c r="C1377" s="152">
        <v>231.6040000000503</v>
      </c>
      <c r="D1377" s="132">
        <v>176031.48118782043</v>
      </c>
      <c r="F1377" s="132">
        <v>23641</v>
      </c>
      <c r="G1377" s="132">
        <v>26579</v>
      </c>
      <c r="H1377" s="153" t="s">
        <v>1009</v>
      </c>
    </row>
    <row r="1379" spans="4:8" ht="12.75">
      <c r="D1379" s="132">
        <v>177829.87521600723</v>
      </c>
      <c r="F1379" s="132">
        <v>23683</v>
      </c>
      <c r="G1379" s="132">
        <v>26156</v>
      </c>
      <c r="H1379" s="153" t="s">
        <v>1010</v>
      </c>
    </row>
    <row r="1381" spans="4:8" ht="12.75">
      <c r="D1381" s="132">
        <v>175879.4151778221</v>
      </c>
      <c r="F1381" s="132">
        <v>23229</v>
      </c>
      <c r="G1381" s="132">
        <v>25969</v>
      </c>
      <c r="H1381" s="153" t="s">
        <v>1011</v>
      </c>
    </row>
    <row r="1383" spans="1:8" ht="12.75">
      <c r="A1383" s="148" t="s">
        <v>470</v>
      </c>
      <c r="C1383" s="154" t="s">
        <v>471</v>
      </c>
      <c r="D1383" s="132">
        <v>176580.25719388324</v>
      </c>
      <c r="F1383" s="132">
        <v>23517.666666666664</v>
      </c>
      <c r="G1383" s="132">
        <v>26234.666666666664</v>
      </c>
      <c r="H1383" s="132">
        <v>151448.80193661258</v>
      </c>
    </row>
    <row r="1384" spans="1:8" ht="12.75">
      <c r="A1384" s="131">
        <v>38385.88366898148</v>
      </c>
      <c r="C1384" s="154" t="s">
        <v>472</v>
      </c>
      <c r="D1384" s="132">
        <v>1084.868618203615</v>
      </c>
      <c r="F1384" s="132">
        <v>250.87314191306595</v>
      </c>
      <c r="G1384" s="132">
        <v>312.5161329168997</v>
      </c>
      <c r="H1384" s="132">
        <v>1084.868618203615</v>
      </c>
    </row>
    <row r="1386" spans="3:8" ht="12.75">
      <c r="C1386" s="154" t="s">
        <v>473</v>
      </c>
      <c r="D1386" s="132">
        <v>0.6143770744497449</v>
      </c>
      <c r="F1386" s="132">
        <v>1.0667433358456737</v>
      </c>
      <c r="G1386" s="132">
        <v>1.1912334808277845</v>
      </c>
      <c r="H1386" s="132">
        <v>0.7163269727664641</v>
      </c>
    </row>
    <row r="1387" spans="1:10" ht="12.75">
      <c r="A1387" s="148" t="s">
        <v>462</v>
      </c>
      <c r="C1387" s="149" t="s">
        <v>463</v>
      </c>
      <c r="D1387" s="149" t="s">
        <v>464</v>
      </c>
      <c r="F1387" s="149" t="s">
        <v>465</v>
      </c>
      <c r="G1387" s="149" t="s">
        <v>466</v>
      </c>
      <c r="H1387" s="149" t="s">
        <v>467</v>
      </c>
      <c r="I1387" s="150" t="s">
        <v>468</v>
      </c>
      <c r="J1387" s="149" t="s">
        <v>469</v>
      </c>
    </row>
    <row r="1388" spans="1:8" ht="12.75">
      <c r="A1388" s="151" t="s">
        <v>535</v>
      </c>
      <c r="C1388" s="152">
        <v>267.7160000000149</v>
      </c>
      <c r="D1388" s="132">
        <v>109717.72567641735</v>
      </c>
      <c r="F1388" s="132">
        <v>6069.5</v>
      </c>
      <c r="G1388" s="132">
        <v>6314</v>
      </c>
      <c r="H1388" s="153" t="s">
        <v>1012</v>
      </c>
    </row>
    <row r="1390" spans="4:8" ht="12.75">
      <c r="D1390" s="132">
        <v>111471.4539090395</v>
      </c>
      <c r="F1390" s="132">
        <v>6083.25</v>
      </c>
      <c r="G1390" s="132">
        <v>6311</v>
      </c>
      <c r="H1390" s="153" t="s">
        <v>1013</v>
      </c>
    </row>
    <row r="1392" spans="4:8" ht="12.75">
      <c r="D1392" s="132">
        <v>109977.17116701603</v>
      </c>
      <c r="F1392" s="132">
        <v>6080.5</v>
      </c>
      <c r="G1392" s="132">
        <v>6380.75</v>
      </c>
      <c r="H1392" s="153" t="s">
        <v>1014</v>
      </c>
    </row>
    <row r="1394" spans="1:8" ht="12.75">
      <c r="A1394" s="148" t="s">
        <v>470</v>
      </c>
      <c r="C1394" s="154" t="s">
        <v>471</v>
      </c>
      <c r="D1394" s="132">
        <v>110388.78358415762</v>
      </c>
      <c r="F1394" s="132">
        <v>6077.75</v>
      </c>
      <c r="G1394" s="132">
        <v>6335.25</v>
      </c>
      <c r="H1394" s="132">
        <v>104142.98489229714</v>
      </c>
    </row>
    <row r="1395" spans="1:8" ht="12.75">
      <c r="A1395" s="131">
        <v>38385.88431712963</v>
      </c>
      <c r="C1395" s="154" t="s">
        <v>472</v>
      </c>
      <c r="D1395" s="132">
        <v>946.5512479178798</v>
      </c>
      <c r="F1395" s="132">
        <v>7.275816105427624</v>
      </c>
      <c r="G1395" s="132">
        <v>39.432695824658</v>
      </c>
      <c r="H1395" s="132">
        <v>946.5512479178798</v>
      </c>
    </row>
    <row r="1397" spans="3:8" ht="12.75">
      <c r="C1397" s="154" t="s">
        <v>473</v>
      </c>
      <c r="D1397" s="132">
        <v>0.8574704939983809</v>
      </c>
      <c r="F1397" s="132">
        <v>0.11971232948751798</v>
      </c>
      <c r="G1397" s="132">
        <v>0.6224331450954264</v>
      </c>
      <c r="H1397" s="132">
        <v>0.9088958309547075</v>
      </c>
    </row>
    <row r="1398" spans="1:10" ht="12.75">
      <c r="A1398" s="148" t="s">
        <v>462</v>
      </c>
      <c r="C1398" s="149" t="s">
        <v>463</v>
      </c>
      <c r="D1398" s="149" t="s">
        <v>464</v>
      </c>
      <c r="F1398" s="149" t="s">
        <v>465</v>
      </c>
      <c r="G1398" s="149" t="s">
        <v>466</v>
      </c>
      <c r="H1398" s="149" t="s">
        <v>467</v>
      </c>
      <c r="I1398" s="150" t="s">
        <v>468</v>
      </c>
      <c r="J1398" s="149" t="s">
        <v>469</v>
      </c>
    </row>
    <row r="1399" spans="1:8" ht="12.75">
      <c r="A1399" s="151" t="s">
        <v>534</v>
      </c>
      <c r="C1399" s="152">
        <v>292.40199999976903</v>
      </c>
      <c r="D1399" s="132">
        <v>23964</v>
      </c>
      <c r="F1399" s="132">
        <v>23299.25</v>
      </c>
      <c r="G1399" s="132">
        <v>22693</v>
      </c>
      <c r="H1399" s="153" t="s">
        <v>1015</v>
      </c>
    </row>
    <row r="1401" spans="4:8" ht="12.75">
      <c r="D1401" s="132">
        <v>23938.32943993807</v>
      </c>
      <c r="F1401" s="132">
        <v>23396.25</v>
      </c>
      <c r="G1401" s="132">
        <v>22593</v>
      </c>
      <c r="H1401" s="153" t="s">
        <v>1016</v>
      </c>
    </row>
    <row r="1403" spans="4:8" ht="12.75">
      <c r="D1403" s="132">
        <v>24023.5</v>
      </c>
      <c r="F1403" s="132">
        <v>23202</v>
      </c>
      <c r="G1403" s="132">
        <v>22627.75</v>
      </c>
      <c r="H1403" s="153" t="s">
        <v>1017</v>
      </c>
    </row>
    <row r="1405" spans="1:8" ht="12.75">
      <c r="A1405" s="148" t="s">
        <v>470</v>
      </c>
      <c r="C1405" s="154" t="s">
        <v>471</v>
      </c>
      <c r="D1405" s="132">
        <v>23975.27647997936</v>
      </c>
      <c r="F1405" s="132">
        <v>23299.166666666664</v>
      </c>
      <c r="G1405" s="132">
        <v>22637.916666666664</v>
      </c>
      <c r="H1405" s="132">
        <v>1082.263368532054</v>
      </c>
    </row>
    <row r="1406" spans="1:8" ht="12.75">
      <c r="A1406" s="131">
        <v>38385.885</v>
      </c>
      <c r="C1406" s="154" t="s">
        <v>472</v>
      </c>
      <c r="D1406" s="132">
        <v>43.6906777920386</v>
      </c>
      <c r="F1406" s="132">
        <v>97.12502681252312</v>
      </c>
      <c r="G1406" s="132">
        <v>50.76929025831791</v>
      </c>
      <c r="H1406" s="132">
        <v>43.6906777920386</v>
      </c>
    </row>
    <row r="1408" spans="3:8" ht="12.75">
      <c r="C1408" s="154" t="s">
        <v>473</v>
      </c>
      <c r="D1408" s="132">
        <v>0.18223221671092155</v>
      </c>
      <c r="F1408" s="132">
        <v>0.4168605178118952</v>
      </c>
      <c r="G1408" s="132">
        <v>0.2242666187258895</v>
      </c>
      <c r="H1408" s="132">
        <v>4.03697279815533</v>
      </c>
    </row>
    <row r="1409" spans="1:10" ht="12.75">
      <c r="A1409" s="148" t="s">
        <v>462</v>
      </c>
      <c r="C1409" s="149" t="s">
        <v>463</v>
      </c>
      <c r="D1409" s="149" t="s">
        <v>464</v>
      </c>
      <c r="F1409" s="149" t="s">
        <v>465</v>
      </c>
      <c r="G1409" s="149" t="s">
        <v>466</v>
      </c>
      <c r="H1409" s="149" t="s">
        <v>467</v>
      </c>
      <c r="I1409" s="150" t="s">
        <v>468</v>
      </c>
      <c r="J1409" s="149" t="s">
        <v>469</v>
      </c>
    </row>
    <row r="1410" spans="1:8" ht="12.75">
      <c r="A1410" s="151" t="s">
        <v>538</v>
      </c>
      <c r="C1410" s="152">
        <v>324.75400000019</v>
      </c>
      <c r="D1410" s="132">
        <v>34962.27573412657</v>
      </c>
      <c r="F1410" s="132">
        <v>31890</v>
      </c>
      <c r="G1410" s="132">
        <v>28525</v>
      </c>
      <c r="H1410" s="153" t="s">
        <v>1018</v>
      </c>
    </row>
    <row r="1412" spans="4:8" ht="12.75">
      <c r="D1412" s="132">
        <v>34799.59189808369</v>
      </c>
      <c r="F1412" s="132">
        <v>31227</v>
      </c>
      <c r="G1412" s="132">
        <v>28085</v>
      </c>
      <c r="H1412" s="153" t="s">
        <v>1019</v>
      </c>
    </row>
    <row r="1414" spans="4:8" ht="12.75">
      <c r="D1414" s="132">
        <v>34557.6884586215</v>
      </c>
      <c r="F1414" s="132">
        <v>31109</v>
      </c>
      <c r="G1414" s="132">
        <v>28096</v>
      </c>
      <c r="H1414" s="153" t="s">
        <v>1020</v>
      </c>
    </row>
    <row r="1416" spans="1:8" ht="12.75">
      <c r="A1416" s="148" t="s">
        <v>470</v>
      </c>
      <c r="C1416" s="154" t="s">
        <v>471</v>
      </c>
      <c r="D1416" s="132">
        <v>34773.18536361059</v>
      </c>
      <c r="F1416" s="132">
        <v>31408.666666666664</v>
      </c>
      <c r="G1416" s="132">
        <v>28235.333333333336</v>
      </c>
      <c r="H1416" s="132">
        <v>4518.022970448193</v>
      </c>
    </row>
    <row r="1417" spans="1:8" ht="12.75">
      <c r="A1417" s="131">
        <v>38385.88549768519</v>
      </c>
      <c r="C1417" s="154" t="s">
        <v>472</v>
      </c>
      <c r="D1417" s="132">
        <v>203.58215705813873</v>
      </c>
      <c r="F1417" s="132">
        <v>421.0015835282967</v>
      </c>
      <c r="G1417" s="132">
        <v>250.91897762690914</v>
      </c>
      <c r="H1417" s="132">
        <v>203.58215705813873</v>
      </c>
    </row>
    <row r="1419" spans="3:8" ht="12.75">
      <c r="C1419" s="154" t="s">
        <v>473</v>
      </c>
      <c r="D1419" s="132">
        <v>0.5854573141038243</v>
      </c>
      <c r="F1419" s="132">
        <v>1.3403994126726064</v>
      </c>
      <c r="G1419" s="132">
        <v>0.8886701448312131</v>
      </c>
      <c r="H1419" s="132">
        <v>4.506000929825798</v>
      </c>
    </row>
    <row r="1420" spans="1:10" ht="12.75">
      <c r="A1420" s="148" t="s">
        <v>462</v>
      </c>
      <c r="C1420" s="149" t="s">
        <v>463</v>
      </c>
      <c r="D1420" s="149" t="s">
        <v>464</v>
      </c>
      <c r="F1420" s="149" t="s">
        <v>465</v>
      </c>
      <c r="G1420" s="149" t="s">
        <v>466</v>
      </c>
      <c r="H1420" s="149" t="s">
        <v>467</v>
      </c>
      <c r="I1420" s="150" t="s">
        <v>468</v>
      </c>
      <c r="J1420" s="149" t="s">
        <v>469</v>
      </c>
    </row>
    <row r="1421" spans="1:8" ht="12.75">
      <c r="A1421" s="151" t="s">
        <v>557</v>
      </c>
      <c r="C1421" s="152">
        <v>343.82299999985844</v>
      </c>
      <c r="D1421" s="132">
        <v>26605</v>
      </c>
      <c r="F1421" s="132">
        <v>25000</v>
      </c>
      <c r="G1421" s="132">
        <v>25176</v>
      </c>
      <c r="H1421" s="153" t="s">
        <v>1021</v>
      </c>
    </row>
    <row r="1423" spans="4:8" ht="12.75">
      <c r="D1423" s="132">
        <v>26832.23708128929</v>
      </c>
      <c r="F1423" s="132">
        <v>25122</v>
      </c>
      <c r="G1423" s="132">
        <v>25420</v>
      </c>
      <c r="H1423" s="153" t="s">
        <v>1022</v>
      </c>
    </row>
    <row r="1425" spans="4:8" ht="12.75">
      <c r="D1425" s="132">
        <v>26652</v>
      </c>
      <c r="F1425" s="132">
        <v>25464</v>
      </c>
      <c r="G1425" s="132">
        <v>25502</v>
      </c>
      <c r="H1425" s="153" t="s">
        <v>1023</v>
      </c>
    </row>
    <row r="1427" spans="1:8" ht="12.75">
      <c r="A1427" s="148" t="s">
        <v>470</v>
      </c>
      <c r="C1427" s="154" t="s">
        <v>471</v>
      </c>
      <c r="D1427" s="132">
        <v>26696.412360429764</v>
      </c>
      <c r="F1427" s="132">
        <v>25195.333333333336</v>
      </c>
      <c r="G1427" s="132">
        <v>25366</v>
      </c>
      <c r="H1427" s="132">
        <v>1424.5082003455088</v>
      </c>
    </row>
    <row r="1428" spans="1:8" ht="12.75">
      <c r="A1428" s="131">
        <v>38385.8859375</v>
      </c>
      <c r="C1428" s="154" t="s">
        <v>472</v>
      </c>
      <c r="D1428" s="132">
        <v>119.95214086214597</v>
      </c>
      <c r="F1428" s="132">
        <v>240.5355136634367</v>
      </c>
      <c r="G1428" s="132">
        <v>169.57594168985176</v>
      </c>
      <c r="H1428" s="132">
        <v>119.95214086214597</v>
      </c>
    </row>
    <row r="1430" spans="3:8" ht="12.75">
      <c r="C1430" s="154" t="s">
        <v>473</v>
      </c>
      <c r="D1430" s="132">
        <v>0.44931932891455745</v>
      </c>
      <c r="F1430" s="132">
        <v>0.9546827997119971</v>
      </c>
      <c r="G1430" s="132">
        <v>0.6685166825272087</v>
      </c>
      <c r="H1430" s="132">
        <v>8.4206002347373</v>
      </c>
    </row>
    <row r="1431" spans="1:10" ht="12.75">
      <c r="A1431" s="148" t="s">
        <v>462</v>
      </c>
      <c r="C1431" s="149" t="s">
        <v>463</v>
      </c>
      <c r="D1431" s="149" t="s">
        <v>464</v>
      </c>
      <c r="F1431" s="149" t="s">
        <v>465</v>
      </c>
      <c r="G1431" s="149" t="s">
        <v>466</v>
      </c>
      <c r="H1431" s="149" t="s">
        <v>467</v>
      </c>
      <c r="I1431" s="150" t="s">
        <v>468</v>
      </c>
      <c r="J1431" s="149" t="s">
        <v>469</v>
      </c>
    </row>
    <row r="1432" spans="1:8" ht="12.75">
      <c r="A1432" s="151" t="s">
        <v>539</v>
      </c>
      <c r="C1432" s="152">
        <v>361.38400000007823</v>
      </c>
      <c r="D1432" s="132">
        <v>29333.114892303944</v>
      </c>
      <c r="F1432" s="132">
        <v>26746</v>
      </c>
      <c r="G1432" s="132">
        <v>26408</v>
      </c>
      <c r="H1432" s="153" t="s">
        <v>1024</v>
      </c>
    </row>
    <row r="1434" spans="4:8" ht="12.75">
      <c r="D1434" s="132">
        <v>29797.369294643402</v>
      </c>
      <c r="F1434" s="132">
        <v>26879.999999970198</v>
      </c>
      <c r="G1434" s="132">
        <v>26350</v>
      </c>
      <c r="H1434" s="153" t="s">
        <v>1025</v>
      </c>
    </row>
    <row r="1436" spans="4:8" ht="12.75">
      <c r="D1436" s="132">
        <v>29853.384900391102</v>
      </c>
      <c r="F1436" s="132">
        <v>26750</v>
      </c>
      <c r="G1436" s="132">
        <v>26314</v>
      </c>
      <c r="H1436" s="153" t="s">
        <v>1026</v>
      </c>
    </row>
    <row r="1438" spans="1:8" ht="12.75">
      <c r="A1438" s="148" t="s">
        <v>470</v>
      </c>
      <c r="C1438" s="154" t="s">
        <v>471</v>
      </c>
      <c r="D1438" s="132">
        <v>29661.28969577948</v>
      </c>
      <c r="F1438" s="132">
        <v>26791.99999999007</v>
      </c>
      <c r="G1438" s="132">
        <v>26357.333333333336</v>
      </c>
      <c r="H1438" s="132">
        <v>3069.0817614483244</v>
      </c>
    </row>
    <row r="1439" spans="1:8" ht="12.75">
      <c r="A1439" s="131">
        <v>38385.88636574074</v>
      </c>
      <c r="C1439" s="154" t="s">
        <v>472</v>
      </c>
      <c r="D1439" s="132">
        <v>285.58442403026453</v>
      </c>
      <c r="F1439" s="132">
        <v>76.23647419150294</v>
      </c>
      <c r="G1439" s="132">
        <v>47.42713709821977</v>
      </c>
      <c r="H1439" s="132">
        <v>285.58442403026453</v>
      </c>
    </row>
    <row r="1441" spans="3:8" ht="12.75">
      <c r="C1441" s="154" t="s">
        <v>473</v>
      </c>
      <c r="D1441" s="132">
        <v>0.9628186331725841</v>
      </c>
      <c r="F1441" s="132">
        <v>0.2845493960567751</v>
      </c>
      <c r="G1441" s="132">
        <v>0.17993905718163103</v>
      </c>
      <c r="H1441" s="132">
        <v>9.30520742775829</v>
      </c>
    </row>
    <row r="1442" spans="1:10" ht="12.75">
      <c r="A1442" s="148" t="s">
        <v>462</v>
      </c>
      <c r="C1442" s="149" t="s">
        <v>463</v>
      </c>
      <c r="D1442" s="149" t="s">
        <v>464</v>
      </c>
      <c r="F1442" s="149" t="s">
        <v>465</v>
      </c>
      <c r="G1442" s="149" t="s">
        <v>466</v>
      </c>
      <c r="H1442" s="149" t="s">
        <v>467</v>
      </c>
      <c r="I1442" s="150" t="s">
        <v>468</v>
      </c>
      <c r="J1442" s="149" t="s">
        <v>469</v>
      </c>
    </row>
    <row r="1443" spans="1:8" ht="12.75">
      <c r="A1443" s="151" t="s">
        <v>558</v>
      </c>
      <c r="C1443" s="152">
        <v>371.029</v>
      </c>
      <c r="D1443" s="132">
        <v>35750</v>
      </c>
      <c r="F1443" s="132">
        <v>34906</v>
      </c>
      <c r="G1443" s="132">
        <v>36264</v>
      </c>
      <c r="H1443" s="153" t="s">
        <v>1027</v>
      </c>
    </row>
    <row r="1445" spans="4:8" ht="12.75">
      <c r="D1445" s="132">
        <v>36027.88276809454</v>
      </c>
      <c r="F1445" s="132">
        <v>35826</v>
      </c>
      <c r="G1445" s="132">
        <v>36084</v>
      </c>
      <c r="H1445" s="153" t="s">
        <v>1028</v>
      </c>
    </row>
    <row r="1447" spans="4:8" ht="12.75">
      <c r="D1447" s="132">
        <v>35658.5</v>
      </c>
      <c r="F1447" s="132">
        <v>35118</v>
      </c>
      <c r="G1447" s="132">
        <v>35908</v>
      </c>
      <c r="H1447" s="153" t="s">
        <v>1029</v>
      </c>
    </row>
    <row r="1449" spans="1:8" ht="12.75">
      <c r="A1449" s="148" t="s">
        <v>470</v>
      </c>
      <c r="C1449" s="154" t="s">
        <v>471</v>
      </c>
      <c r="D1449" s="132">
        <v>35812.12758936485</v>
      </c>
      <c r="F1449" s="132">
        <v>35283.333333333336</v>
      </c>
      <c r="G1449" s="132">
        <v>36085.333333333336</v>
      </c>
      <c r="H1449" s="132">
        <v>223.59341036555128</v>
      </c>
    </row>
    <row r="1450" spans="1:8" ht="12.75">
      <c r="A1450" s="131">
        <v>38385.88681712963</v>
      </c>
      <c r="C1450" s="154" t="s">
        <v>472</v>
      </c>
      <c r="D1450" s="132">
        <v>192.36887835959362</v>
      </c>
      <c r="F1450" s="132">
        <v>481.7689626089806</v>
      </c>
      <c r="G1450" s="132">
        <v>178.00374527895005</v>
      </c>
      <c r="H1450" s="132">
        <v>192.36887835959362</v>
      </c>
    </row>
    <row r="1452" spans="3:8" ht="12.75">
      <c r="C1452" s="154" t="s">
        <v>473</v>
      </c>
      <c r="D1452" s="132">
        <v>0.5371612671700676</v>
      </c>
      <c r="F1452" s="132">
        <v>1.3654292752262085</v>
      </c>
      <c r="G1452" s="132">
        <v>0.49328557847772886</v>
      </c>
      <c r="H1452" s="132">
        <v>86.03512869412883</v>
      </c>
    </row>
    <row r="1453" spans="1:10" ht="12.75">
      <c r="A1453" s="148" t="s">
        <v>462</v>
      </c>
      <c r="C1453" s="149" t="s">
        <v>463</v>
      </c>
      <c r="D1453" s="149" t="s">
        <v>464</v>
      </c>
      <c r="F1453" s="149" t="s">
        <v>465</v>
      </c>
      <c r="G1453" s="149" t="s">
        <v>466</v>
      </c>
      <c r="H1453" s="149" t="s">
        <v>467</v>
      </c>
      <c r="I1453" s="150" t="s">
        <v>468</v>
      </c>
      <c r="J1453" s="149" t="s">
        <v>469</v>
      </c>
    </row>
    <row r="1454" spans="1:8" ht="12.75">
      <c r="A1454" s="151" t="s">
        <v>533</v>
      </c>
      <c r="C1454" s="152">
        <v>407.77100000018254</v>
      </c>
      <c r="D1454" s="132">
        <v>81240.63461005688</v>
      </c>
      <c r="F1454" s="132">
        <v>72400</v>
      </c>
      <c r="G1454" s="132">
        <v>71500</v>
      </c>
      <c r="H1454" s="153" t="s">
        <v>1030</v>
      </c>
    </row>
    <row r="1456" spans="4:8" ht="12.75">
      <c r="D1456" s="132">
        <v>81083.6286150217</v>
      </c>
      <c r="F1456" s="132">
        <v>73100</v>
      </c>
      <c r="G1456" s="132">
        <v>71500</v>
      </c>
      <c r="H1456" s="153" t="s">
        <v>1031</v>
      </c>
    </row>
    <row r="1458" spans="4:8" ht="12.75">
      <c r="D1458" s="132">
        <v>81220.09452867508</v>
      </c>
      <c r="F1458" s="132">
        <v>71900</v>
      </c>
      <c r="G1458" s="132">
        <v>71900</v>
      </c>
      <c r="H1458" s="153" t="s">
        <v>1032</v>
      </c>
    </row>
    <row r="1460" spans="1:8" ht="12.75">
      <c r="A1460" s="148" t="s">
        <v>470</v>
      </c>
      <c r="C1460" s="154" t="s">
        <v>471</v>
      </c>
      <c r="D1460" s="132">
        <v>81181.45258458455</v>
      </c>
      <c r="F1460" s="132">
        <v>72466.66666666667</v>
      </c>
      <c r="G1460" s="132">
        <v>71633.33333333333</v>
      </c>
      <c r="H1460" s="132">
        <v>9138.26600177533</v>
      </c>
    </row>
    <row r="1461" spans="1:8" ht="12.75">
      <c r="A1461" s="131">
        <v>38385.88728009259</v>
      </c>
      <c r="C1461" s="154" t="s">
        <v>472</v>
      </c>
      <c r="D1461" s="132">
        <v>85.33827103316358</v>
      </c>
      <c r="F1461" s="132">
        <v>602.7713773341708</v>
      </c>
      <c r="G1461" s="132">
        <v>230.94010767585027</v>
      </c>
      <c r="H1461" s="132">
        <v>85.33827103316358</v>
      </c>
    </row>
    <row r="1463" spans="3:8" ht="12.75">
      <c r="C1463" s="154" t="s">
        <v>473</v>
      </c>
      <c r="D1463" s="132">
        <v>0.10512040412709787</v>
      </c>
      <c r="F1463" s="132">
        <v>0.8317912290719929</v>
      </c>
      <c r="G1463" s="132">
        <v>0.3223919604595398</v>
      </c>
      <c r="H1463" s="132">
        <v>0.9338562810120057</v>
      </c>
    </row>
    <row r="1464" spans="1:10" ht="12.75">
      <c r="A1464" s="148" t="s">
        <v>462</v>
      </c>
      <c r="C1464" s="149" t="s">
        <v>463</v>
      </c>
      <c r="D1464" s="149" t="s">
        <v>464</v>
      </c>
      <c r="F1464" s="149" t="s">
        <v>465</v>
      </c>
      <c r="G1464" s="149" t="s">
        <v>466</v>
      </c>
      <c r="H1464" s="149" t="s">
        <v>467</v>
      </c>
      <c r="I1464" s="150" t="s">
        <v>468</v>
      </c>
      <c r="J1464" s="149" t="s">
        <v>469</v>
      </c>
    </row>
    <row r="1465" spans="1:8" ht="12.75">
      <c r="A1465" s="151" t="s">
        <v>540</v>
      </c>
      <c r="C1465" s="152">
        <v>455.40299999993294</v>
      </c>
      <c r="D1465" s="132">
        <v>56184.15800279379</v>
      </c>
      <c r="F1465" s="132">
        <v>49510</v>
      </c>
      <c r="G1465" s="132">
        <v>51512.5</v>
      </c>
      <c r="H1465" s="153" t="s">
        <v>1033</v>
      </c>
    </row>
    <row r="1467" spans="4:8" ht="12.75">
      <c r="D1467" s="132">
        <v>56324.62297731638</v>
      </c>
      <c r="F1467" s="132">
        <v>49802.5</v>
      </c>
      <c r="G1467" s="132">
        <v>51705</v>
      </c>
      <c r="H1467" s="153" t="s">
        <v>1034</v>
      </c>
    </row>
    <row r="1469" spans="4:8" ht="12.75">
      <c r="D1469" s="132">
        <v>55761.215330541134</v>
      </c>
      <c r="F1469" s="132">
        <v>49505</v>
      </c>
      <c r="G1469" s="132">
        <v>51909.999999940395</v>
      </c>
      <c r="H1469" s="153" t="s">
        <v>1035</v>
      </c>
    </row>
    <row r="1471" spans="1:8" ht="12.75">
      <c r="A1471" s="148" t="s">
        <v>470</v>
      </c>
      <c r="C1471" s="154" t="s">
        <v>471</v>
      </c>
      <c r="D1471" s="132">
        <v>56089.998770217106</v>
      </c>
      <c r="F1471" s="132">
        <v>49605.83333333333</v>
      </c>
      <c r="G1471" s="132">
        <v>51709.16666664679</v>
      </c>
      <c r="H1471" s="132">
        <v>5438.613111312248</v>
      </c>
    </row>
    <row r="1472" spans="1:8" ht="12.75">
      <c r="A1472" s="131">
        <v>38385.88792824074</v>
      </c>
      <c r="C1472" s="154" t="s">
        <v>472</v>
      </c>
      <c r="D1472" s="132">
        <v>293.26867361015763</v>
      </c>
      <c r="F1472" s="132">
        <v>170.3366764185956</v>
      </c>
      <c r="G1472" s="132">
        <v>198.78275408581123</v>
      </c>
      <c r="H1472" s="132">
        <v>293.26867361015763</v>
      </c>
    </row>
    <row r="1474" spans="3:8" ht="12.75">
      <c r="C1474" s="154" t="s">
        <v>473</v>
      </c>
      <c r="D1474" s="132">
        <v>0.5228537707971544</v>
      </c>
      <c r="F1474" s="132">
        <v>0.343380334473961</v>
      </c>
      <c r="G1474" s="132">
        <v>0.38442459412912805</v>
      </c>
      <c r="H1474" s="132">
        <v>5.392343003773561</v>
      </c>
    </row>
    <row r="1475" spans="1:16" ht="12.75">
      <c r="A1475" s="142" t="s">
        <v>453</v>
      </c>
      <c r="B1475" s="137" t="s">
        <v>1036</v>
      </c>
      <c r="D1475" s="142" t="s">
        <v>454</v>
      </c>
      <c r="E1475" s="137" t="s">
        <v>455</v>
      </c>
      <c r="F1475" s="138" t="s">
        <v>494</v>
      </c>
      <c r="G1475" s="143" t="s">
        <v>457</v>
      </c>
      <c r="H1475" s="144">
        <v>1</v>
      </c>
      <c r="I1475" s="145" t="s">
        <v>458</v>
      </c>
      <c r="J1475" s="144">
        <v>14</v>
      </c>
      <c r="K1475" s="143" t="s">
        <v>459</v>
      </c>
      <c r="L1475" s="146">
        <v>1</v>
      </c>
      <c r="M1475" s="143" t="s">
        <v>460</v>
      </c>
      <c r="N1475" s="147">
        <v>1</v>
      </c>
      <c r="O1475" s="143" t="s">
        <v>461</v>
      </c>
      <c r="P1475" s="147">
        <v>1</v>
      </c>
    </row>
    <row r="1477" spans="1:10" ht="12.75">
      <c r="A1477" s="148" t="s">
        <v>462</v>
      </c>
      <c r="C1477" s="149" t="s">
        <v>463</v>
      </c>
      <c r="D1477" s="149" t="s">
        <v>464</v>
      </c>
      <c r="F1477" s="149" t="s">
        <v>465</v>
      </c>
      <c r="G1477" s="149" t="s">
        <v>466</v>
      </c>
      <c r="H1477" s="149" t="s">
        <v>467</v>
      </c>
      <c r="I1477" s="150" t="s">
        <v>468</v>
      </c>
      <c r="J1477" s="149" t="s">
        <v>469</v>
      </c>
    </row>
    <row r="1478" spans="1:8" ht="12.75">
      <c r="A1478" s="151" t="s">
        <v>536</v>
      </c>
      <c r="C1478" s="152">
        <v>228.61599999992177</v>
      </c>
      <c r="D1478" s="132">
        <v>32008.726411104202</v>
      </c>
      <c r="F1478" s="132">
        <v>20990</v>
      </c>
      <c r="G1478" s="132">
        <v>21395</v>
      </c>
      <c r="H1478" s="153" t="s">
        <v>1037</v>
      </c>
    </row>
    <row r="1480" spans="4:8" ht="12.75">
      <c r="D1480" s="132">
        <v>32310.602186977863</v>
      </c>
      <c r="F1480" s="132">
        <v>21571</v>
      </c>
      <c r="G1480" s="132">
        <v>21798</v>
      </c>
      <c r="H1480" s="153" t="s">
        <v>1038</v>
      </c>
    </row>
    <row r="1482" spans="4:8" ht="12.75">
      <c r="D1482" s="132">
        <v>32463.048783242702</v>
      </c>
      <c r="F1482" s="132">
        <v>21477</v>
      </c>
      <c r="G1482" s="132">
        <v>21656</v>
      </c>
      <c r="H1482" s="153" t="s">
        <v>1039</v>
      </c>
    </row>
    <row r="1484" spans="1:8" ht="12.75">
      <c r="A1484" s="148" t="s">
        <v>470</v>
      </c>
      <c r="C1484" s="154" t="s">
        <v>471</v>
      </c>
      <c r="D1484" s="132">
        <v>32260.79246044159</v>
      </c>
      <c r="F1484" s="132">
        <v>21346</v>
      </c>
      <c r="G1484" s="132">
        <v>21616.333333333336</v>
      </c>
      <c r="H1484" s="132">
        <v>10764.0975083093</v>
      </c>
    </row>
    <row r="1485" spans="1:8" ht="12.75">
      <c r="A1485" s="131">
        <v>38385.89016203704</v>
      </c>
      <c r="C1485" s="154" t="s">
        <v>472</v>
      </c>
      <c r="D1485" s="132">
        <v>231.2205896966143</v>
      </c>
      <c r="F1485" s="132">
        <v>311.86695881417126</v>
      </c>
      <c r="G1485" s="132">
        <v>204.4072731908856</v>
      </c>
      <c r="H1485" s="132">
        <v>231.2205896966143</v>
      </c>
    </row>
    <row r="1487" spans="3:8" ht="12.75">
      <c r="C1487" s="154" t="s">
        <v>473</v>
      </c>
      <c r="D1487" s="132">
        <v>0.7167232174477383</v>
      </c>
      <c r="F1487" s="132">
        <v>1.4610088954097782</v>
      </c>
      <c r="G1487" s="132">
        <v>0.9456149201570675</v>
      </c>
      <c r="H1487" s="132">
        <v>2.1480722328845925</v>
      </c>
    </row>
    <row r="1488" spans="1:10" ht="12.75">
      <c r="A1488" s="148" t="s">
        <v>462</v>
      </c>
      <c r="C1488" s="149" t="s">
        <v>463</v>
      </c>
      <c r="D1488" s="149" t="s">
        <v>464</v>
      </c>
      <c r="F1488" s="149" t="s">
        <v>465</v>
      </c>
      <c r="G1488" s="149" t="s">
        <v>466</v>
      </c>
      <c r="H1488" s="149" t="s">
        <v>467</v>
      </c>
      <c r="I1488" s="150" t="s">
        <v>468</v>
      </c>
      <c r="J1488" s="149" t="s">
        <v>469</v>
      </c>
    </row>
    <row r="1489" spans="1:8" ht="12.75">
      <c r="A1489" s="151" t="s">
        <v>537</v>
      </c>
      <c r="C1489" s="152">
        <v>231.6040000000503</v>
      </c>
      <c r="D1489" s="132">
        <v>102732.03704071045</v>
      </c>
      <c r="F1489" s="132">
        <v>23106</v>
      </c>
      <c r="G1489" s="132">
        <v>26185</v>
      </c>
      <c r="H1489" s="153" t="s">
        <v>1040</v>
      </c>
    </row>
    <row r="1491" spans="4:8" ht="12.75">
      <c r="D1491" s="132">
        <v>103675.23760581017</v>
      </c>
      <c r="F1491" s="132">
        <v>23619</v>
      </c>
      <c r="G1491" s="132">
        <v>25634</v>
      </c>
      <c r="H1491" s="153" t="s">
        <v>1041</v>
      </c>
    </row>
    <row r="1493" spans="4:8" ht="12.75">
      <c r="D1493" s="132">
        <v>102226.10861420631</v>
      </c>
      <c r="F1493" s="132">
        <v>22801</v>
      </c>
      <c r="G1493" s="132">
        <v>25596</v>
      </c>
      <c r="H1493" s="153" t="s">
        <v>1042</v>
      </c>
    </row>
    <row r="1495" spans="1:8" ht="12.75">
      <c r="A1495" s="148" t="s">
        <v>470</v>
      </c>
      <c r="C1495" s="154" t="s">
        <v>471</v>
      </c>
      <c r="D1495" s="132">
        <v>102877.79442024231</v>
      </c>
      <c r="F1495" s="132">
        <v>23175.333333333336</v>
      </c>
      <c r="G1495" s="132">
        <v>25805</v>
      </c>
      <c r="H1495" s="132">
        <v>78140.54497952643</v>
      </c>
    </row>
    <row r="1496" spans="1:8" ht="12.75">
      <c r="A1496" s="131">
        <v>38385.890625</v>
      </c>
      <c r="C1496" s="154" t="s">
        <v>472</v>
      </c>
      <c r="D1496" s="132">
        <v>735.4778166886789</v>
      </c>
      <c r="F1496" s="132">
        <v>413.3840022706894</v>
      </c>
      <c r="G1496" s="132">
        <v>329.63767988505197</v>
      </c>
      <c r="H1496" s="132">
        <v>735.4778166886789</v>
      </c>
    </row>
    <row r="1498" spans="3:8" ht="12.75">
      <c r="C1498" s="154" t="s">
        <v>473</v>
      </c>
      <c r="D1498" s="132">
        <v>0.7149043394965764</v>
      </c>
      <c r="F1498" s="132">
        <v>1.7837240842448412</v>
      </c>
      <c r="G1498" s="132">
        <v>1.2774178643094436</v>
      </c>
      <c r="H1498" s="132">
        <v>0.9412243245569648</v>
      </c>
    </row>
    <row r="1499" spans="1:10" ht="12.75">
      <c r="A1499" s="148" t="s">
        <v>462</v>
      </c>
      <c r="C1499" s="149" t="s">
        <v>463</v>
      </c>
      <c r="D1499" s="149" t="s">
        <v>464</v>
      </c>
      <c r="F1499" s="149" t="s">
        <v>465</v>
      </c>
      <c r="G1499" s="149" t="s">
        <v>466</v>
      </c>
      <c r="H1499" s="149" t="s">
        <v>467</v>
      </c>
      <c r="I1499" s="150" t="s">
        <v>468</v>
      </c>
      <c r="J1499" s="149" t="s">
        <v>469</v>
      </c>
    </row>
    <row r="1500" spans="1:8" ht="12.75">
      <c r="A1500" s="151" t="s">
        <v>535</v>
      </c>
      <c r="C1500" s="152">
        <v>267.7160000000149</v>
      </c>
      <c r="D1500" s="132">
        <v>43594.74686104059</v>
      </c>
      <c r="F1500" s="132">
        <v>5901.5</v>
      </c>
      <c r="G1500" s="132">
        <v>6001</v>
      </c>
      <c r="H1500" s="153" t="s">
        <v>1043</v>
      </c>
    </row>
    <row r="1502" spans="4:8" ht="12.75">
      <c r="D1502" s="132">
        <v>43615.701355814934</v>
      </c>
      <c r="F1502" s="132">
        <v>5868.75</v>
      </c>
      <c r="G1502" s="132">
        <v>6072.25</v>
      </c>
      <c r="H1502" s="153" t="s">
        <v>1044</v>
      </c>
    </row>
    <row r="1504" spans="4:8" ht="12.75">
      <c r="D1504" s="132">
        <v>43436.37648397684</v>
      </c>
      <c r="F1504" s="132">
        <v>5941.25</v>
      </c>
      <c r="G1504" s="132">
        <v>6042.75</v>
      </c>
      <c r="H1504" s="153" t="s">
        <v>1045</v>
      </c>
    </row>
    <row r="1506" spans="1:8" ht="12.75">
      <c r="A1506" s="148" t="s">
        <v>470</v>
      </c>
      <c r="C1506" s="154" t="s">
        <v>471</v>
      </c>
      <c r="D1506" s="132">
        <v>43548.94156694412</v>
      </c>
      <c r="F1506" s="132">
        <v>5903.833333333334</v>
      </c>
      <c r="G1506" s="132">
        <v>6038.666666666666</v>
      </c>
      <c r="H1506" s="132">
        <v>37557.113805316214</v>
      </c>
    </row>
    <row r="1507" spans="1:8" ht="12.75">
      <c r="A1507" s="131">
        <v>38385.89126157408</v>
      </c>
      <c r="C1507" s="154" t="s">
        <v>472</v>
      </c>
      <c r="D1507" s="132">
        <v>98.04563294988522</v>
      </c>
      <c r="F1507" s="132">
        <v>36.30627815314224</v>
      </c>
      <c r="G1507" s="132">
        <v>35.80008147104324</v>
      </c>
      <c r="H1507" s="132">
        <v>98.04563294988522</v>
      </c>
    </row>
    <row r="1509" spans="3:8" ht="12.75">
      <c r="C1509" s="154" t="s">
        <v>473</v>
      </c>
      <c r="D1509" s="132">
        <v>0.22513895727906025</v>
      </c>
      <c r="F1509" s="132">
        <v>0.6149610956690666</v>
      </c>
      <c r="G1509" s="132">
        <v>0.5928474520486297</v>
      </c>
      <c r="H1509" s="132">
        <v>0.2610574216595069</v>
      </c>
    </row>
    <row r="1510" spans="1:10" ht="12.75">
      <c r="A1510" s="148" t="s">
        <v>462</v>
      </c>
      <c r="C1510" s="149" t="s">
        <v>463</v>
      </c>
      <c r="D1510" s="149" t="s">
        <v>464</v>
      </c>
      <c r="F1510" s="149" t="s">
        <v>465</v>
      </c>
      <c r="G1510" s="149" t="s">
        <v>466</v>
      </c>
      <c r="H1510" s="149" t="s">
        <v>467</v>
      </c>
      <c r="I1510" s="150" t="s">
        <v>468</v>
      </c>
      <c r="J1510" s="149" t="s">
        <v>469</v>
      </c>
    </row>
    <row r="1511" spans="1:8" ht="12.75">
      <c r="A1511" s="151" t="s">
        <v>534</v>
      </c>
      <c r="C1511" s="152">
        <v>292.40199999976903</v>
      </c>
      <c r="D1511" s="132">
        <v>29718.016645610332</v>
      </c>
      <c r="F1511" s="132">
        <v>22721</v>
      </c>
      <c r="G1511" s="132">
        <v>22268.5</v>
      </c>
      <c r="H1511" s="153" t="s">
        <v>1046</v>
      </c>
    </row>
    <row r="1513" spans="4:8" ht="12.75">
      <c r="D1513" s="132">
        <v>29770.279359310865</v>
      </c>
      <c r="F1513" s="132">
        <v>22968.25</v>
      </c>
      <c r="G1513" s="132">
        <v>22326.75</v>
      </c>
      <c r="H1513" s="153" t="s">
        <v>1047</v>
      </c>
    </row>
    <row r="1515" spans="4:8" ht="12.75">
      <c r="D1515" s="132">
        <v>30203.22277623415</v>
      </c>
      <c r="F1515" s="132">
        <v>22939</v>
      </c>
      <c r="G1515" s="132">
        <v>22362.5</v>
      </c>
      <c r="H1515" s="153" t="s">
        <v>1048</v>
      </c>
    </row>
    <row r="1517" spans="1:8" ht="12.75">
      <c r="A1517" s="148" t="s">
        <v>470</v>
      </c>
      <c r="C1517" s="154" t="s">
        <v>471</v>
      </c>
      <c r="D1517" s="132">
        <v>29897.172927051783</v>
      </c>
      <c r="F1517" s="132">
        <v>22876.083333333336</v>
      </c>
      <c r="G1517" s="132">
        <v>22319.25</v>
      </c>
      <c r="H1517" s="132">
        <v>7363.108252316533</v>
      </c>
    </row>
    <row r="1518" spans="1:8" ht="12.75">
      <c r="A1518" s="131">
        <v>38385.89194444445</v>
      </c>
      <c r="C1518" s="154" t="s">
        <v>472</v>
      </c>
      <c r="D1518" s="132">
        <v>266.3319929137733</v>
      </c>
      <c r="F1518" s="132">
        <v>135.10004009375174</v>
      </c>
      <c r="G1518" s="132">
        <v>47.446680600438214</v>
      </c>
      <c r="H1518" s="132">
        <v>266.3319929137733</v>
      </c>
    </row>
    <row r="1520" spans="3:8" ht="12.75">
      <c r="C1520" s="154" t="s">
        <v>473</v>
      </c>
      <c r="D1520" s="132">
        <v>0.890826679711876</v>
      </c>
      <c r="F1520" s="132">
        <v>0.5905732993064157</v>
      </c>
      <c r="G1520" s="132">
        <v>0.21258187708116633</v>
      </c>
      <c r="H1520" s="132">
        <v>3.6171136398813872</v>
      </c>
    </row>
    <row r="1521" spans="1:10" ht="12.75">
      <c r="A1521" s="148" t="s">
        <v>462</v>
      </c>
      <c r="C1521" s="149" t="s">
        <v>463</v>
      </c>
      <c r="D1521" s="149" t="s">
        <v>464</v>
      </c>
      <c r="F1521" s="149" t="s">
        <v>465</v>
      </c>
      <c r="G1521" s="149" t="s">
        <v>466</v>
      </c>
      <c r="H1521" s="149" t="s">
        <v>467</v>
      </c>
      <c r="I1521" s="150" t="s">
        <v>468</v>
      </c>
      <c r="J1521" s="149" t="s">
        <v>469</v>
      </c>
    </row>
    <row r="1522" spans="1:8" ht="12.75">
      <c r="A1522" s="151" t="s">
        <v>538</v>
      </c>
      <c r="C1522" s="152">
        <v>324.75400000019</v>
      </c>
      <c r="D1522" s="132">
        <v>65969.45015323162</v>
      </c>
      <c r="F1522" s="132">
        <v>31974.000000029802</v>
      </c>
      <c r="G1522" s="132">
        <v>28679.999999970198</v>
      </c>
      <c r="H1522" s="153" t="s">
        <v>1049</v>
      </c>
    </row>
    <row r="1524" spans="4:8" ht="12.75">
      <c r="D1524" s="132">
        <v>66108.29503381252</v>
      </c>
      <c r="F1524" s="132">
        <v>31654</v>
      </c>
      <c r="G1524" s="132">
        <v>28697.000000029802</v>
      </c>
      <c r="H1524" s="153" t="s">
        <v>1050</v>
      </c>
    </row>
    <row r="1526" spans="4:8" ht="12.75">
      <c r="D1526" s="132">
        <v>65663.43314039707</v>
      </c>
      <c r="F1526" s="132">
        <v>31875.999999970198</v>
      </c>
      <c r="G1526" s="132">
        <v>28524.000000029802</v>
      </c>
      <c r="H1526" s="153" t="s">
        <v>1051</v>
      </c>
    </row>
    <row r="1528" spans="1:8" ht="12.75">
      <c r="A1528" s="148" t="s">
        <v>470</v>
      </c>
      <c r="C1528" s="154" t="s">
        <v>471</v>
      </c>
      <c r="D1528" s="132">
        <v>65913.72610914707</v>
      </c>
      <c r="F1528" s="132">
        <v>31834.666666666664</v>
      </c>
      <c r="G1528" s="132">
        <v>28633.666666676603</v>
      </c>
      <c r="H1528" s="132">
        <v>35242.62052844965</v>
      </c>
    </row>
    <row r="1529" spans="1:8" ht="12.75">
      <c r="A1529" s="131">
        <v>38385.8924537037</v>
      </c>
      <c r="C1529" s="154" t="s">
        <v>472</v>
      </c>
      <c r="D1529" s="132">
        <v>227.60580587999058</v>
      </c>
      <c r="F1529" s="132">
        <v>163.95527846454073</v>
      </c>
      <c r="G1529" s="132">
        <v>95.35372740633466</v>
      </c>
      <c r="H1529" s="132">
        <v>227.60580587999058</v>
      </c>
    </row>
    <row r="1531" spans="3:8" ht="12.75">
      <c r="C1531" s="154" t="s">
        <v>473</v>
      </c>
      <c r="D1531" s="132">
        <v>0.34530866227027784</v>
      </c>
      <c r="F1531" s="132">
        <v>0.5150211880063895</v>
      </c>
      <c r="G1531" s="132">
        <v>0.3330126334022942</v>
      </c>
      <c r="H1531" s="132">
        <v>0.645825430876389</v>
      </c>
    </row>
    <row r="1532" spans="1:10" ht="12.75">
      <c r="A1532" s="148" t="s">
        <v>462</v>
      </c>
      <c r="C1532" s="149" t="s">
        <v>463</v>
      </c>
      <c r="D1532" s="149" t="s">
        <v>464</v>
      </c>
      <c r="F1532" s="149" t="s">
        <v>465</v>
      </c>
      <c r="G1532" s="149" t="s">
        <v>466</v>
      </c>
      <c r="H1532" s="149" t="s">
        <v>467</v>
      </c>
      <c r="I1532" s="150" t="s">
        <v>468</v>
      </c>
      <c r="J1532" s="149" t="s">
        <v>469</v>
      </c>
    </row>
    <row r="1533" spans="1:8" ht="12.75">
      <c r="A1533" s="151" t="s">
        <v>557</v>
      </c>
      <c r="C1533" s="152">
        <v>343.82299999985844</v>
      </c>
      <c r="D1533" s="132">
        <v>27110.45526742935</v>
      </c>
      <c r="F1533" s="132">
        <v>25406</v>
      </c>
      <c r="G1533" s="132">
        <v>25677.999999970198</v>
      </c>
      <c r="H1533" s="153" t="s">
        <v>1052</v>
      </c>
    </row>
    <row r="1535" spans="4:8" ht="12.75">
      <c r="D1535" s="132">
        <v>27130.35355576873</v>
      </c>
      <c r="F1535" s="132">
        <v>25490</v>
      </c>
      <c r="G1535" s="132">
        <v>24936</v>
      </c>
      <c r="H1535" s="153" t="s">
        <v>1053</v>
      </c>
    </row>
    <row r="1537" spans="4:8" ht="12.75">
      <c r="D1537" s="132">
        <v>27270.132330417633</v>
      </c>
      <c r="F1537" s="132">
        <v>25584</v>
      </c>
      <c r="G1537" s="132">
        <v>25250</v>
      </c>
      <c r="H1537" s="153" t="s">
        <v>1054</v>
      </c>
    </row>
    <row r="1539" spans="1:8" ht="12.75">
      <c r="A1539" s="148" t="s">
        <v>470</v>
      </c>
      <c r="C1539" s="154" t="s">
        <v>471</v>
      </c>
      <c r="D1539" s="132">
        <v>27170.313717871904</v>
      </c>
      <c r="F1539" s="132">
        <v>25493.333333333336</v>
      </c>
      <c r="G1539" s="132">
        <v>25287.99999999007</v>
      </c>
      <c r="H1539" s="132">
        <v>1769.1046604777305</v>
      </c>
    </row>
    <row r="1540" spans="1:8" ht="12.75">
      <c r="A1540" s="131">
        <v>38385.89289351852</v>
      </c>
      <c r="C1540" s="154" t="s">
        <v>472</v>
      </c>
      <c r="D1540" s="132">
        <v>87.01610211672258</v>
      </c>
      <c r="F1540" s="132">
        <v>89.04680417248748</v>
      </c>
      <c r="G1540" s="132">
        <v>372.456708878231</v>
      </c>
      <c r="H1540" s="132">
        <v>87.01610211672258</v>
      </c>
    </row>
    <row r="1542" spans="3:8" ht="12.75">
      <c r="C1542" s="154" t="s">
        <v>473</v>
      </c>
      <c r="D1542" s="132">
        <v>0.3202616761082362</v>
      </c>
      <c r="F1542" s="132">
        <v>0.3492944724339205</v>
      </c>
      <c r="G1542" s="132">
        <v>1.4728594941410045</v>
      </c>
      <c r="H1542" s="132">
        <v>4.918652019899416</v>
      </c>
    </row>
    <row r="1543" spans="1:10" ht="12.75">
      <c r="A1543" s="148" t="s">
        <v>462</v>
      </c>
      <c r="C1543" s="149" t="s">
        <v>463</v>
      </c>
      <c r="D1543" s="149" t="s">
        <v>464</v>
      </c>
      <c r="F1543" s="149" t="s">
        <v>465</v>
      </c>
      <c r="G1543" s="149" t="s">
        <v>466</v>
      </c>
      <c r="H1543" s="149" t="s">
        <v>467</v>
      </c>
      <c r="I1543" s="150" t="s">
        <v>468</v>
      </c>
      <c r="J1543" s="149" t="s">
        <v>469</v>
      </c>
    </row>
    <row r="1544" spans="1:8" ht="12.75">
      <c r="A1544" s="151" t="s">
        <v>539</v>
      </c>
      <c r="C1544" s="152">
        <v>361.38400000007823</v>
      </c>
      <c r="D1544" s="132">
        <v>43810.642033457756</v>
      </c>
      <c r="F1544" s="132">
        <v>26638</v>
      </c>
      <c r="G1544" s="132">
        <v>26446</v>
      </c>
      <c r="H1544" s="153" t="s">
        <v>1055</v>
      </c>
    </row>
    <row r="1546" spans="4:8" ht="12.75">
      <c r="D1546" s="132">
        <v>43670.848774433136</v>
      </c>
      <c r="F1546" s="132">
        <v>26490</v>
      </c>
      <c r="G1546" s="132">
        <v>26229.999999970198</v>
      </c>
      <c r="H1546" s="153" t="s">
        <v>1056</v>
      </c>
    </row>
    <row r="1548" spans="4:8" ht="12.75">
      <c r="D1548" s="132">
        <v>43995.440605700016</v>
      </c>
      <c r="F1548" s="132">
        <v>25948</v>
      </c>
      <c r="G1548" s="132">
        <v>26838</v>
      </c>
      <c r="H1548" s="153" t="s">
        <v>1057</v>
      </c>
    </row>
    <row r="1550" spans="1:8" ht="12.75">
      <c r="A1550" s="148" t="s">
        <v>470</v>
      </c>
      <c r="C1550" s="154" t="s">
        <v>471</v>
      </c>
      <c r="D1550" s="132">
        <v>43825.64380453031</v>
      </c>
      <c r="F1550" s="132">
        <v>26358.666666666664</v>
      </c>
      <c r="G1550" s="132">
        <v>26504.666666656733</v>
      </c>
      <c r="H1550" s="132">
        <v>17399.869066732772</v>
      </c>
    </row>
    <row r="1551" spans="1:8" ht="12.75">
      <c r="A1551" s="131">
        <v>38385.89332175926</v>
      </c>
      <c r="C1551" s="154" t="s">
        <v>472</v>
      </c>
      <c r="D1551" s="132">
        <v>162.8150916925242</v>
      </c>
      <c r="F1551" s="132">
        <v>363.2648253455505</v>
      </c>
      <c r="G1551" s="132">
        <v>308.21637422672944</v>
      </c>
      <c r="H1551" s="132">
        <v>162.8150916925242</v>
      </c>
    </row>
    <row r="1553" spans="3:8" ht="12.75">
      <c r="C1553" s="154" t="s">
        <v>473</v>
      </c>
      <c r="D1553" s="132">
        <v>0.3715064459034686</v>
      </c>
      <c r="F1553" s="132">
        <v>1.3781608528967724</v>
      </c>
      <c r="G1553" s="132">
        <v>1.162875874286962</v>
      </c>
      <c r="H1553" s="132">
        <v>0.9357259590177855</v>
      </c>
    </row>
    <row r="1554" spans="1:10" ht="12.75">
      <c r="A1554" s="148" t="s">
        <v>462</v>
      </c>
      <c r="C1554" s="149" t="s">
        <v>463</v>
      </c>
      <c r="D1554" s="149" t="s">
        <v>464</v>
      </c>
      <c r="F1554" s="149" t="s">
        <v>465</v>
      </c>
      <c r="G1554" s="149" t="s">
        <v>466</v>
      </c>
      <c r="H1554" s="149" t="s">
        <v>467</v>
      </c>
      <c r="I1554" s="150" t="s">
        <v>468</v>
      </c>
      <c r="J1554" s="149" t="s">
        <v>469</v>
      </c>
    </row>
    <row r="1555" spans="1:8" ht="12.75">
      <c r="A1555" s="151" t="s">
        <v>558</v>
      </c>
      <c r="C1555" s="152">
        <v>371.029</v>
      </c>
      <c r="D1555" s="132">
        <v>37895.8463947773</v>
      </c>
      <c r="F1555" s="132">
        <v>35730</v>
      </c>
      <c r="G1555" s="132">
        <v>35850</v>
      </c>
      <c r="H1555" s="153" t="s">
        <v>1058</v>
      </c>
    </row>
    <row r="1557" spans="4:8" ht="12.75">
      <c r="D1557" s="132">
        <v>37926.23081421852</v>
      </c>
      <c r="F1557" s="132">
        <v>35812</v>
      </c>
      <c r="G1557" s="132">
        <v>35784</v>
      </c>
      <c r="H1557" s="153" t="s">
        <v>1059</v>
      </c>
    </row>
    <row r="1559" spans="4:8" ht="12.75">
      <c r="D1559" s="132">
        <v>37816</v>
      </c>
      <c r="F1559" s="132">
        <v>35994</v>
      </c>
      <c r="G1559" s="132">
        <v>35838</v>
      </c>
      <c r="H1559" s="153" t="s">
        <v>1060</v>
      </c>
    </row>
    <row r="1561" spans="1:8" ht="12.75">
      <c r="A1561" s="148" t="s">
        <v>470</v>
      </c>
      <c r="C1561" s="154" t="s">
        <v>471</v>
      </c>
      <c r="D1561" s="132">
        <v>37879.359069665275</v>
      </c>
      <c r="F1561" s="132">
        <v>35845.333333333336</v>
      </c>
      <c r="G1561" s="132">
        <v>35824</v>
      </c>
      <c r="H1561" s="132">
        <v>2042.144129566612</v>
      </c>
    </row>
    <row r="1562" spans="1:8" ht="12.75">
      <c r="A1562" s="131">
        <v>38385.89376157407</v>
      </c>
      <c r="C1562" s="154" t="s">
        <v>472</v>
      </c>
      <c r="D1562" s="132">
        <v>56.934892797143874</v>
      </c>
      <c r="F1562" s="132">
        <v>135.11970001940256</v>
      </c>
      <c r="G1562" s="132">
        <v>35.15679166249389</v>
      </c>
      <c r="H1562" s="132">
        <v>56.934892797143874</v>
      </c>
    </row>
    <row r="1564" spans="3:8" ht="12.75">
      <c r="C1564" s="154" t="s">
        <v>473</v>
      </c>
      <c r="D1564" s="132">
        <v>0.150305850456532</v>
      </c>
      <c r="F1564" s="132">
        <v>0.376951997524743</v>
      </c>
      <c r="G1564" s="132">
        <v>0.0981375381378235</v>
      </c>
      <c r="H1564" s="132">
        <v>2.7879958115016454</v>
      </c>
    </row>
    <row r="1565" spans="1:10" ht="12.75">
      <c r="A1565" s="148" t="s">
        <v>462</v>
      </c>
      <c r="C1565" s="149" t="s">
        <v>463</v>
      </c>
      <c r="D1565" s="149" t="s">
        <v>464</v>
      </c>
      <c r="F1565" s="149" t="s">
        <v>465</v>
      </c>
      <c r="G1565" s="149" t="s">
        <v>466</v>
      </c>
      <c r="H1565" s="149" t="s">
        <v>467</v>
      </c>
      <c r="I1565" s="150" t="s">
        <v>468</v>
      </c>
      <c r="J1565" s="149" t="s">
        <v>469</v>
      </c>
    </row>
    <row r="1566" spans="1:8" ht="12.75">
      <c r="A1566" s="151" t="s">
        <v>533</v>
      </c>
      <c r="C1566" s="152">
        <v>407.77100000018254</v>
      </c>
      <c r="D1566" s="132">
        <v>387453.18651485443</v>
      </c>
      <c r="F1566" s="132">
        <v>74900</v>
      </c>
      <c r="G1566" s="132">
        <v>71800</v>
      </c>
      <c r="H1566" s="153" t="s">
        <v>1061</v>
      </c>
    </row>
    <row r="1568" spans="4:8" ht="12.75">
      <c r="D1568" s="132">
        <v>390227.60450315475</v>
      </c>
      <c r="F1568" s="132">
        <v>73700</v>
      </c>
      <c r="G1568" s="132">
        <v>72700</v>
      </c>
      <c r="H1568" s="153" t="s">
        <v>1062</v>
      </c>
    </row>
    <row r="1570" spans="4:8" ht="12.75">
      <c r="D1570" s="132">
        <v>389556.999089241</v>
      </c>
      <c r="F1570" s="132">
        <v>74200</v>
      </c>
      <c r="G1570" s="132">
        <v>72100</v>
      </c>
      <c r="H1570" s="153" t="s">
        <v>1063</v>
      </c>
    </row>
    <row r="1572" spans="1:8" ht="12.75">
      <c r="A1572" s="148" t="s">
        <v>470</v>
      </c>
      <c r="C1572" s="154" t="s">
        <v>471</v>
      </c>
      <c r="D1572" s="132">
        <v>389079.2633690834</v>
      </c>
      <c r="F1572" s="132">
        <v>74266.66666666667</v>
      </c>
      <c r="G1572" s="132">
        <v>72200</v>
      </c>
      <c r="H1572" s="132">
        <v>315862.82731038315</v>
      </c>
    </row>
    <row r="1573" spans="1:8" ht="12.75">
      <c r="A1573" s="131">
        <v>38385.89423611111</v>
      </c>
      <c r="C1573" s="154" t="s">
        <v>472</v>
      </c>
      <c r="D1573" s="132">
        <v>1447.5919166628073</v>
      </c>
      <c r="F1573" s="132">
        <v>602.7713773341708</v>
      </c>
      <c r="G1573" s="132">
        <v>458.25756949558405</v>
      </c>
      <c r="H1573" s="132">
        <v>1447.5919166628073</v>
      </c>
    </row>
    <row r="1575" spans="3:8" ht="12.75">
      <c r="C1575" s="154" t="s">
        <v>473</v>
      </c>
      <c r="D1575" s="132">
        <v>0.3720557873292803</v>
      </c>
      <c r="F1575" s="132">
        <v>0.8116311184930487</v>
      </c>
      <c r="G1575" s="132">
        <v>0.6347057749246316</v>
      </c>
      <c r="H1575" s="132">
        <v>0.45829765059385374</v>
      </c>
    </row>
    <row r="1576" spans="1:10" ht="12.75">
      <c r="A1576" s="148" t="s">
        <v>462</v>
      </c>
      <c r="C1576" s="149" t="s">
        <v>463</v>
      </c>
      <c r="D1576" s="149" t="s">
        <v>464</v>
      </c>
      <c r="F1576" s="149" t="s">
        <v>465</v>
      </c>
      <c r="G1576" s="149" t="s">
        <v>466</v>
      </c>
      <c r="H1576" s="149" t="s">
        <v>467</v>
      </c>
      <c r="I1576" s="150" t="s">
        <v>468</v>
      </c>
      <c r="J1576" s="149" t="s">
        <v>469</v>
      </c>
    </row>
    <row r="1577" spans="1:8" ht="12.75">
      <c r="A1577" s="151" t="s">
        <v>540</v>
      </c>
      <c r="C1577" s="152">
        <v>455.40299999993294</v>
      </c>
      <c r="D1577" s="132">
        <v>56517.923716664314</v>
      </c>
      <c r="F1577" s="132">
        <v>49642.5</v>
      </c>
      <c r="G1577" s="132">
        <v>51900</v>
      </c>
      <c r="H1577" s="153" t="s">
        <v>1064</v>
      </c>
    </row>
    <row r="1579" spans="4:8" ht="12.75">
      <c r="D1579" s="132">
        <v>55335</v>
      </c>
      <c r="F1579" s="132">
        <v>49595</v>
      </c>
      <c r="G1579" s="132">
        <v>51797.499999940395</v>
      </c>
      <c r="H1579" s="153" t="s">
        <v>1065</v>
      </c>
    </row>
    <row r="1581" spans="4:8" ht="12.75">
      <c r="D1581" s="132">
        <v>55950.14396560192</v>
      </c>
      <c r="F1581" s="132">
        <v>49630</v>
      </c>
      <c r="G1581" s="132">
        <v>51542.5</v>
      </c>
      <c r="H1581" s="153" t="s">
        <v>1066</v>
      </c>
    </row>
    <row r="1583" spans="1:8" ht="12.75">
      <c r="A1583" s="148" t="s">
        <v>470</v>
      </c>
      <c r="C1583" s="154" t="s">
        <v>471</v>
      </c>
      <c r="D1583" s="132">
        <v>55934.355894088745</v>
      </c>
      <c r="F1583" s="132">
        <v>49622.5</v>
      </c>
      <c r="G1583" s="132">
        <v>51746.66666664679</v>
      </c>
      <c r="H1583" s="132">
        <v>5255.947463866064</v>
      </c>
    </row>
    <row r="1584" spans="1:8" ht="12.75">
      <c r="A1584" s="131">
        <v>38385.89487268519</v>
      </c>
      <c r="C1584" s="154" t="s">
        <v>472</v>
      </c>
      <c r="D1584" s="132">
        <v>591.6198756498951</v>
      </c>
      <c r="F1584" s="132">
        <v>24.62214450449026</v>
      </c>
      <c r="G1584" s="132">
        <v>184.0912364293263</v>
      </c>
      <c r="H1584" s="132">
        <v>591.6198756498951</v>
      </c>
    </row>
    <row r="1586" spans="3:8" ht="12.75">
      <c r="C1586" s="154" t="s">
        <v>473</v>
      </c>
      <c r="D1586" s="132">
        <v>1.057703921307546</v>
      </c>
      <c r="F1586" s="132">
        <v>0.0496189117930178</v>
      </c>
      <c r="G1586" s="132">
        <v>0.35575477279579437</v>
      </c>
      <c r="H1586" s="132">
        <v>11.25619842506423</v>
      </c>
    </row>
    <row r="1587" spans="1:16" ht="12.75">
      <c r="A1587" s="142" t="s">
        <v>453</v>
      </c>
      <c r="B1587" s="137" t="s">
        <v>1067</v>
      </c>
      <c r="D1587" s="142" t="s">
        <v>454</v>
      </c>
      <c r="E1587" s="137" t="s">
        <v>455</v>
      </c>
      <c r="F1587" s="138" t="s">
        <v>495</v>
      </c>
      <c r="G1587" s="143" t="s">
        <v>457</v>
      </c>
      <c r="H1587" s="144">
        <v>2</v>
      </c>
      <c r="I1587" s="145" t="s">
        <v>458</v>
      </c>
      <c r="J1587" s="144">
        <v>1</v>
      </c>
      <c r="K1587" s="143" t="s">
        <v>459</v>
      </c>
      <c r="L1587" s="146">
        <v>1</v>
      </c>
      <c r="M1587" s="143" t="s">
        <v>460</v>
      </c>
      <c r="N1587" s="147">
        <v>1</v>
      </c>
      <c r="O1587" s="143" t="s">
        <v>461</v>
      </c>
      <c r="P1587" s="147">
        <v>1</v>
      </c>
    </row>
    <row r="1589" spans="1:10" ht="12.75">
      <c r="A1589" s="148" t="s">
        <v>462</v>
      </c>
      <c r="C1589" s="149" t="s">
        <v>463</v>
      </c>
      <c r="D1589" s="149" t="s">
        <v>464</v>
      </c>
      <c r="F1589" s="149" t="s">
        <v>465</v>
      </c>
      <c r="G1589" s="149" t="s">
        <v>466</v>
      </c>
      <c r="H1589" s="149" t="s">
        <v>467</v>
      </c>
      <c r="I1589" s="150" t="s">
        <v>468</v>
      </c>
      <c r="J1589" s="149" t="s">
        <v>469</v>
      </c>
    </row>
    <row r="1590" spans="1:8" ht="12.75">
      <c r="A1590" s="151" t="s">
        <v>536</v>
      </c>
      <c r="C1590" s="152">
        <v>228.61599999992177</v>
      </c>
      <c r="D1590" s="132">
        <v>37042.07126933336</v>
      </c>
      <c r="F1590" s="132">
        <v>21930</v>
      </c>
      <c r="G1590" s="132">
        <v>22255</v>
      </c>
      <c r="H1590" s="153" t="s">
        <v>1068</v>
      </c>
    </row>
    <row r="1592" spans="4:8" ht="12.75">
      <c r="D1592" s="132">
        <v>37273.48013031483</v>
      </c>
      <c r="F1592" s="132">
        <v>21822</v>
      </c>
      <c r="G1592" s="132">
        <v>22113</v>
      </c>
      <c r="H1592" s="153" t="s">
        <v>1069</v>
      </c>
    </row>
    <row r="1594" spans="4:8" ht="12.75">
      <c r="D1594" s="132">
        <v>37150.88981670141</v>
      </c>
      <c r="F1594" s="132">
        <v>22098</v>
      </c>
      <c r="G1594" s="132">
        <v>22349</v>
      </c>
      <c r="H1594" s="153" t="s">
        <v>1070</v>
      </c>
    </row>
    <row r="1596" spans="1:8" ht="12.75">
      <c r="A1596" s="148" t="s">
        <v>470</v>
      </c>
      <c r="C1596" s="154" t="s">
        <v>471</v>
      </c>
      <c r="D1596" s="132">
        <v>37155.48040544987</v>
      </c>
      <c r="F1596" s="132">
        <v>21950</v>
      </c>
      <c r="G1596" s="132">
        <v>22239</v>
      </c>
      <c r="H1596" s="132">
        <v>15044.379883256657</v>
      </c>
    </row>
    <row r="1597" spans="1:8" ht="12.75">
      <c r="A1597" s="131">
        <v>38385.89709490741</v>
      </c>
      <c r="C1597" s="154" t="s">
        <v>472</v>
      </c>
      <c r="D1597" s="132">
        <v>115.77270992493278</v>
      </c>
      <c r="F1597" s="132">
        <v>139.08270920570968</v>
      </c>
      <c r="G1597" s="132">
        <v>118.81077392223317</v>
      </c>
      <c r="H1597" s="132">
        <v>115.77270992493278</v>
      </c>
    </row>
    <row r="1599" spans="3:8" ht="12.75">
      <c r="C1599" s="154" t="s">
        <v>473</v>
      </c>
      <c r="D1599" s="132">
        <v>0.3115898614729028</v>
      </c>
      <c r="F1599" s="132">
        <v>0.6336342105043721</v>
      </c>
      <c r="G1599" s="132">
        <v>0.5342451275787274</v>
      </c>
      <c r="H1599" s="132">
        <v>0.7695412560924477</v>
      </c>
    </row>
    <row r="1600" spans="1:10" ht="12.75">
      <c r="A1600" s="148" t="s">
        <v>462</v>
      </c>
      <c r="C1600" s="149" t="s">
        <v>463</v>
      </c>
      <c r="D1600" s="149" t="s">
        <v>464</v>
      </c>
      <c r="F1600" s="149" t="s">
        <v>465</v>
      </c>
      <c r="G1600" s="149" t="s">
        <v>466</v>
      </c>
      <c r="H1600" s="149" t="s">
        <v>467</v>
      </c>
      <c r="I1600" s="150" t="s">
        <v>468</v>
      </c>
      <c r="J1600" s="149" t="s">
        <v>469</v>
      </c>
    </row>
    <row r="1601" spans="1:8" ht="12.75">
      <c r="A1601" s="151" t="s">
        <v>537</v>
      </c>
      <c r="C1601" s="152">
        <v>231.6040000000503</v>
      </c>
      <c r="D1601" s="132">
        <v>28229.101439774036</v>
      </c>
      <c r="F1601" s="132">
        <v>23415</v>
      </c>
      <c r="G1601" s="132">
        <v>25987</v>
      </c>
      <c r="H1601" s="153" t="s">
        <v>1071</v>
      </c>
    </row>
    <row r="1603" spans="4:8" ht="12.75">
      <c r="D1603" s="132">
        <v>28513.259385704994</v>
      </c>
      <c r="F1603" s="132">
        <v>23573</v>
      </c>
      <c r="G1603" s="132">
        <v>26424.000000029802</v>
      </c>
      <c r="H1603" s="153" t="s">
        <v>1072</v>
      </c>
    </row>
    <row r="1605" spans="4:8" ht="12.75">
      <c r="D1605" s="132">
        <v>28531.681423187256</v>
      </c>
      <c r="F1605" s="132">
        <v>23593</v>
      </c>
      <c r="G1605" s="132">
        <v>26395.000000029802</v>
      </c>
      <c r="H1605" s="153" t="s">
        <v>1073</v>
      </c>
    </row>
    <row r="1607" spans="1:8" ht="12.75">
      <c r="A1607" s="148" t="s">
        <v>470</v>
      </c>
      <c r="C1607" s="154" t="s">
        <v>471</v>
      </c>
      <c r="D1607" s="132">
        <v>28424.68074955543</v>
      </c>
      <c r="F1607" s="132">
        <v>23527</v>
      </c>
      <c r="G1607" s="132">
        <v>26268.666666686535</v>
      </c>
      <c r="H1607" s="132">
        <v>3269.2411522281923</v>
      </c>
    </row>
    <row r="1608" spans="1:8" ht="12.75">
      <c r="A1608" s="131">
        <v>38385.89755787037</v>
      </c>
      <c r="C1608" s="154" t="s">
        <v>472</v>
      </c>
      <c r="D1608" s="132">
        <v>169.6269220295098</v>
      </c>
      <c r="F1608" s="132">
        <v>97.50897394599126</v>
      </c>
      <c r="G1608" s="132">
        <v>244.36107165806555</v>
      </c>
      <c r="H1608" s="132">
        <v>169.6269220295098</v>
      </c>
    </row>
    <row r="1610" spans="3:8" ht="12.75">
      <c r="C1610" s="154" t="s">
        <v>473</v>
      </c>
      <c r="D1610" s="132">
        <v>0.5967592864949338</v>
      </c>
      <c r="F1610" s="132">
        <v>0.41445562097161237</v>
      </c>
      <c r="G1610" s="132">
        <v>0.9302378181529862</v>
      </c>
      <c r="H1610" s="132">
        <v>5.188571724477973</v>
      </c>
    </row>
    <row r="1611" spans="1:10" ht="12.75">
      <c r="A1611" s="148" t="s">
        <v>462</v>
      </c>
      <c r="C1611" s="149" t="s">
        <v>463</v>
      </c>
      <c r="D1611" s="149" t="s">
        <v>464</v>
      </c>
      <c r="F1611" s="149" t="s">
        <v>465</v>
      </c>
      <c r="G1611" s="149" t="s">
        <v>466</v>
      </c>
      <c r="H1611" s="149" t="s">
        <v>467</v>
      </c>
      <c r="I1611" s="150" t="s">
        <v>468</v>
      </c>
      <c r="J1611" s="149" t="s">
        <v>469</v>
      </c>
    </row>
    <row r="1612" spans="1:8" ht="12.75">
      <c r="A1612" s="151" t="s">
        <v>535</v>
      </c>
      <c r="C1612" s="152">
        <v>267.7160000000149</v>
      </c>
      <c r="D1612" s="132">
        <v>6852.1067657619715</v>
      </c>
      <c r="F1612" s="132">
        <v>6005.25</v>
      </c>
      <c r="G1612" s="132">
        <v>5977.5</v>
      </c>
      <c r="H1612" s="153" t="s">
        <v>1074</v>
      </c>
    </row>
    <row r="1614" spans="4:8" ht="12.75">
      <c r="D1614" s="132">
        <v>6978.34817878902</v>
      </c>
      <c r="F1614" s="132">
        <v>6001.25</v>
      </c>
      <c r="G1614" s="132">
        <v>6018</v>
      </c>
      <c r="H1614" s="153" t="s">
        <v>1075</v>
      </c>
    </row>
    <row r="1616" spans="4:8" ht="12.75">
      <c r="D1616" s="132">
        <v>6929.389207661152</v>
      </c>
      <c r="F1616" s="132">
        <v>5977</v>
      </c>
      <c r="G1616" s="132">
        <v>6030</v>
      </c>
      <c r="H1616" s="153" t="s">
        <v>1076</v>
      </c>
    </row>
    <row r="1618" spans="1:8" ht="12.75">
      <c r="A1618" s="148" t="s">
        <v>470</v>
      </c>
      <c r="C1618" s="154" t="s">
        <v>471</v>
      </c>
      <c r="D1618" s="132">
        <v>6919.948050737381</v>
      </c>
      <c r="F1618" s="132">
        <v>5994.5</v>
      </c>
      <c r="G1618" s="132">
        <v>6008.5</v>
      </c>
      <c r="H1618" s="132">
        <v>916.311422830404</v>
      </c>
    </row>
    <row r="1619" spans="1:8" ht="12.75">
      <c r="A1619" s="131">
        <v>38385.898206018515</v>
      </c>
      <c r="C1619" s="154" t="s">
        <v>472</v>
      </c>
      <c r="D1619" s="132">
        <v>63.648057109469754</v>
      </c>
      <c r="F1619" s="132">
        <v>15.286840746210446</v>
      </c>
      <c r="G1619" s="132">
        <v>27.509089406957838</v>
      </c>
      <c r="H1619" s="132">
        <v>63.648057109469754</v>
      </c>
    </row>
    <row r="1621" spans="3:8" ht="12.75">
      <c r="C1621" s="154" t="s">
        <v>473</v>
      </c>
      <c r="D1621" s="132">
        <v>0.9197765162801694</v>
      </c>
      <c r="F1621" s="132">
        <v>0.25501444234232123</v>
      </c>
      <c r="G1621" s="132">
        <v>0.45783622213460673</v>
      </c>
      <c r="H1621" s="132">
        <v>6.946116301035146</v>
      </c>
    </row>
    <row r="1622" spans="1:10" ht="12.75">
      <c r="A1622" s="148" t="s">
        <v>462</v>
      </c>
      <c r="C1622" s="149" t="s">
        <v>463</v>
      </c>
      <c r="D1622" s="149" t="s">
        <v>464</v>
      </c>
      <c r="F1622" s="149" t="s">
        <v>465</v>
      </c>
      <c r="G1622" s="149" t="s">
        <v>466</v>
      </c>
      <c r="H1622" s="149" t="s">
        <v>467</v>
      </c>
      <c r="I1622" s="150" t="s">
        <v>468</v>
      </c>
      <c r="J1622" s="149" t="s">
        <v>469</v>
      </c>
    </row>
    <row r="1623" spans="1:8" ht="12.75">
      <c r="A1623" s="151" t="s">
        <v>534</v>
      </c>
      <c r="C1623" s="152">
        <v>292.40199999976903</v>
      </c>
      <c r="D1623" s="132">
        <v>74326.77291274071</v>
      </c>
      <c r="F1623" s="132">
        <v>25443.75</v>
      </c>
      <c r="G1623" s="132">
        <v>23083.5</v>
      </c>
      <c r="H1623" s="153" t="s">
        <v>1077</v>
      </c>
    </row>
    <row r="1625" spans="4:8" ht="12.75">
      <c r="D1625" s="132">
        <v>72357.36507594585</v>
      </c>
      <c r="F1625" s="132">
        <v>25105</v>
      </c>
      <c r="G1625" s="132">
        <v>23000</v>
      </c>
      <c r="H1625" s="153" t="s">
        <v>1078</v>
      </c>
    </row>
    <row r="1627" spans="4:8" ht="12.75">
      <c r="D1627" s="132">
        <v>75310.1336375475</v>
      </c>
      <c r="F1627" s="132">
        <v>25760.75</v>
      </c>
      <c r="G1627" s="132">
        <v>22969</v>
      </c>
      <c r="H1627" s="153" t="s">
        <v>1079</v>
      </c>
    </row>
    <row r="1629" spans="1:8" ht="12.75">
      <c r="A1629" s="148" t="s">
        <v>470</v>
      </c>
      <c r="C1629" s="154" t="s">
        <v>471</v>
      </c>
      <c r="D1629" s="132">
        <v>73998.09054207802</v>
      </c>
      <c r="F1629" s="132">
        <v>25436.5</v>
      </c>
      <c r="G1629" s="132">
        <v>23017.5</v>
      </c>
      <c r="H1629" s="132">
        <v>50047.39084464989</v>
      </c>
    </row>
    <row r="1630" spans="1:8" ht="12.75">
      <c r="A1630" s="131">
        <v>38385.898888888885</v>
      </c>
      <c r="C1630" s="154" t="s">
        <v>472</v>
      </c>
      <c r="D1630" s="132">
        <v>1503.5739490240976</v>
      </c>
      <c r="F1630" s="132">
        <v>327.93511172181616</v>
      </c>
      <c r="G1630" s="132">
        <v>59.2220398162711</v>
      </c>
      <c r="H1630" s="132">
        <v>1503.5739490240976</v>
      </c>
    </row>
    <row r="1632" spans="3:8" ht="12.75">
      <c r="C1632" s="154" t="s">
        <v>473</v>
      </c>
      <c r="D1632" s="132">
        <v>2.0319091182077336</v>
      </c>
      <c r="F1632" s="132">
        <v>1.28923048266002</v>
      </c>
      <c r="G1632" s="132">
        <v>0.2572913644673448</v>
      </c>
      <c r="H1632" s="132">
        <v>3.0043003714045393</v>
      </c>
    </row>
    <row r="1633" spans="1:10" ht="12.75">
      <c r="A1633" s="148" t="s">
        <v>462</v>
      </c>
      <c r="C1633" s="149" t="s">
        <v>463</v>
      </c>
      <c r="D1633" s="149" t="s">
        <v>464</v>
      </c>
      <c r="F1633" s="149" t="s">
        <v>465</v>
      </c>
      <c r="G1633" s="149" t="s">
        <v>466</v>
      </c>
      <c r="H1633" s="149" t="s">
        <v>467</v>
      </c>
      <c r="I1633" s="150" t="s">
        <v>468</v>
      </c>
      <c r="J1633" s="149" t="s">
        <v>469</v>
      </c>
    </row>
    <row r="1634" spans="1:8" ht="12.75">
      <c r="A1634" s="151" t="s">
        <v>538</v>
      </c>
      <c r="C1634" s="152">
        <v>324.75400000019</v>
      </c>
      <c r="D1634" s="132">
        <v>54455.71059644222</v>
      </c>
      <c r="F1634" s="132">
        <v>37497</v>
      </c>
      <c r="G1634" s="132">
        <v>31159</v>
      </c>
      <c r="H1634" s="153" t="s">
        <v>1080</v>
      </c>
    </row>
    <row r="1636" spans="4:8" ht="12.75">
      <c r="D1636" s="132">
        <v>53687.81961852312</v>
      </c>
      <c r="F1636" s="132">
        <v>36834</v>
      </c>
      <c r="G1636" s="132">
        <v>31622.000000029802</v>
      </c>
      <c r="H1636" s="153" t="s">
        <v>1081</v>
      </c>
    </row>
    <row r="1638" spans="4:8" ht="12.75">
      <c r="D1638" s="132">
        <v>53547.379986822605</v>
      </c>
      <c r="F1638" s="132">
        <v>36068</v>
      </c>
      <c r="G1638" s="132">
        <v>31550</v>
      </c>
      <c r="H1638" s="153" t="s">
        <v>1082</v>
      </c>
    </row>
    <row r="1640" spans="1:8" ht="12.75">
      <c r="A1640" s="148" t="s">
        <v>470</v>
      </c>
      <c r="C1640" s="154" t="s">
        <v>471</v>
      </c>
      <c r="D1640" s="132">
        <v>53896.97006726265</v>
      </c>
      <c r="F1640" s="132">
        <v>36799.666666666664</v>
      </c>
      <c r="G1640" s="132">
        <v>31443.666666676603</v>
      </c>
      <c r="H1640" s="132">
        <v>19044.205361376684</v>
      </c>
    </row>
    <row r="1641" spans="1:8" ht="12.75">
      <c r="A1641" s="131">
        <v>38385.89938657408</v>
      </c>
      <c r="C1641" s="154" t="s">
        <v>472</v>
      </c>
      <c r="D1641" s="132">
        <v>488.9519984105541</v>
      </c>
      <c r="F1641" s="132">
        <v>715.1184051143792</v>
      </c>
      <c r="G1641" s="132">
        <v>249.14319845989476</v>
      </c>
      <c r="H1641" s="132">
        <v>488.9519984105541</v>
      </c>
    </row>
    <row r="1643" spans="3:8" ht="12.75">
      <c r="C1643" s="154" t="s">
        <v>473</v>
      </c>
      <c r="D1643" s="132">
        <v>0.9071975619415135</v>
      </c>
      <c r="F1643" s="132">
        <v>1.943274137757713</v>
      </c>
      <c r="G1643" s="132">
        <v>0.7923477916903755</v>
      </c>
      <c r="H1643" s="132">
        <v>2.567458127721052</v>
      </c>
    </row>
    <row r="1644" spans="1:10" ht="12.75">
      <c r="A1644" s="148" t="s">
        <v>462</v>
      </c>
      <c r="C1644" s="149" t="s">
        <v>463</v>
      </c>
      <c r="D1644" s="149" t="s">
        <v>464</v>
      </c>
      <c r="F1644" s="149" t="s">
        <v>465</v>
      </c>
      <c r="G1644" s="149" t="s">
        <v>466</v>
      </c>
      <c r="H1644" s="149" t="s">
        <v>467</v>
      </c>
      <c r="I1644" s="150" t="s">
        <v>468</v>
      </c>
      <c r="J1644" s="149" t="s">
        <v>469</v>
      </c>
    </row>
    <row r="1645" spans="1:8" ht="12.75">
      <c r="A1645" s="151" t="s">
        <v>557</v>
      </c>
      <c r="C1645" s="152">
        <v>343.82299999985844</v>
      </c>
      <c r="D1645" s="132">
        <v>47440.300913989544</v>
      </c>
      <c r="F1645" s="132">
        <v>27190</v>
      </c>
      <c r="G1645" s="132">
        <v>26281.999999970198</v>
      </c>
      <c r="H1645" s="153" t="s">
        <v>1083</v>
      </c>
    </row>
    <row r="1647" spans="4:8" ht="12.75">
      <c r="D1647" s="132">
        <v>47170.969677746296</v>
      </c>
      <c r="F1647" s="132">
        <v>26736</v>
      </c>
      <c r="G1647" s="132">
        <v>25326</v>
      </c>
      <c r="H1647" s="153" t="s">
        <v>1084</v>
      </c>
    </row>
    <row r="1649" spans="4:8" ht="12.75">
      <c r="D1649" s="132">
        <v>47526.2802234292</v>
      </c>
      <c r="F1649" s="132">
        <v>26700</v>
      </c>
      <c r="G1649" s="132">
        <v>25484</v>
      </c>
      <c r="H1649" s="153" t="s">
        <v>1085</v>
      </c>
    </row>
    <row r="1651" spans="1:8" ht="12.75">
      <c r="A1651" s="148" t="s">
        <v>470</v>
      </c>
      <c r="C1651" s="154" t="s">
        <v>471</v>
      </c>
      <c r="D1651" s="132">
        <v>47379.18360505502</v>
      </c>
      <c r="F1651" s="132">
        <v>26875.333333333336</v>
      </c>
      <c r="G1651" s="132">
        <v>25697.333333323397</v>
      </c>
      <c r="H1651" s="132">
        <v>21032.368439182694</v>
      </c>
    </row>
    <row r="1652" spans="1:8" ht="12.75">
      <c r="A1652" s="131">
        <v>38385.899826388886</v>
      </c>
      <c r="C1652" s="154" t="s">
        <v>472</v>
      </c>
      <c r="D1652" s="132">
        <v>185.37230121290006</v>
      </c>
      <c r="F1652" s="132">
        <v>273.1031551142047</v>
      </c>
      <c r="G1652" s="132">
        <v>512.4620310967796</v>
      </c>
      <c r="H1652" s="132">
        <v>185.37230121290006</v>
      </c>
    </row>
    <row r="1654" spans="3:8" ht="12.75">
      <c r="C1654" s="154" t="s">
        <v>473</v>
      </c>
      <c r="D1654" s="132">
        <v>0.39125262849215114</v>
      </c>
      <c r="F1654" s="132">
        <v>1.0161851826242327</v>
      </c>
      <c r="G1654" s="132">
        <v>1.9942226084301011</v>
      </c>
      <c r="H1654" s="132">
        <v>0.8813667454948004</v>
      </c>
    </row>
    <row r="1655" spans="1:10" ht="12.75">
      <c r="A1655" s="148" t="s">
        <v>462</v>
      </c>
      <c r="C1655" s="149" t="s">
        <v>463</v>
      </c>
      <c r="D1655" s="149" t="s">
        <v>464</v>
      </c>
      <c r="F1655" s="149" t="s">
        <v>465</v>
      </c>
      <c r="G1655" s="149" t="s">
        <v>466</v>
      </c>
      <c r="H1655" s="149" t="s">
        <v>467</v>
      </c>
      <c r="I1655" s="150" t="s">
        <v>468</v>
      </c>
      <c r="J1655" s="149" t="s">
        <v>469</v>
      </c>
    </row>
    <row r="1656" spans="1:8" ht="12.75">
      <c r="A1656" s="151" t="s">
        <v>539</v>
      </c>
      <c r="C1656" s="152">
        <v>361.38400000007823</v>
      </c>
      <c r="D1656" s="132">
        <v>82022.97522234917</v>
      </c>
      <c r="F1656" s="132">
        <v>28468.000000029802</v>
      </c>
      <c r="G1656" s="132">
        <v>27429.999999970198</v>
      </c>
      <c r="H1656" s="153" t="s">
        <v>1086</v>
      </c>
    </row>
    <row r="1658" spans="4:8" ht="12.75">
      <c r="D1658" s="132">
        <v>81431.39889097214</v>
      </c>
      <c r="F1658" s="132">
        <v>28527.999999970198</v>
      </c>
      <c r="G1658" s="132">
        <v>27758</v>
      </c>
      <c r="H1658" s="153" t="s">
        <v>1087</v>
      </c>
    </row>
    <row r="1660" spans="4:8" ht="12.75">
      <c r="D1660" s="132">
        <v>81730.44360768795</v>
      </c>
      <c r="F1660" s="132">
        <v>28818.000000029802</v>
      </c>
      <c r="G1660" s="132">
        <v>27600</v>
      </c>
      <c r="H1660" s="153" t="s">
        <v>1088</v>
      </c>
    </row>
    <row r="1662" spans="1:8" ht="12.75">
      <c r="A1662" s="148" t="s">
        <v>470</v>
      </c>
      <c r="C1662" s="154" t="s">
        <v>471</v>
      </c>
      <c r="D1662" s="132">
        <v>81728.27257366975</v>
      </c>
      <c r="F1662" s="132">
        <v>28604.666666676603</v>
      </c>
      <c r="G1662" s="132">
        <v>27595.99999999007</v>
      </c>
      <c r="H1662" s="132">
        <v>53587.23381397903</v>
      </c>
    </row>
    <row r="1663" spans="1:8" ht="12.75">
      <c r="A1663" s="131">
        <v>38385.90025462963</v>
      </c>
      <c r="C1663" s="154" t="s">
        <v>472</v>
      </c>
      <c r="D1663" s="132">
        <v>295.7941412575284</v>
      </c>
      <c r="F1663" s="132">
        <v>187.1719352301761</v>
      </c>
      <c r="G1663" s="132">
        <v>164.03658130088792</v>
      </c>
      <c r="H1663" s="132">
        <v>295.7941412575284</v>
      </c>
    </row>
    <row r="1665" spans="3:8" ht="12.75">
      <c r="C1665" s="154" t="s">
        <v>473</v>
      </c>
      <c r="D1665" s="132">
        <v>0.36192388746611526</v>
      </c>
      <c r="F1665" s="132">
        <v>0.6543405571239346</v>
      </c>
      <c r="G1665" s="132">
        <v>0.5944215875523516</v>
      </c>
      <c r="H1665" s="132">
        <v>0.5519862105298037</v>
      </c>
    </row>
    <row r="1666" spans="1:10" ht="12.75">
      <c r="A1666" s="148" t="s">
        <v>462</v>
      </c>
      <c r="C1666" s="149" t="s">
        <v>463</v>
      </c>
      <c r="D1666" s="149" t="s">
        <v>464</v>
      </c>
      <c r="F1666" s="149" t="s">
        <v>465</v>
      </c>
      <c r="G1666" s="149" t="s">
        <v>466</v>
      </c>
      <c r="H1666" s="149" t="s">
        <v>467</v>
      </c>
      <c r="I1666" s="150" t="s">
        <v>468</v>
      </c>
      <c r="J1666" s="149" t="s">
        <v>469</v>
      </c>
    </row>
    <row r="1667" spans="1:8" ht="12.75">
      <c r="A1667" s="151" t="s">
        <v>558</v>
      </c>
      <c r="C1667" s="152">
        <v>371.029</v>
      </c>
      <c r="D1667" s="132">
        <v>97321.53091430664</v>
      </c>
      <c r="F1667" s="132">
        <v>38922</v>
      </c>
      <c r="G1667" s="132">
        <v>37678</v>
      </c>
      <c r="H1667" s="153" t="s">
        <v>1089</v>
      </c>
    </row>
    <row r="1669" spans="4:8" ht="12.75">
      <c r="D1669" s="132">
        <v>94782.98097383976</v>
      </c>
      <c r="F1669" s="132">
        <v>38194</v>
      </c>
      <c r="G1669" s="132">
        <v>36536</v>
      </c>
      <c r="H1669" s="153" t="s">
        <v>1090</v>
      </c>
    </row>
    <row r="1671" spans="4:8" ht="12.75">
      <c r="D1671" s="132">
        <v>94671.9647589922</v>
      </c>
      <c r="F1671" s="132">
        <v>38506</v>
      </c>
      <c r="G1671" s="132">
        <v>37050</v>
      </c>
      <c r="H1671" s="153" t="s">
        <v>1091</v>
      </c>
    </row>
    <row r="1673" spans="1:8" ht="12.75">
      <c r="A1673" s="148" t="s">
        <v>470</v>
      </c>
      <c r="C1673" s="154" t="s">
        <v>471</v>
      </c>
      <c r="D1673" s="132">
        <v>95592.15888237953</v>
      </c>
      <c r="F1673" s="132">
        <v>38540.666666666664</v>
      </c>
      <c r="G1673" s="132">
        <v>37088</v>
      </c>
      <c r="H1673" s="132">
        <v>57604.30405503634</v>
      </c>
    </row>
    <row r="1674" spans="1:8" ht="12.75">
      <c r="A1674" s="131">
        <v>38385.90070601852</v>
      </c>
      <c r="C1674" s="154" t="s">
        <v>472</v>
      </c>
      <c r="D1674" s="132">
        <v>1498.7084001227965</v>
      </c>
      <c r="F1674" s="132">
        <v>365.23599676556165</v>
      </c>
      <c r="G1674" s="132">
        <v>571.9475500428339</v>
      </c>
      <c r="H1674" s="132">
        <v>1498.7084001227965</v>
      </c>
    </row>
    <row r="1676" spans="3:8" ht="12.75">
      <c r="C1676" s="154" t="s">
        <v>473</v>
      </c>
      <c r="D1676" s="132">
        <v>1.5678152033022585</v>
      </c>
      <c r="F1676" s="132">
        <v>0.9476639309964238</v>
      </c>
      <c r="G1676" s="132">
        <v>1.5421364054217912</v>
      </c>
      <c r="H1676" s="132">
        <v>2.6017298962433433</v>
      </c>
    </row>
    <row r="1677" spans="1:10" ht="12.75">
      <c r="A1677" s="148" t="s">
        <v>462</v>
      </c>
      <c r="C1677" s="149" t="s">
        <v>463</v>
      </c>
      <c r="D1677" s="149" t="s">
        <v>464</v>
      </c>
      <c r="F1677" s="149" t="s">
        <v>465</v>
      </c>
      <c r="G1677" s="149" t="s">
        <v>466</v>
      </c>
      <c r="H1677" s="149" t="s">
        <v>467</v>
      </c>
      <c r="I1677" s="150" t="s">
        <v>468</v>
      </c>
      <c r="J1677" s="149" t="s">
        <v>469</v>
      </c>
    </row>
    <row r="1678" spans="1:8" ht="12.75">
      <c r="A1678" s="151" t="s">
        <v>533</v>
      </c>
      <c r="C1678" s="152">
        <v>407.77100000018254</v>
      </c>
      <c r="D1678" s="132">
        <v>932127.2259149551</v>
      </c>
      <c r="F1678" s="132">
        <v>76600</v>
      </c>
      <c r="G1678" s="132">
        <v>76000</v>
      </c>
      <c r="H1678" s="153" t="s">
        <v>1092</v>
      </c>
    </row>
    <row r="1680" spans="4:8" ht="12.75">
      <c r="D1680" s="132">
        <v>936174.7153816223</v>
      </c>
      <c r="F1680" s="132">
        <v>76900</v>
      </c>
      <c r="G1680" s="132">
        <v>75500</v>
      </c>
      <c r="H1680" s="153" t="s">
        <v>1093</v>
      </c>
    </row>
    <row r="1682" spans="4:8" ht="12.75">
      <c r="D1682" s="132">
        <v>941368.5059175491</v>
      </c>
      <c r="F1682" s="132">
        <v>76700</v>
      </c>
      <c r="G1682" s="132">
        <v>74500</v>
      </c>
      <c r="H1682" s="153" t="s">
        <v>1094</v>
      </c>
    </row>
    <row r="1684" spans="1:8" ht="12.75">
      <c r="A1684" s="148" t="s">
        <v>470</v>
      </c>
      <c r="C1684" s="154" t="s">
        <v>471</v>
      </c>
      <c r="D1684" s="132">
        <v>936556.8157380421</v>
      </c>
      <c r="F1684" s="132">
        <v>76733.33333333333</v>
      </c>
      <c r="G1684" s="132">
        <v>75333.33333333333</v>
      </c>
      <c r="H1684" s="132">
        <v>860534.9289455893</v>
      </c>
    </row>
    <row r="1685" spans="1:8" ht="12.75">
      <c r="A1685" s="131">
        <v>38385.90118055556</v>
      </c>
      <c r="C1685" s="154" t="s">
        <v>472</v>
      </c>
      <c r="D1685" s="132">
        <v>4632.473910701855</v>
      </c>
      <c r="F1685" s="132">
        <v>152.7525231651947</v>
      </c>
      <c r="G1685" s="132">
        <v>763.7626158259733</v>
      </c>
      <c r="H1685" s="132">
        <v>4632.473910701855</v>
      </c>
    </row>
    <row r="1687" spans="3:8" ht="12.75">
      <c r="C1687" s="154" t="s">
        <v>473</v>
      </c>
      <c r="D1687" s="132">
        <v>0.494628177688429</v>
      </c>
      <c r="F1687" s="132">
        <v>0.19906931776524076</v>
      </c>
      <c r="G1687" s="132">
        <v>1.0138441802999647</v>
      </c>
      <c r="H1687" s="132">
        <v>0.5383249133626695</v>
      </c>
    </row>
    <row r="1688" spans="1:10" ht="12.75">
      <c r="A1688" s="148" t="s">
        <v>462</v>
      </c>
      <c r="C1688" s="149" t="s">
        <v>463</v>
      </c>
      <c r="D1688" s="149" t="s">
        <v>464</v>
      </c>
      <c r="F1688" s="149" t="s">
        <v>465</v>
      </c>
      <c r="G1688" s="149" t="s">
        <v>466</v>
      </c>
      <c r="H1688" s="149" t="s">
        <v>467</v>
      </c>
      <c r="I1688" s="150" t="s">
        <v>468</v>
      </c>
      <c r="J1688" s="149" t="s">
        <v>469</v>
      </c>
    </row>
    <row r="1689" spans="1:8" ht="12.75">
      <c r="A1689" s="151" t="s">
        <v>540</v>
      </c>
      <c r="C1689" s="152">
        <v>455.40299999993294</v>
      </c>
      <c r="D1689" s="132">
        <v>69179.87976336479</v>
      </c>
      <c r="F1689" s="132">
        <v>50852.5</v>
      </c>
      <c r="G1689" s="132">
        <v>53297.499999940395</v>
      </c>
      <c r="H1689" s="153" t="s">
        <v>1095</v>
      </c>
    </row>
    <row r="1691" spans="4:8" ht="12.75">
      <c r="D1691" s="132">
        <v>69984.56137597561</v>
      </c>
      <c r="F1691" s="132">
        <v>50907.5</v>
      </c>
      <c r="G1691" s="132">
        <v>53545</v>
      </c>
      <c r="H1691" s="153" t="s">
        <v>1096</v>
      </c>
    </row>
    <row r="1693" spans="4:8" ht="12.75">
      <c r="D1693" s="132">
        <v>69889.84996294975</v>
      </c>
      <c r="F1693" s="132">
        <v>51050</v>
      </c>
      <c r="G1693" s="132">
        <v>52917.5</v>
      </c>
      <c r="H1693" s="153" t="s">
        <v>1097</v>
      </c>
    </row>
    <row r="1695" spans="1:8" ht="12.75">
      <c r="A1695" s="148" t="s">
        <v>470</v>
      </c>
      <c r="C1695" s="154" t="s">
        <v>471</v>
      </c>
      <c r="D1695" s="132">
        <v>69684.76370076339</v>
      </c>
      <c r="F1695" s="132">
        <v>50936.66666666667</v>
      </c>
      <c r="G1695" s="132">
        <v>53253.333333313465</v>
      </c>
      <c r="H1695" s="132">
        <v>17596.49819689729</v>
      </c>
    </row>
    <row r="1696" spans="1:8" ht="12.75">
      <c r="A1696" s="131">
        <v>38385.90181712963</v>
      </c>
      <c r="C1696" s="154" t="s">
        <v>472</v>
      </c>
      <c r="D1696" s="132">
        <v>439.799278787204</v>
      </c>
      <c r="F1696" s="132">
        <v>101.92930556681593</v>
      </c>
      <c r="G1696" s="132">
        <v>316.0729082520233</v>
      </c>
      <c r="H1696" s="132">
        <v>439.799278787204</v>
      </c>
    </row>
    <row r="1698" spans="3:8" ht="12.75">
      <c r="C1698" s="154" t="s">
        <v>473</v>
      </c>
      <c r="D1698" s="132">
        <v>0.6311268854634662</v>
      </c>
      <c r="F1698" s="132">
        <v>0.20010988593707732</v>
      </c>
      <c r="G1698" s="132">
        <v>0.5935269934629592</v>
      </c>
      <c r="H1698" s="132">
        <v>2.4993568258072605</v>
      </c>
    </row>
    <row r="1699" spans="1:16" ht="12.75">
      <c r="A1699" s="142" t="s">
        <v>453</v>
      </c>
      <c r="B1699" s="137" t="s">
        <v>1098</v>
      </c>
      <c r="D1699" s="142" t="s">
        <v>454</v>
      </c>
      <c r="E1699" s="137" t="s">
        <v>455</v>
      </c>
      <c r="F1699" s="138" t="s">
        <v>496</v>
      </c>
      <c r="G1699" s="143" t="s">
        <v>457</v>
      </c>
      <c r="H1699" s="144">
        <v>2</v>
      </c>
      <c r="I1699" s="145" t="s">
        <v>458</v>
      </c>
      <c r="J1699" s="144">
        <v>2</v>
      </c>
      <c r="K1699" s="143" t="s">
        <v>459</v>
      </c>
      <c r="L1699" s="146">
        <v>1</v>
      </c>
      <c r="M1699" s="143" t="s">
        <v>460</v>
      </c>
      <c r="N1699" s="147">
        <v>1</v>
      </c>
      <c r="O1699" s="143" t="s">
        <v>461</v>
      </c>
      <c r="P1699" s="147">
        <v>1</v>
      </c>
    </row>
    <row r="1701" spans="1:10" ht="12.75">
      <c r="A1701" s="148" t="s">
        <v>462</v>
      </c>
      <c r="C1701" s="149" t="s">
        <v>463</v>
      </c>
      <c r="D1701" s="149" t="s">
        <v>464</v>
      </c>
      <c r="F1701" s="149" t="s">
        <v>465</v>
      </c>
      <c r="G1701" s="149" t="s">
        <v>466</v>
      </c>
      <c r="H1701" s="149" t="s">
        <v>467</v>
      </c>
      <c r="I1701" s="150" t="s">
        <v>468</v>
      </c>
      <c r="J1701" s="149" t="s">
        <v>469</v>
      </c>
    </row>
    <row r="1702" spans="1:8" ht="12.75">
      <c r="A1702" s="151" t="s">
        <v>536</v>
      </c>
      <c r="C1702" s="152">
        <v>228.61599999992177</v>
      </c>
      <c r="D1702" s="132">
        <v>26033.325136452913</v>
      </c>
      <c r="F1702" s="132">
        <v>21729</v>
      </c>
      <c r="G1702" s="132">
        <v>22073</v>
      </c>
      <c r="H1702" s="153" t="s">
        <v>1099</v>
      </c>
    </row>
    <row r="1704" spans="4:8" ht="12.75">
      <c r="D1704" s="132">
        <v>25868.334652155638</v>
      </c>
      <c r="F1704" s="132">
        <v>21593</v>
      </c>
      <c r="G1704" s="132">
        <v>21571</v>
      </c>
      <c r="H1704" s="153" t="s">
        <v>1100</v>
      </c>
    </row>
    <row r="1706" spans="4:8" ht="12.75">
      <c r="D1706" s="132">
        <v>26037.70851010084</v>
      </c>
      <c r="F1706" s="132">
        <v>21902</v>
      </c>
      <c r="G1706" s="132">
        <v>21697</v>
      </c>
      <c r="H1706" s="153" t="s">
        <v>1101</v>
      </c>
    </row>
    <row r="1708" spans="1:8" ht="12.75">
      <c r="A1708" s="148" t="s">
        <v>470</v>
      </c>
      <c r="C1708" s="154" t="s">
        <v>471</v>
      </c>
      <c r="D1708" s="132">
        <v>25979.789432903133</v>
      </c>
      <c r="F1708" s="132">
        <v>21741.333333333336</v>
      </c>
      <c r="G1708" s="132">
        <v>21780.333333333336</v>
      </c>
      <c r="H1708" s="132">
        <v>4216.715890692512</v>
      </c>
    </row>
    <row r="1709" spans="1:8" ht="12.75">
      <c r="A1709" s="131">
        <v>38385.90405092593</v>
      </c>
      <c r="C1709" s="154" t="s">
        <v>472</v>
      </c>
      <c r="D1709" s="132">
        <v>96.54755100309711</v>
      </c>
      <c r="F1709" s="132">
        <v>154.86876164460455</v>
      </c>
      <c r="G1709" s="132">
        <v>261.1691661229046</v>
      </c>
      <c r="H1709" s="132">
        <v>96.54755100309711</v>
      </c>
    </row>
    <row r="1711" spans="3:8" ht="12.75">
      <c r="C1711" s="154" t="s">
        <v>473</v>
      </c>
      <c r="D1711" s="132">
        <v>0.3716256101784283</v>
      </c>
      <c r="F1711" s="132">
        <v>0.7123241213875469</v>
      </c>
      <c r="G1711" s="132">
        <v>1.1991054596175656</v>
      </c>
      <c r="H1711" s="132">
        <v>2.2896385126682337</v>
      </c>
    </row>
    <row r="1712" spans="1:10" ht="12.75">
      <c r="A1712" s="148" t="s">
        <v>462</v>
      </c>
      <c r="C1712" s="149" t="s">
        <v>463</v>
      </c>
      <c r="D1712" s="149" t="s">
        <v>464</v>
      </c>
      <c r="F1712" s="149" t="s">
        <v>465</v>
      </c>
      <c r="G1712" s="149" t="s">
        <v>466</v>
      </c>
      <c r="H1712" s="149" t="s">
        <v>467</v>
      </c>
      <c r="I1712" s="150" t="s">
        <v>468</v>
      </c>
      <c r="J1712" s="149" t="s">
        <v>469</v>
      </c>
    </row>
    <row r="1713" spans="1:8" ht="12.75">
      <c r="A1713" s="151" t="s">
        <v>537</v>
      </c>
      <c r="C1713" s="152">
        <v>231.6040000000503</v>
      </c>
      <c r="D1713" s="132">
        <v>30960.874824255705</v>
      </c>
      <c r="F1713" s="132">
        <v>23262</v>
      </c>
      <c r="G1713" s="132">
        <v>25056</v>
      </c>
      <c r="H1713" s="153" t="s">
        <v>1102</v>
      </c>
    </row>
    <row r="1715" spans="4:8" ht="12.75">
      <c r="D1715" s="132">
        <v>31323.78150767088</v>
      </c>
      <c r="F1715" s="132">
        <v>22992</v>
      </c>
      <c r="G1715" s="132">
        <v>25550</v>
      </c>
      <c r="H1715" s="153" t="s">
        <v>1103</v>
      </c>
    </row>
    <row r="1717" spans="4:8" ht="12.75">
      <c r="D1717" s="132">
        <v>31070.788214564323</v>
      </c>
      <c r="F1717" s="132">
        <v>22956</v>
      </c>
      <c r="G1717" s="132">
        <v>25406</v>
      </c>
      <c r="H1717" s="153" t="s">
        <v>1104</v>
      </c>
    </row>
    <row r="1719" spans="1:8" ht="12.75">
      <c r="A1719" s="148" t="s">
        <v>470</v>
      </c>
      <c r="C1719" s="154" t="s">
        <v>471</v>
      </c>
      <c r="D1719" s="132">
        <v>31118.48151549697</v>
      </c>
      <c r="F1719" s="132">
        <v>23070</v>
      </c>
      <c r="G1719" s="132">
        <v>25337.333333333336</v>
      </c>
      <c r="H1719" s="132">
        <v>6701.776817510392</v>
      </c>
    </row>
    <row r="1720" spans="1:8" ht="12.75">
      <c r="A1720" s="131">
        <v>38385.90451388889</v>
      </c>
      <c r="C1720" s="154" t="s">
        <v>472</v>
      </c>
      <c r="D1720" s="132">
        <v>186.0948775001703</v>
      </c>
      <c r="F1720" s="132">
        <v>167.24831837719626</v>
      </c>
      <c r="G1720" s="132">
        <v>254.05773622020118</v>
      </c>
      <c r="H1720" s="132">
        <v>186.0948775001703</v>
      </c>
    </row>
    <row r="1722" spans="3:8" ht="12.75">
      <c r="C1722" s="154" t="s">
        <v>473</v>
      </c>
      <c r="D1722" s="132">
        <v>0.5980204317087106</v>
      </c>
      <c r="F1722" s="132">
        <v>0.724960201028159</v>
      </c>
      <c r="G1722" s="132">
        <v>1.0027011638433452</v>
      </c>
      <c r="H1722" s="132">
        <v>2.7767990872799855</v>
      </c>
    </row>
    <row r="1723" spans="1:10" ht="12.75">
      <c r="A1723" s="148" t="s">
        <v>462</v>
      </c>
      <c r="C1723" s="149" t="s">
        <v>463</v>
      </c>
      <c r="D1723" s="149" t="s">
        <v>464</v>
      </c>
      <c r="F1723" s="149" t="s">
        <v>465</v>
      </c>
      <c r="G1723" s="149" t="s">
        <v>466</v>
      </c>
      <c r="H1723" s="149" t="s">
        <v>467</v>
      </c>
      <c r="I1723" s="150" t="s">
        <v>468</v>
      </c>
      <c r="J1723" s="149" t="s">
        <v>469</v>
      </c>
    </row>
    <row r="1724" spans="1:8" ht="12.75">
      <c r="A1724" s="151" t="s">
        <v>535</v>
      </c>
      <c r="C1724" s="152">
        <v>267.7160000000149</v>
      </c>
      <c r="D1724" s="132">
        <v>11349.357148870826</v>
      </c>
      <c r="F1724" s="132">
        <v>5858.75</v>
      </c>
      <c r="G1724" s="132">
        <v>5925.25</v>
      </c>
      <c r="H1724" s="153" t="s">
        <v>1105</v>
      </c>
    </row>
    <row r="1726" spans="4:8" ht="12.75">
      <c r="D1726" s="132">
        <v>11466.270202413201</v>
      </c>
      <c r="F1726" s="132">
        <v>5851.25</v>
      </c>
      <c r="G1726" s="132">
        <v>5914</v>
      </c>
      <c r="H1726" s="153" t="s">
        <v>1106</v>
      </c>
    </row>
    <row r="1728" spans="4:8" ht="12.75">
      <c r="D1728" s="132">
        <v>11459.680553928018</v>
      </c>
      <c r="F1728" s="132">
        <v>5817.25</v>
      </c>
      <c r="G1728" s="132">
        <v>5946.5</v>
      </c>
      <c r="H1728" s="153" t="s">
        <v>1107</v>
      </c>
    </row>
    <row r="1730" spans="1:8" ht="12.75">
      <c r="A1730" s="148" t="s">
        <v>470</v>
      </c>
      <c r="C1730" s="154" t="s">
        <v>471</v>
      </c>
      <c r="D1730" s="132">
        <v>11425.102635070682</v>
      </c>
      <c r="F1730" s="132">
        <v>5842.416666666666</v>
      </c>
      <c r="G1730" s="132">
        <v>5928.583333333334</v>
      </c>
      <c r="H1730" s="132">
        <v>5526.45219902417</v>
      </c>
    </row>
    <row r="1731" spans="1:8" ht="12.75">
      <c r="A1731" s="131">
        <v>38385.90516203704</v>
      </c>
      <c r="C1731" s="154" t="s">
        <v>472</v>
      </c>
      <c r="D1731" s="132">
        <v>65.68020916974784</v>
      </c>
      <c r="F1731" s="132">
        <v>22.11522853902562</v>
      </c>
      <c r="G1731" s="132">
        <v>16.504418600281966</v>
      </c>
      <c r="H1731" s="132">
        <v>65.68020916974784</v>
      </c>
    </row>
    <row r="1733" spans="3:8" ht="12.75">
      <c r="C1733" s="154" t="s">
        <v>473</v>
      </c>
      <c r="D1733" s="132">
        <v>0.5748763163679141</v>
      </c>
      <c r="F1733" s="132">
        <v>0.37852878013993574</v>
      </c>
      <c r="G1733" s="132">
        <v>0.2783872246087227</v>
      </c>
      <c r="H1733" s="132">
        <v>1.1884696873220992</v>
      </c>
    </row>
    <row r="1734" spans="1:10" ht="12.75">
      <c r="A1734" s="148" t="s">
        <v>462</v>
      </c>
      <c r="C1734" s="149" t="s">
        <v>463</v>
      </c>
      <c r="D1734" s="149" t="s">
        <v>464</v>
      </c>
      <c r="F1734" s="149" t="s">
        <v>465</v>
      </c>
      <c r="G1734" s="149" t="s">
        <v>466</v>
      </c>
      <c r="H1734" s="149" t="s">
        <v>467</v>
      </c>
      <c r="I1734" s="150" t="s">
        <v>468</v>
      </c>
      <c r="J1734" s="149" t="s">
        <v>469</v>
      </c>
    </row>
    <row r="1735" spans="1:8" ht="12.75">
      <c r="A1735" s="151" t="s">
        <v>534</v>
      </c>
      <c r="C1735" s="152">
        <v>292.40199999976903</v>
      </c>
      <c r="D1735" s="132">
        <v>44471.028454601765</v>
      </c>
      <c r="F1735" s="132">
        <v>22608.5</v>
      </c>
      <c r="G1735" s="132">
        <v>22486.5</v>
      </c>
      <c r="H1735" s="153" t="s">
        <v>1108</v>
      </c>
    </row>
    <row r="1737" spans="4:8" ht="12.75">
      <c r="D1737" s="132">
        <v>43830.8688262701</v>
      </c>
      <c r="F1737" s="132">
        <v>22748.25</v>
      </c>
      <c r="G1737" s="132">
        <v>22618.75</v>
      </c>
      <c r="H1737" s="153" t="s">
        <v>1109</v>
      </c>
    </row>
    <row r="1739" spans="4:8" ht="12.75">
      <c r="D1739" s="132">
        <v>44121.133244752884</v>
      </c>
      <c r="F1739" s="132">
        <v>22963.25</v>
      </c>
      <c r="G1739" s="132">
        <v>22620</v>
      </c>
      <c r="H1739" s="153" t="s">
        <v>1110</v>
      </c>
    </row>
    <row r="1741" spans="1:8" ht="12.75">
      <c r="A1741" s="148" t="s">
        <v>470</v>
      </c>
      <c r="C1741" s="154" t="s">
        <v>471</v>
      </c>
      <c r="D1741" s="132">
        <v>44141.010175208256</v>
      </c>
      <c r="F1741" s="132">
        <v>22773.333333333336</v>
      </c>
      <c r="G1741" s="132">
        <v>22575.083333333336</v>
      </c>
      <c r="H1741" s="132">
        <v>21489.446130831046</v>
      </c>
    </row>
    <row r="1742" spans="1:8" ht="12.75">
      <c r="A1742" s="131">
        <v>38385.90583333333</v>
      </c>
      <c r="C1742" s="154" t="s">
        <v>472</v>
      </c>
      <c r="D1742" s="132">
        <v>320.5423633627934</v>
      </c>
      <c r="F1742" s="132">
        <v>178.70022617034746</v>
      </c>
      <c r="G1742" s="132">
        <v>76.71796291178053</v>
      </c>
      <c r="H1742" s="132">
        <v>320.5423633627934</v>
      </c>
    </row>
    <row r="1744" spans="3:8" ht="12.75">
      <c r="C1744" s="154" t="s">
        <v>473</v>
      </c>
      <c r="D1744" s="132">
        <v>0.7261781325132101</v>
      </c>
      <c r="F1744" s="132">
        <v>0.7846906886871227</v>
      </c>
      <c r="G1744" s="132">
        <v>0.33983468312828896</v>
      </c>
      <c r="H1744" s="132">
        <v>1.4916269196110603</v>
      </c>
    </row>
    <row r="1745" spans="1:10" ht="12.75">
      <c r="A1745" s="148" t="s">
        <v>462</v>
      </c>
      <c r="C1745" s="149" t="s">
        <v>463</v>
      </c>
      <c r="D1745" s="149" t="s">
        <v>464</v>
      </c>
      <c r="F1745" s="149" t="s">
        <v>465</v>
      </c>
      <c r="G1745" s="149" t="s">
        <v>466</v>
      </c>
      <c r="H1745" s="149" t="s">
        <v>467</v>
      </c>
      <c r="I1745" s="150" t="s">
        <v>468</v>
      </c>
      <c r="J1745" s="149" t="s">
        <v>469</v>
      </c>
    </row>
    <row r="1746" spans="1:8" ht="12.75">
      <c r="A1746" s="151" t="s">
        <v>538</v>
      </c>
      <c r="C1746" s="152">
        <v>324.75400000019</v>
      </c>
      <c r="D1746" s="132">
        <v>38241.41463279724</v>
      </c>
      <c r="F1746" s="132">
        <v>32175</v>
      </c>
      <c r="G1746" s="132">
        <v>29052</v>
      </c>
      <c r="H1746" s="153" t="s">
        <v>1111</v>
      </c>
    </row>
    <row r="1748" spans="4:8" ht="12.75">
      <c r="D1748" s="132">
        <v>38461.23179471493</v>
      </c>
      <c r="F1748" s="132">
        <v>31756</v>
      </c>
      <c r="G1748" s="132">
        <v>29210</v>
      </c>
      <c r="H1748" s="153" t="s">
        <v>1112</v>
      </c>
    </row>
    <row r="1750" spans="4:8" ht="12.75">
      <c r="D1750" s="132">
        <v>38214.33264553547</v>
      </c>
      <c r="F1750" s="132">
        <v>31650</v>
      </c>
      <c r="G1750" s="132">
        <v>29197.000000029802</v>
      </c>
      <c r="H1750" s="153" t="s">
        <v>1113</v>
      </c>
    </row>
    <row r="1752" spans="1:8" ht="12.75">
      <c r="A1752" s="148" t="s">
        <v>470</v>
      </c>
      <c r="C1752" s="154" t="s">
        <v>471</v>
      </c>
      <c r="D1752" s="132">
        <v>38305.65969101588</v>
      </c>
      <c r="F1752" s="132">
        <v>31860.333333333336</v>
      </c>
      <c r="G1752" s="132">
        <v>29153.00000000993</v>
      </c>
      <c r="H1752" s="132">
        <v>7429.43998261609</v>
      </c>
    </row>
    <row r="1753" spans="1:8" ht="12.75">
      <c r="A1753" s="131">
        <v>38385.90634259259</v>
      </c>
      <c r="C1753" s="154" t="s">
        <v>472</v>
      </c>
      <c r="D1753" s="132">
        <v>135.40815372530645</v>
      </c>
      <c r="F1753" s="132">
        <v>277.61544145334085</v>
      </c>
      <c r="G1753" s="132">
        <v>87.70974860995044</v>
      </c>
      <c r="H1753" s="132">
        <v>135.40815372530645</v>
      </c>
    </row>
    <row r="1755" spans="3:8" ht="12.75">
      <c r="C1755" s="154" t="s">
        <v>473</v>
      </c>
      <c r="D1755" s="132">
        <v>0.35349385656727067</v>
      </c>
      <c r="F1755" s="132">
        <v>0.8713513400780727</v>
      </c>
      <c r="G1755" s="132">
        <v>0.3008601125438911</v>
      </c>
      <c r="H1755" s="132">
        <v>1.8225889709337944</v>
      </c>
    </row>
    <row r="1756" spans="1:10" ht="12.75">
      <c r="A1756" s="148" t="s">
        <v>462</v>
      </c>
      <c r="C1756" s="149" t="s">
        <v>463</v>
      </c>
      <c r="D1756" s="149" t="s">
        <v>464</v>
      </c>
      <c r="F1756" s="149" t="s">
        <v>465</v>
      </c>
      <c r="G1756" s="149" t="s">
        <v>466</v>
      </c>
      <c r="H1756" s="149" t="s">
        <v>467</v>
      </c>
      <c r="I1756" s="150" t="s">
        <v>468</v>
      </c>
      <c r="J1756" s="149" t="s">
        <v>469</v>
      </c>
    </row>
    <row r="1757" spans="1:8" ht="12.75">
      <c r="A1757" s="151" t="s">
        <v>557</v>
      </c>
      <c r="C1757" s="152">
        <v>343.82299999985844</v>
      </c>
      <c r="D1757" s="132">
        <v>29937.599771887064</v>
      </c>
      <c r="F1757" s="132">
        <v>25428</v>
      </c>
      <c r="G1757" s="132">
        <v>25870.000000029802</v>
      </c>
      <c r="H1757" s="153" t="s">
        <v>1114</v>
      </c>
    </row>
    <row r="1759" spans="4:8" ht="12.75">
      <c r="D1759" s="132">
        <v>29941.677219212055</v>
      </c>
      <c r="F1759" s="132">
        <v>25912</v>
      </c>
      <c r="G1759" s="132">
        <v>25610</v>
      </c>
      <c r="H1759" s="153" t="s">
        <v>1115</v>
      </c>
    </row>
    <row r="1761" spans="4:8" ht="12.75">
      <c r="D1761" s="132">
        <v>29846.75729972124</v>
      </c>
      <c r="F1761" s="132">
        <v>26412</v>
      </c>
      <c r="G1761" s="132">
        <v>25794</v>
      </c>
      <c r="H1761" s="153" t="s">
        <v>1116</v>
      </c>
    </row>
    <row r="1763" spans="1:8" ht="12.75">
      <c r="A1763" s="148" t="s">
        <v>470</v>
      </c>
      <c r="C1763" s="154" t="s">
        <v>471</v>
      </c>
      <c r="D1763" s="132">
        <v>29908.678096940122</v>
      </c>
      <c r="F1763" s="132">
        <v>25917.333333333336</v>
      </c>
      <c r="G1763" s="132">
        <v>25758.00000000993</v>
      </c>
      <c r="H1763" s="132">
        <v>4062.8308088893227</v>
      </c>
    </row>
    <row r="1764" spans="1:8" ht="12.75">
      <c r="A1764" s="131">
        <v>38385.90678240741</v>
      </c>
      <c r="C1764" s="154" t="s">
        <v>472</v>
      </c>
      <c r="D1764" s="132">
        <v>53.66372368998508</v>
      </c>
      <c r="F1764" s="132">
        <v>492.0216797391485</v>
      </c>
      <c r="G1764" s="132">
        <v>133.68619974948297</v>
      </c>
      <c r="H1764" s="132">
        <v>53.66372368998508</v>
      </c>
    </row>
    <row r="1766" spans="3:8" ht="12.75">
      <c r="C1766" s="154" t="s">
        <v>473</v>
      </c>
      <c r="D1766" s="132">
        <v>0.17942526084252208</v>
      </c>
      <c r="F1766" s="132">
        <v>1.8984271005471824</v>
      </c>
      <c r="G1766" s="132">
        <v>0.5190084624172352</v>
      </c>
      <c r="H1766" s="132">
        <v>1.3208456422199726</v>
      </c>
    </row>
    <row r="1767" spans="1:10" ht="12.75">
      <c r="A1767" s="148" t="s">
        <v>462</v>
      </c>
      <c r="C1767" s="149" t="s">
        <v>463</v>
      </c>
      <c r="D1767" s="149" t="s">
        <v>464</v>
      </c>
      <c r="F1767" s="149" t="s">
        <v>465</v>
      </c>
      <c r="G1767" s="149" t="s">
        <v>466</v>
      </c>
      <c r="H1767" s="149" t="s">
        <v>467</v>
      </c>
      <c r="I1767" s="150" t="s">
        <v>468</v>
      </c>
      <c r="J1767" s="149" t="s">
        <v>469</v>
      </c>
    </row>
    <row r="1768" spans="1:8" ht="12.75">
      <c r="A1768" s="151" t="s">
        <v>539</v>
      </c>
      <c r="C1768" s="152">
        <v>361.38400000007823</v>
      </c>
      <c r="D1768" s="132">
        <v>65410.78816717863</v>
      </c>
      <c r="F1768" s="132">
        <v>27436</v>
      </c>
      <c r="G1768" s="132">
        <v>26625.999999970198</v>
      </c>
      <c r="H1768" s="153" t="s">
        <v>1117</v>
      </c>
    </row>
    <row r="1770" spans="4:8" ht="12.75">
      <c r="D1770" s="132">
        <v>67718.4380748272</v>
      </c>
      <c r="F1770" s="132">
        <v>26912</v>
      </c>
      <c r="G1770" s="132">
        <v>26870.000000029802</v>
      </c>
      <c r="H1770" s="153" t="s">
        <v>1118</v>
      </c>
    </row>
    <row r="1772" spans="4:8" ht="12.75">
      <c r="D1772" s="132">
        <v>66234.01136124134</v>
      </c>
      <c r="F1772" s="132">
        <v>27388</v>
      </c>
      <c r="G1772" s="132">
        <v>26502</v>
      </c>
      <c r="H1772" s="153" t="s">
        <v>1119</v>
      </c>
    </row>
    <row r="1774" spans="1:8" ht="12.75">
      <c r="A1774" s="148" t="s">
        <v>470</v>
      </c>
      <c r="C1774" s="154" t="s">
        <v>471</v>
      </c>
      <c r="D1774" s="132">
        <v>66454.41253441572</v>
      </c>
      <c r="F1774" s="132">
        <v>27245.333333333336</v>
      </c>
      <c r="G1774" s="132">
        <v>26666</v>
      </c>
      <c r="H1774" s="132">
        <v>39475.36647878417</v>
      </c>
    </row>
    <row r="1775" spans="1:8" ht="12.75">
      <c r="A1775" s="131">
        <v>38385.90721064815</v>
      </c>
      <c r="C1775" s="154" t="s">
        <v>472</v>
      </c>
      <c r="D1775" s="132">
        <v>1169.506105977624</v>
      </c>
      <c r="F1775" s="132">
        <v>289.67107783369283</v>
      </c>
      <c r="G1775" s="132">
        <v>187.23247583451106</v>
      </c>
      <c r="H1775" s="132">
        <v>1169.506105977624</v>
      </c>
    </row>
    <row r="1777" spans="3:8" ht="12.75">
      <c r="C1777" s="154" t="s">
        <v>473</v>
      </c>
      <c r="D1777" s="132">
        <v>1.7598622294222446</v>
      </c>
      <c r="F1777" s="132">
        <v>1.0631952059081413</v>
      </c>
      <c r="G1777" s="132">
        <v>0.7021393378628632</v>
      </c>
      <c r="H1777" s="132">
        <v>2.9626225423547847</v>
      </c>
    </row>
    <row r="1778" spans="1:10" ht="12.75">
      <c r="A1778" s="148" t="s">
        <v>462</v>
      </c>
      <c r="C1778" s="149" t="s">
        <v>463</v>
      </c>
      <c r="D1778" s="149" t="s">
        <v>464</v>
      </c>
      <c r="F1778" s="149" t="s">
        <v>465</v>
      </c>
      <c r="G1778" s="149" t="s">
        <v>466</v>
      </c>
      <c r="H1778" s="149" t="s">
        <v>467</v>
      </c>
      <c r="I1778" s="150" t="s">
        <v>468</v>
      </c>
      <c r="J1778" s="149" t="s">
        <v>469</v>
      </c>
    </row>
    <row r="1779" spans="1:8" ht="12.75">
      <c r="A1779" s="151" t="s">
        <v>558</v>
      </c>
      <c r="C1779" s="152">
        <v>371.029</v>
      </c>
      <c r="D1779" s="132">
        <v>46546.053578317165</v>
      </c>
      <c r="F1779" s="132">
        <v>36750</v>
      </c>
      <c r="G1779" s="132">
        <v>37112</v>
      </c>
      <c r="H1779" s="153" t="s">
        <v>1120</v>
      </c>
    </row>
    <row r="1781" spans="4:8" ht="12.75">
      <c r="D1781" s="132">
        <v>46582.76570338011</v>
      </c>
      <c r="F1781" s="132">
        <v>36724</v>
      </c>
      <c r="G1781" s="132">
        <v>36648</v>
      </c>
      <c r="H1781" s="153" t="s">
        <v>1121</v>
      </c>
    </row>
    <row r="1783" spans="4:8" ht="12.75">
      <c r="D1783" s="132">
        <v>46233.551235318184</v>
      </c>
      <c r="F1783" s="132">
        <v>36548</v>
      </c>
      <c r="G1783" s="132">
        <v>36694</v>
      </c>
      <c r="H1783" s="153" t="s">
        <v>1122</v>
      </c>
    </row>
    <row r="1785" spans="1:8" ht="12.75">
      <c r="A1785" s="148" t="s">
        <v>470</v>
      </c>
      <c r="C1785" s="154" t="s">
        <v>471</v>
      </c>
      <c r="D1785" s="132">
        <v>46454.123505671814</v>
      </c>
      <c r="F1785" s="132">
        <v>36674</v>
      </c>
      <c r="G1785" s="132">
        <v>36818</v>
      </c>
      <c r="H1785" s="132">
        <v>9725.32435133778</v>
      </c>
    </row>
    <row r="1786" spans="1:8" ht="12.75">
      <c r="A1786" s="131">
        <v>38385.90766203704</v>
      </c>
      <c r="C1786" s="154" t="s">
        <v>472</v>
      </c>
      <c r="D1786" s="132">
        <v>191.90112002842523</v>
      </c>
      <c r="F1786" s="132">
        <v>109.89085494252922</v>
      </c>
      <c r="G1786" s="132">
        <v>255.6481957691077</v>
      </c>
      <c r="H1786" s="132">
        <v>191.90112002842523</v>
      </c>
    </row>
    <row r="1788" spans="3:8" ht="12.75">
      <c r="C1788" s="154" t="s">
        <v>473</v>
      </c>
      <c r="D1788" s="132">
        <v>0.4130981397270257</v>
      </c>
      <c r="F1788" s="132">
        <v>0.2996424031808072</v>
      </c>
      <c r="G1788" s="132">
        <v>0.6943565532324072</v>
      </c>
      <c r="H1788" s="132">
        <v>1.9732104873399723</v>
      </c>
    </row>
    <row r="1789" spans="1:10" ht="12.75">
      <c r="A1789" s="148" t="s">
        <v>462</v>
      </c>
      <c r="C1789" s="149" t="s">
        <v>463</v>
      </c>
      <c r="D1789" s="149" t="s">
        <v>464</v>
      </c>
      <c r="F1789" s="149" t="s">
        <v>465</v>
      </c>
      <c r="G1789" s="149" t="s">
        <v>466</v>
      </c>
      <c r="H1789" s="149" t="s">
        <v>467</v>
      </c>
      <c r="I1789" s="150" t="s">
        <v>468</v>
      </c>
      <c r="J1789" s="149" t="s">
        <v>469</v>
      </c>
    </row>
    <row r="1790" spans="1:8" ht="12.75">
      <c r="A1790" s="151" t="s">
        <v>533</v>
      </c>
      <c r="C1790" s="152">
        <v>407.77100000018254</v>
      </c>
      <c r="D1790" s="132">
        <v>1155974.7670650482</v>
      </c>
      <c r="F1790" s="132">
        <v>76600</v>
      </c>
      <c r="G1790" s="132">
        <v>74600</v>
      </c>
      <c r="H1790" s="153" t="s">
        <v>1123</v>
      </c>
    </row>
    <row r="1792" spans="4:8" ht="12.75">
      <c r="D1792" s="132">
        <v>1151455.202161789</v>
      </c>
      <c r="F1792" s="132">
        <v>76100</v>
      </c>
      <c r="G1792" s="132">
        <v>74900</v>
      </c>
      <c r="H1792" s="153" t="s">
        <v>1124</v>
      </c>
    </row>
    <row r="1794" spans="4:8" ht="12.75">
      <c r="D1794" s="132">
        <v>1125378.285396576</v>
      </c>
      <c r="F1794" s="132">
        <v>76100</v>
      </c>
      <c r="G1794" s="132">
        <v>74800</v>
      </c>
      <c r="H1794" s="153" t="s">
        <v>1125</v>
      </c>
    </row>
    <row r="1796" spans="1:8" ht="12.75">
      <c r="A1796" s="148" t="s">
        <v>470</v>
      </c>
      <c r="C1796" s="154" t="s">
        <v>471</v>
      </c>
      <c r="D1796" s="132">
        <v>1144269.4182078044</v>
      </c>
      <c r="F1796" s="132">
        <v>76266.66666666667</v>
      </c>
      <c r="G1796" s="132">
        <v>74766.66666666667</v>
      </c>
      <c r="H1796" s="132">
        <v>1068765.015692081</v>
      </c>
    </row>
    <row r="1797" spans="1:8" ht="12.75">
      <c r="A1797" s="131">
        <v>38385.908125</v>
      </c>
      <c r="C1797" s="154" t="s">
        <v>472</v>
      </c>
      <c r="D1797" s="132">
        <v>16515.531807879615</v>
      </c>
      <c r="F1797" s="132">
        <v>288.6751345948129</v>
      </c>
      <c r="G1797" s="132">
        <v>152.7525231651947</v>
      </c>
      <c r="H1797" s="132">
        <v>16515.531807879615</v>
      </c>
    </row>
    <row r="1799" spans="3:8" ht="12.75">
      <c r="C1799" s="154" t="s">
        <v>473</v>
      </c>
      <c r="D1799" s="132">
        <v>1.443325456844493</v>
      </c>
      <c r="F1799" s="132">
        <v>0.3785076065491427</v>
      </c>
      <c r="G1799" s="132">
        <v>0.20430564845991267</v>
      </c>
      <c r="H1799" s="132">
        <v>1.5452912067097324</v>
      </c>
    </row>
    <row r="1800" spans="1:10" ht="12.75">
      <c r="A1800" s="148" t="s">
        <v>462</v>
      </c>
      <c r="C1800" s="149" t="s">
        <v>463</v>
      </c>
      <c r="D1800" s="149" t="s">
        <v>464</v>
      </c>
      <c r="F1800" s="149" t="s">
        <v>465</v>
      </c>
      <c r="G1800" s="149" t="s">
        <v>466</v>
      </c>
      <c r="H1800" s="149" t="s">
        <v>467</v>
      </c>
      <c r="I1800" s="150" t="s">
        <v>468</v>
      </c>
      <c r="J1800" s="149" t="s">
        <v>469</v>
      </c>
    </row>
    <row r="1801" spans="1:8" ht="12.75">
      <c r="A1801" s="151" t="s">
        <v>540</v>
      </c>
      <c r="C1801" s="152">
        <v>455.40299999993294</v>
      </c>
      <c r="D1801" s="132">
        <v>64379.013894319534</v>
      </c>
      <c r="F1801" s="132">
        <v>50432.5</v>
      </c>
      <c r="G1801" s="132">
        <v>52607.5</v>
      </c>
      <c r="H1801" s="153" t="s">
        <v>1126</v>
      </c>
    </row>
    <row r="1803" spans="4:8" ht="12.75">
      <c r="D1803" s="132">
        <v>63471.15343821049</v>
      </c>
      <c r="F1803" s="132">
        <v>50995</v>
      </c>
      <c r="G1803" s="132">
        <v>53012.5</v>
      </c>
      <c r="H1803" s="153" t="s">
        <v>1127</v>
      </c>
    </row>
    <row r="1805" spans="4:8" ht="12.75">
      <c r="D1805" s="132">
        <v>64454.61418044567</v>
      </c>
      <c r="F1805" s="132">
        <v>50505</v>
      </c>
      <c r="G1805" s="132">
        <v>52805</v>
      </c>
      <c r="H1805" s="153" t="s">
        <v>1128</v>
      </c>
    </row>
    <row r="1807" spans="1:8" ht="12.75">
      <c r="A1807" s="148" t="s">
        <v>470</v>
      </c>
      <c r="C1807" s="154" t="s">
        <v>471</v>
      </c>
      <c r="D1807" s="132">
        <v>64101.59383765857</v>
      </c>
      <c r="F1807" s="132">
        <v>50644.16666666667</v>
      </c>
      <c r="G1807" s="132">
        <v>52808.33333333333</v>
      </c>
      <c r="H1807" s="132">
        <v>12381.635019829107</v>
      </c>
    </row>
    <row r="1808" spans="1:8" ht="12.75">
      <c r="A1808" s="131">
        <v>38385.90877314815</v>
      </c>
      <c r="C1808" s="154" t="s">
        <v>472</v>
      </c>
      <c r="D1808" s="132">
        <v>547.2843627933636</v>
      </c>
      <c r="F1808" s="132">
        <v>305.9854299363506</v>
      </c>
      <c r="G1808" s="132">
        <v>202.52057508641767</v>
      </c>
      <c r="H1808" s="132">
        <v>547.2843627933636</v>
      </c>
    </row>
    <row r="1810" spans="3:8" ht="12.75">
      <c r="C1810" s="154" t="s">
        <v>473</v>
      </c>
      <c r="D1810" s="132">
        <v>0.8537765288323356</v>
      </c>
      <c r="F1810" s="132">
        <v>0.6041869184072216</v>
      </c>
      <c r="G1810" s="132">
        <v>0.3835011679086338</v>
      </c>
      <c r="H1810" s="132">
        <v>4.420129990238699</v>
      </c>
    </row>
    <row r="1811" spans="1:16" ht="12.75">
      <c r="A1811" s="142" t="s">
        <v>453</v>
      </c>
      <c r="B1811" s="137" t="s">
        <v>397</v>
      </c>
      <c r="D1811" s="142" t="s">
        <v>454</v>
      </c>
      <c r="E1811" s="137" t="s">
        <v>455</v>
      </c>
      <c r="F1811" s="138" t="s">
        <v>497</v>
      </c>
      <c r="G1811" s="143" t="s">
        <v>457</v>
      </c>
      <c r="H1811" s="144">
        <v>2</v>
      </c>
      <c r="I1811" s="145" t="s">
        <v>458</v>
      </c>
      <c r="J1811" s="144">
        <v>3</v>
      </c>
      <c r="K1811" s="143" t="s">
        <v>459</v>
      </c>
      <c r="L1811" s="146">
        <v>1</v>
      </c>
      <c r="M1811" s="143" t="s">
        <v>460</v>
      </c>
      <c r="N1811" s="147">
        <v>1</v>
      </c>
      <c r="O1811" s="143" t="s">
        <v>461</v>
      </c>
      <c r="P1811" s="147">
        <v>1</v>
      </c>
    </row>
    <row r="1813" spans="1:10" ht="12.75">
      <c r="A1813" s="148" t="s">
        <v>462</v>
      </c>
      <c r="C1813" s="149" t="s">
        <v>463</v>
      </c>
      <c r="D1813" s="149" t="s">
        <v>464</v>
      </c>
      <c r="F1813" s="149" t="s">
        <v>465</v>
      </c>
      <c r="G1813" s="149" t="s">
        <v>466</v>
      </c>
      <c r="H1813" s="149" t="s">
        <v>467</v>
      </c>
      <c r="I1813" s="150" t="s">
        <v>468</v>
      </c>
      <c r="J1813" s="149" t="s">
        <v>469</v>
      </c>
    </row>
    <row r="1814" spans="1:8" ht="12.75">
      <c r="A1814" s="151" t="s">
        <v>536</v>
      </c>
      <c r="C1814" s="152">
        <v>228.61599999992177</v>
      </c>
      <c r="D1814" s="132">
        <v>47135.45653748512</v>
      </c>
      <c r="F1814" s="132">
        <v>21618</v>
      </c>
      <c r="G1814" s="132">
        <v>22061</v>
      </c>
      <c r="H1814" s="153" t="s">
        <v>1129</v>
      </c>
    </row>
    <row r="1816" spans="4:8" ht="12.75">
      <c r="D1816" s="132">
        <v>49710.828900933266</v>
      </c>
      <c r="F1816" s="132">
        <v>21717</v>
      </c>
      <c r="G1816" s="132">
        <v>22342</v>
      </c>
      <c r="H1816" s="153" t="s">
        <v>1130</v>
      </c>
    </row>
    <row r="1818" spans="4:8" ht="12.75">
      <c r="D1818" s="132">
        <v>49276.600877046585</v>
      </c>
      <c r="F1818" s="132">
        <v>22205</v>
      </c>
      <c r="G1818" s="132">
        <v>22090</v>
      </c>
      <c r="H1818" s="153" t="s">
        <v>1131</v>
      </c>
    </row>
    <row r="1820" spans="1:8" ht="12.75">
      <c r="A1820" s="148" t="s">
        <v>470</v>
      </c>
      <c r="C1820" s="154" t="s">
        <v>471</v>
      </c>
      <c r="D1820" s="132">
        <v>48707.62877182166</v>
      </c>
      <c r="F1820" s="132">
        <v>21846.666666666664</v>
      </c>
      <c r="G1820" s="132">
        <v>22164.333333333336</v>
      </c>
      <c r="H1820" s="132">
        <v>26683.881600368222</v>
      </c>
    </row>
    <row r="1821" spans="1:8" ht="12.75">
      <c r="A1821" s="131">
        <v>38385.910995370374</v>
      </c>
      <c r="C1821" s="154" t="s">
        <v>472</v>
      </c>
      <c r="D1821" s="132">
        <v>1378.7431396008242</v>
      </c>
      <c r="F1821" s="132">
        <v>314.24883982814214</v>
      </c>
      <c r="G1821" s="132">
        <v>154.54557040993876</v>
      </c>
      <c r="H1821" s="132">
        <v>1378.7431396008242</v>
      </c>
    </row>
    <row r="1823" spans="3:8" ht="12.75">
      <c r="C1823" s="154" t="s">
        <v>473</v>
      </c>
      <c r="D1823" s="132">
        <v>2.8306513258113175</v>
      </c>
      <c r="F1823" s="132">
        <v>1.4384292332688837</v>
      </c>
      <c r="G1823" s="132">
        <v>0.6972714589954073</v>
      </c>
      <c r="H1823" s="132">
        <v>5.1669511964173855</v>
      </c>
    </row>
    <row r="1824" spans="1:10" ht="12.75">
      <c r="A1824" s="148" t="s">
        <v>462</v>
      </c>
      <c r="C1824" s="149" t="s">
        <v>463</v>
      </c>
      <c r="D1824" s="149" t="s">
        <v>464</v>
      </c>
      <c r="F1824" s="149" t="s">
        <v>465</v>
      </c>
      <c r="G1824" s="149" t="s">
        <v>466</v>
      </c>
      <c r="H1824" s="149" t="s">
        <v>467</v>
      </c>
      <c r="I1824" s="150" t="s">
        <v>468</v>
      </c>
      <c r="J1824" s="149" t="s">
        <v>469</v>
      </c>
    </row>
    <row r="1825" spans="1:8" ht="12.75">
      <c r="A1825" s="151" t="s">
        <v>537</v>
      </c>
      <c r="C1825" s="152">
        <v>231.6040000000503</v>
      </c>
      <c r="D1825" s="132">
        <v>71688.93850052357</v>
      </c>
      <c r="F1825" s="132">
        <v>23483</v>
      </c>
      <c r="G1825" s="132">
        <v>26243.000000029802</v>
      </c>
      <c r="H1825" s="153" t="s">
        <v>1132</v>
      </c>
    </row>
    <row r="1827" spans="4:8" ht="12.75">
      <c r="D1827" s="132">
        <v>70268.62079703808</v>
      </c>
      <c r="F1827" s="132">
        <v>23527</v>
      </c>
      <c r="G1827" s="132">
        <v>26066.000000029802</v>
      </c>
      <c r="H1827" s="153" t="s">
        <v>1133</v>
      </c>
    </row>
    <row r="1829" spans="4:8" ht="12.75">
      <c r="D1829" s="132">
        <v>70704.39152395725</v>
      </c>
      <c r="F1829" s="132">
        <v>23264</v>
      </c>
      <c r="G1829" s="132">
        <v>25681.999999970198</v>
      </c>
      <c r="H1829" s="153" t="s">
        <v>1134</v>
      </c>
    </row>
    <row r="1831" spans="1:8" ht="12.75">
      <c r="A1831" s="148" t="s">
        <v>470</v>
      </c>
      <c r="C1831" s="154" t="s">
        <v>471</v>
      </c>
      <c r="D1831" s="132">
        <v>70887.3169405063</v>
      </c>
      <c r="F1831" s="132">
        <v>23424.666666666664</v>
      </c>
      <c r="G1831" s="132">
        <v>25997.00000000993</v>
      </c>
      <c r="H1831" s="132">
        <v>45934.78785772635</v>
      </c>
    </row>
    <row r="1832" spans="1:8" ht="12.75">
      <c r="A1832" s="131">
        <v>38385.911458333336</v>
      </c>
      <c r="C1832" s="154" t="s">
        <v>472</v>
      </c>
      <c r="D1832" s="132">
        <v>727.6138232075145</v>
      </c>
      <c r="F1832" s="132">
        <v>140.86991635311398</v>
      </c>
      <c r="G1832" s="132">
        <v>286.7943514417969</v>
      </c>
      <c r="H1832" s="132">
        <v>727.6138232075145</v>
      </c>
    </row>
    <row r="1834" spans="3:8" ht="12.75">
      <c r="C1834" s="154" t="s">
        <v>473</v>
      </c>
      <c r="D1834" s="132">
        <v>1.0264372452101411</v>
      </c>
      <c r="F1834" s="132">
        <v>0.6013742622582208</v>
      </c>
      <c r="G1834" s="132">
        <v>1.103182488139737</v>
      </c>
      <c r="H1834" s="132">
        <v>1.5840147677641396</v>
      </c>
    </row>
    <row r="1835" spans="1:10" ht="12.75">
      <c r="A1835" s="148" t="s">
        <v>462</v>
      </c>
      <c r="C1835" s="149" t="s">
        <v>463</v>
      </c>
      <c r="D1835" s="149" t="s">
        <v>464</v>
      </c>
      <c r="F1835" s="149" t="s">
        <v>465</v>
      </c>
      <c r="G1835" s="149" t="s">
        <v>466</v>
      </c>
      <c r="H1835" s="149" t="s">
        <v>467</v>
      </c>
      <c r="I1835" s="150" t="s">
        <v>468</v>
      </c>
      <c r="J1835" s="149" t="s">
        <v>469</v>
      </c>
    </row>
    <row r="1836" spans="1:8" ht="12.75">
      <c r="A1836" s="151" t="s">
        <v>535</v>
      </c>
      <c r="C1836" s="152">
        <v>267.7160000000149</v>
      </c>
      <c r="D1836" s="132">
        <v>62434.98893803358</v>
      </c>
      <c r="F1836" s="132">
        <v>6049.25</v>
      </c>
      <c r="G1836" s="132">
        <v>6167</v>
      </c>
      <c r="H1836" s="153" t="s">
        <v>1135</v>
      </c>
    </row>
    <row r="1838" spans="4:8" ht="12.75">
      <c r="D1838" s="132">
        <v>63148.454670369625</v>
      </c>
      <c r="F1838" s="132">
        <v>6067</v>
      </c>
      <c r="G1838" s="132">
        <v>6214</v>
      </c>
      <c r="H1838" s="153" t="s">
        <v>1136</v>
      </c>
    </row>
    <row r="1840" spans="4:8" ht="12.75">
      <c r="D1840" s="132">
        <v>64212.04840672016</v>
      </c>
      <c r="F1840" s="132">
        <v>6079</v>
      </c>
      <c r="G1840" s="132">
        <v>6194.5</v>
      </c>
      <c r="H1840" s="153" t="s">
        <v>1137</v>
      </c>
    </row>
    <row r="1842" spans="1:8" ht="12.75">
      <c r="A1842" s="148" t="s">
        <v>470</v>
      </c>
      <c r="C1842" s="154" t="s">
        <v>471</v>
      </c>
      <c r="D1842" s="132">
        <v>63265.16400504112</v>
      </c>
      <c r="F1842" s="132">
        <v>6065.083333333334</v>
      </c>
      <c r="G1842" s="132">
        <v>6191.833333333334</v>
      </c>
      <c r="H1842" s="132">
        <v>57117.361558335695</v>
      </c>
    </row>
    <row r="1843" spans="1:8" ht="12.75">
      <c r="A1843" s="131">
        <v>38385.91210648148</v>
      </c>
      <c r="C1843" s="154" t="s">
        <v>472</v>
      </c>
      <c r="D1843" s="132">
        <v>894.2599680248379</v>
      </c>
      <c r="F1843" s="132">
        <v>14.967325523731128</v>
      </c>
      <c r="G1843" s="132">
        <v>23.613202521753234</v>
      </c>
      <c r="H1843" s="132">
        <v>894.2599680248379</v>
      </c>
    </row>
    <row r="1845" spans="3:8" ht="12.75">
      <c r="C1845" s="154" t="s">
        <v>473</v>
      </c>
      <c r="D1845" s="132">
        <v>1.413510866665233</v>
      </c>
      <c r="F1845" s="132">
        <v>0.24677856347779442</v>
      </c>
      <c r="G1845" s="132">
        <v>0.3813604347945395</v>
      </c>
      <c r="H1845" s="132">
        <v>1.5656534959366128</v>
      </c>
    </row>
    <row r="1846" spans="1:10" ht="12.75">
      <c r="A1846" s="148" t="s">
        <v>462</v>
      </c>
      <c r="C1846" s="149" t="s">
        <v>463</v>
      </c>
      <c r="D1846" s="149" t="s">
        <v>464</v>
      </c>
      <c r="F1846" s="149" t="s">
        <v>465</v>
      </c>
      <c r="G1846" s="149" t="s">
        <v>466</v>
      </c>
      <c r="H1846" s="149" t="s">
        <v>467</v>
      </c>
      <c r="I1846" s="150" t="s">
        <v>468</v>
      </c>
      <c r="J1846" s="149" t="s">
        <v>469</v>
      </c>
    </row>
    <row r="1847" spans="1:8" ht="12.75">
      <c r="A1847" s="151" t="s">
        <v>534</v>
      </c>
      <c r="C1847" s="152">
        <v>292.40199999976903</v>
      </c>
      <c r="D1847" s="132">
        <v>61954.49720925093</v>
      </c>
      <c r="F1847" s="132">
        <v>23800.25</v>
      </c>
      <c r="G1847" s="132">
        <v>22735.75</v>
      </c>
      <c r="H1847" s="153" t="s">
        <v>1138</v>
      </c>
    </row>
    <row r="1849" spans="4:8" ht="12.75">
      <c r="D1849" s="132">
        <v>61671.13985079527</v>
      </c>
      <c r="F1849" s="132">
        <v>23581</v>
      </c>
      <c r="G1849" s="132">
        <v>22879</v>
      </c>
      <c r="H1849" s="153" t="s">
        <v>1139</v>
      </c>
    </row>
    <row r="1851" spans="4:8" ht="12.75">
      <c r="D1851" s="132">
        <v>59744.98564714193</v>
      </c>
      <c r="F1851" s="132">
        <v>23978.5</v>
      </c>
      <c r="G1851" s="132">
        <v>22803.75</v>
      </c>
      <c r="H1851" s="153" t="s">
        <v>1140</v>
      </c>
    </row>
    <row r="1853" spans="1:8" ht="12.75">
      <c r="A1853" s="148" t="s">
        <v>470</v>
      </c>
      <c r="C1853" s="154" t="s">
        <v>471</v>
      </c>
      <c r="D1853" s="132">
        <v>61123.54090239604</v>
      </c>
      <c r="F1853" s="132">
        <v>23786.583333333336</v>
      </c>
      <c r="G1853" s="132">
        <v>22806.166666666664</v>
      </c>
      <c r="H1853" s="132">
        <v>37939.14995433755</v>
      </c>
    </row>
    <row r="1854" spans="1:8" ht="12.75">
      <c r="A1854" s="131">
        <v>38385.91278935185</v>
      </c>
      <c r="C1854" s="154" t="s">
        <v>472</v>
      </c>
      <c r="D1854" s="132">
        <v>1202.2411538409972</v>
      </c>
      <c r="F1854" s="132">
        <v>199.1020990178992</v>
      </c>
      <c r="G1854" s="132">
        <v>71.65557084646898</v>
      </c>
      <c r="H1854" s="132">
        <v>1202.2411538409972</v>
      </c>
    </row>
    <row r="1856" spans="3:8" ht="12.75">
      <c r="C1856" s="154" t="s">
        <v>473</v>
      </c>
      <c r="D1856" s="132">
        <v>1.9669036448015556</v>
      </c>
      <c r="F1856" s="132">
        <v>0.837035299386135</v>
      </c>
      <c r="G1856" s="132">
        <v>0.31419384017393975</v>
      </c>
      <c r="H1856" s="132">
        <v>3.1688668704701595</v>
      </c>
    </row>
    <row r="1857" spans="1:10" ht="12.75">
      <c r="A1857" s="148" t="s">
        <v>462</v>
      </c>
      <c r="C1857" s="149" t="s">
        <v>463</v>
      </c>
      <c r="D1857" s="149" t="s">
        <v>464</v>
      </c>
      <c r="F1857" s="149" t="s">
        <v>465</v>
      </c>
      <c r="G1857" s="149" t="s">
        <v>466</v>
      </c>
      <c r="H1857" s="149" t="s">
        <v>467</v>
      </c>
      <c r="I1857" s="150" t="s">
        <v>468</v>
      </c>
      <c r="J1857" s="149" t="s">
        <v>469</v>
      </c>
    </row>
    <row r="1858" spans="1:8" ht="12.75">
      <c r="A1858" s="151" t="s">
        <v>538</v>
      </c>
      <c r="C1858" s="152">
        <v>324.75400000019</v>
      </c>
      <c r="D1858" s="132">
        <v>57298.51005703211</v>
      </c>
      <c r="F1858" s="132">
        <v>33183</v>
      </c>
      <c r="G1858" s="132">
        <v>29946</v>
      </c>
      <c r="H1858" s="153" t="s">
        <v>1141</v>
      </c>
    </row>
    <row r="1860" spans="4:8" ht="12.75">
      <c r="D1860" s="132">
        <v>56963.69706386328</v>
      </c>
      <c r="F1860" s="132">
        <v>32660</v>
      </c>
      <c r="G1860" s="132">
        <v>30320.000000029802</v>
      </c>
      <c r="H1860" s="153" t="s">
        <v>1142</v>
      </c>
    </row>
    <row r="1862" spans="4:8" ht="12.75">
      <c r="D1862" s="132">
        <v>57094.70922958851</v>
      </c>
      <c r="F1862" s="132">
        <v>33208</v>
      </c>
      <c r="G1862" s="132">
        <v>29750.999999970198</v>
      </c>
      <c r="H1862" s="153" t="s">
        <v>1143</v>
      </c>
    </row>
    <row r="1864" spans="1:8" ht="12.75">
      <c r="A1864" s="148" t="s">
        <v>470</v>
      </c>
      <c r="C1864" s="154" t="s">
        <v>471</v>
      </c>
      <c r="D1864" s="132">
        <v>57118.972116827965</v>
      </c>
      <c r="F1864" s="132">
        <v>33017</v>
      </c>
      <c r="G1864" s="132">
        <v>30005.666666666664</v>
      </c>
      <c r="H1864" s="132">
        <v>25196.589512504186</v>
      </c>
    </row>
    <row r="1865" spans="1:8" ht="12.75">
      <c r="A1865" s="131">
        <v>38385.91328703704</v>
      </c>
      <c r="C1865" s="154" t="s">
        <v>472</v>
      </c>
      <c r="D1865" s="132">
        <v>168.72003695699044</v>
      </c>
      <c r="F1865" s="132">
        <v>309.42365778976887</v>
      </c>
      <c r="G1865" s="132">
        <v>289.1545146630367</v>
      </c>
      <c r="H1865" s="132">
        <v>168.72003695699044</v>
      </c>
    </row>
    <row r="1867" spans="3:8" ht="12.75">
      <c r="C1867" s="154" t="s">
        <v>473</v>
      </c>
      <c r="D1867" s="132">
        <v>0.29538353143312857</v>
      </c>
      <c r="F1867" s="132">
        <v>0.9371646660501223</v>
      </c>
      <c r="G1867" s="132">
        <v>0.9636663563428133</v>
      </c>
      <c r="H1867" s="132">
        <v>0.6696145796765893</v>
      </c>
    </row>
    <row r="1868" spans="1:10" ht="12.75">
      <c r="A1868" s="148" t="s">
        <v>462</v>
      </c>
      <c r="C1868" s="149" t="s">
        <v>463</v>
      </c>
      <c r="D1868" s="149" t="s">
        <v>464</v>
      </c>
      <c r="F1868" s="149" t="s">
        <v>465</v>
      </c>
      <c r="G1868" s="149" t="s">
        <v>466</v>
      </c>
      <c r="H1868" s="149" t="s">
        <v>467</v>
      </c>
      <c r="I1868" s="150" t="s">
        <v>468</v>
      </c>
      <c r="J1868" s="149" t="s">
        <v>469</v>
      </c>
    </row>
    <row r="1869" spans="1:8" ht="12.75">
      <c r="A1869" s="151" t="s">
        <v>557</v>
      </c>
      <c r="C1869" s="152">
        <v>343.82299999985844</v>
      </c>
      <c r="D1869" s="132">
        <v>57081.130244493484</v>
      </c>
      <c r="F1869" s="132">
        <v>26510</v>
      </c>
      <c r="G1869" s="132">
        <v>25574</v>
      </c>
      <c r="H1869" s="153" t="s">
        <v>1144</v>
      </c>
    </row>
    <row r="1871" spans="4:8" ht="12.75">
      <c r="D1871" s="132">
        <v>57223.8994653821</v>
      </c>
      <c r="F1871" s="132">
        <v>26698</v>
      </c>
      <c r="G1871" s="132">
        <v>25877.999999970198</v>
      </c>
      <c r="H1871" s="153" t="s">
        <v>1145</v>
      </c>
    </row>
    <row r="1873" spans="4:8" ht="12.75">
      <c r="D1873" s="132">
        <v>56950.09545212984</v>
      </c>
      <c r="F1873" s="132">
        <v>26156</v>
      </c>
      <c r="G1873" s="132">
        <v>26004</v>
      </c>
      <c r="H1873" s="153" t="s">
        <v>1146</v>
      </c>
    </row>
    <row r="1875" spans="1:8" ht="12.75">
      <c r="A1875" s="148" t="s">
        <v>470</v>
      </c>
      <c r="C1875" s="154" t="s">
        <v>471</v>
      </c>
      <c r="D1875" s="132">
        <v>57085.04172066848</v>
      </c>
      <c r="F1875" s="132">
        <v>26454.666666666664</v>
      </c>
      <c r="G1875" s="132">
        <v>25818.666666656733</v>
      </c>
      <c r="H1875" s="132">
        <v>30915.721025570245</v>
      </c>
    </row>
    <row r="1876" spans="1:8" ht="12.75">
      <c r="A1876" s="131">
        <v>38385.91372685185</v>
      </c>
      <c r="C1876" s="154" t="s">
        <v>472</v>
      </c>
      <c r="D1876" s="132">
        <v>136.9439087832388</v>
      </c>
      <c r="F1876" s="132">
        <v>275.2041666351244</v>
      </c>
      <c r="G1876" s="132">
        <v>221.05504593087733</v>
      </c>
      <c r="H1876" s="132">
        <v>136.9439087832388</v>
      </c>
    </row>
    <row r="1878" spans="3:8" ht="12.75">
      <c r="C1878" s="154" t="s">
        <v>473</v>
      </c>
      <c r="D1878" s="132">
        <v>0.23989455846128646</v>
      </c>
      <c r="F1878" s="132">
        <v>1.0402858977689804</v>
      </c>
      <c r="G1878" s="132">
        <v>0.8561830430087884</v>
      </c>
      <c r="H1878" s="132">
        <v>0.44295880620081013</v>
      </c>
    </row>
    <row r="1879" spans="1:10" ht="12.75">
      <c r="A1879" s="148" t="s">
        <v>462</v>
      </c>
      <c r="C1879" s="149" t="s">
        <v>463</v>
      </c>
      <c r="D1879" s="149" t="s">
        <v>464</v>
      </c>
      <c r="F1879" s="149" t="s">
        <v>465</v>
      </c>
      <c r="G1879" s="149" t="s">
        <v>466</v>
      </c>
      <c r="H1879" s="149" t="s">
        <v>467</v>
      </c>
      <c r="I1879" s="150" t="s">
        <v>468</v>
      </c>
      <c r="J1879" s="149" t="s">
        <v>469</v>
      </c>
    </row>
    <row r="1880" spans="1:8" ht="12.75">
      <c r="A1880" s="151" t="s">
        <v>539</v>
      </c>
      <c r="C1880" s="152">
        <v>361.38400000007823</v>
      </c>
      <c r="D1880" s="132">
        <v>58633.39322048426</v>
      </c>
      <c r="F1880" s="132">
        <v>27531.999999970198</v>
      </c>
      <c r="G1880" s="132">
        <v>26834</v>
      </c>
      <c r="H1880" s="153" t="s">
        <v>1147</v>
      </c>
    </row>
    <row r="1882" spans="4:8" ht="12.75">
      <c r="D1882" s="132">
        <v>58878.79281580448</v>
      </c>
      <c r="F1882" s="132">
        <v>27744</v>
      </c>
      <c r="G1882" s="132">
        <v>27370.000000029802</v>
      </c>
      <c r="H1882" s="153" t="s">
        <v>1148</v>
      </c>
    </row>
    <row r="1884" spans="4:8" ht="12.75">
      <c r="D1884" s="132">
        <v>59123.22509562969</v>
      </c>
      <c r="F1884" s="132">
        <v>27434</v>
      </c>
      <c r="G1884" s="132">
        <v>26831.999999970198</v>
      </c>
      <c r="H1884" s="153" t="s">
        <v>1149</v>
      </c>
    </row>
    <row r="1886" spans="1:8" ht="12.75">
      <c r="A1886" s="148" t="s">
        <v>470</v>
      </c>
      <c r="C1886" s="154" t="s">
        <v>471</v>
      </c>
      <c r="D1886" s="132">
        <v>58878.47037730615</v>
      </c>
      <c r="F1886" s="132">
        <v>27569.99999999007</v>
      </c>
      <c r="G1886" s="132">
        <v>27012</v>
      </c>
      <c r="H1886" s="132">
        <v>31564.95190945925</v>
      </c>
    </row>
    <row r="1887" spans="1:8" ht="12.75">
      <c r="A1887" s="131">
        <v>38385.91415509259</v>
      </c>
      <c r="C1887" s="154" t="s">
        <v>472</v>
      </c>
      <c r="D1887" s="132">
        <v>244.91609675866016</v>
      </c>
      <c r="F1887" s="132">
        <v>158.45504094542795</v>
      </c>
      <c r="G1887" s="132">
        <v>310.0387072868041</v>
      </c>
      <c r="H1887" s="132">
        <v>244.91609675866016</v>
      </c>
    </row>
    <row r="1889" spans="3:8" ht="12.75">
      <c r="C1889" s="154" t="s">
        <v>473</v>
      </c>
      <c r="D1889" s="132">
        <v>0.41596885107439796</v>
      </c>
      <c r="F1889" s="132">
        <v>0.5747371815215272</v>
      </c>
      <c r="G1889" s="132">
        <v>1.1477813834103512</v>
      </c>
      <c r="H1889" s="132">
        <v>0.7759115155986177</v>
      </c>
    </row>
    <row r="1890" spans="1:10" ht="12.75">
      <c r="A1890" s="148" t="s">
        <v>462</v>
      </c>
      <c r="C1890" s="149" t="s">
        <v>463</v>
      </c>
      <c r="D1890" s="149" t="s">
        <v>464</v>
      </c>
      <c r="F1890" s="149" t="s">
        <v>465</v>
      </c>
      <c r="G1890" s="149" t="s">
        <v>466</v>
      </c>
      <c r="H1890" s="149" t="s">
        <v>467</v>
      </c>
      <c r="I1890" s="150" t="s">
        <v>468</v>
      </c>
      <c r="J1890" s="149" t="s">
        <v>469</v>
      </c>
    </row>
    <row r="1891" spans="1:8" ht="12.75">
      <c r="A1891" s="151" t="s">
        <v>558</v>
      </c>
      <c r="C1891" s="152">
        <v>371.029</v>
      </c>
      <c r="D1891" s="132">
        <v>58683.06637233496</v>
      </c>
      <c r="F1891" s="132">
        <v>37296</v>
      </c>
      <c r="G1891" s="132">
        <v>36846</v>
      </c>
      <c r="H1891" s="153" t="s">
        <v>1150</v>
      </c>
    </row>
    <row r="1893" spans="4:8" ht="12.75">
      <c r="D1893" s="132">
        <v>58161.16417849064</v>
      </c>
      <c r="F1893" s="132">
        <v>36492</v>
      </c>
      <c r="G1893" s="132">
        <v>36814</v>
      </c>
      <c r="H1893" s="153" t="s">
        <v>1151</v>
      </c>
    </row>
    <row r="1895" spans="4:8" ht="12.75">
      <c r="D1895" s="132">
        <v>58756.41585880518</v>
      </c>
      <c r="F1895" s="132">
        <v>37160</v>
      </c>
      <c r="G1895" s="132">
        <v>37088</v>
      </c>
      <c r="H1895" s="153" t="s">
        <v>1152</v>
      </c>
    </row>
    <row r="1897" spans="1:8" ht="12.75">
      <c r="A1897" s="148" t="s">
        <v>470</v>
      </c>
      <c r="C1897" s="154" t="s">
        <v>471</v>
      </c>
      <c r="D1897" s="132">
        <v>58533.54880321026</v>
      </c>
      <c r="F1897" s="132">
        <v>36982.666666666664</v>
      </c>
      <c r="G1897" s="132">
        <v>36916</v>
      </c>
      <c r="H1897" s="132">
        <v>21576.25211540194</v>
      </c>
    </row>
    <row r="1898" spans="1:8" ht="12.75">
      <c r="A1898" s="131">
        <v>38385.91459490741</v>
      </c>
      <c r="C1898" s="154" t="s">
        <v>472</v>
      </c>
      <c r="D1898" s="132">
        <v>324.5732095176503</v>
      </c>
      <c r="F1898" s="132">
        <v>430.33630259755375</v>
      </c>
      <c r="G1898" s="132">
        <v>149.81321704042003</v>
      </c>
      <c r="H1898" s="132">
        <v>324.5732095176503</v>
      </c>
    </row>
    <row r="1900" spans="3:8" ht="12.75">
      <c r="C1900" s="154" t="s">
        <v>473</v>
      </c>
      <c r="D1900" s="132">
        <v>0.5545079978131263</v>
      </c>
      <c r="F1900" s="132">
        <v>1.1636162056032213</v>
      </c>
      <c r="G1900" s="132">
        <v>0.40582191201760764</v>
      </c>
      <c r="H1900" s="132">
        <v>1.5043076424100448</v>
      </c>
    </row>
    <row r="1901" spans="1:10" ht="12.75">
      <c r="A1901" s="148" t="s">
        <v>462</v>
      </c>
      <c r="C1901" s="149" t="s">
        <v>463</v>
      </c>
      <c r="D1901" s="149" t="s">
        <v>464</v>
      </c>
      <c r="F1901" s="149" t="s">
        <v>465</v>
      </c>
      <c r="G1901" s="149" t="s">
        <v>466</v>
      </c>
      <c r="H1901" s="149" t="s">
        <v>467</v>
      </c>
      <c r="I1901" s="150" t="s">
        <v>468</v>
      </c>
      <c r="J1901" s="149" t="s">
        <v>469</v>
      </c>
    </row>
    <row r="1902" spans="1:8" ht="12.75">
      <c r="A1902" s="151" t="s">
        <v>533</v>
      </c>
      <c r="C1902" s="152">
        <v>407.77100000018254</v>
      </c>
      <c r="D1902" s="132">
        <v>4589549.460975647</v>
      </c>
      <c r="F1902" s="132">
        <v>87300</v>
      </c>
      <c r="G1902" s="132">
        <v>81400</v>
      </c>
      <c r="H1902" s="153" t="s">
        <v>1153</v>
      </c>
    </row>
    <row r="1904" spans="4:8" ht="12.75">
      <c r="D1904" s="132">
        <v>4721542.290641785</v>
      </c>
      <c r="F1904" s="132">
        <v>88100</v>
      </c>
      <c r="G1904" s="132">
        <v>81200</v>
      </c>
      <c r="H1904" s="153" t="s">
        <v>1154</v>
      </c>
    </row>
    <row r="1906" spans="4:8" ht="12.75">
      <c r="D1906" s="132">
        <v>4828972.825889587</v>
      </c>
      <c r="F1906" s="132">
        <v>87800</v>
      </c>
      <c r="G1906" s="132">
        <v>80000</v>
      </c>
      <c r="H1906" s="153" t="s">
        <v>1155</v>
      </c>
    </row>
    <row r="1908" spans="1:8" ht="12.75">
      <c r="A1908" s="148" t="s">
        <v>470</v>
      </c>
      <c r="C1908" s="154" t="s">
        <v>471</v>
      </c>
      <c r="D1908" s="132">
        <v>4713354.859169006</v>
      </c>
      <c r="F1908" s="132">
        <v>87733.33333333334</v>
      </c>
      <c r="G1908" s="132">
        <v>80866.66666666667</v>
      </c>
      <c r="H1908" s="132">
        <v>4629111.001726658</v>
      </c>
    </row>
    <row r="1909" spans="1:8" ht="12.75">
      <c r="A1909" s="131">
        <v>38385.91506944445</v>
      </c>
      <c r="C1909" s="154" t="s">
        <v>472</v>
      </c>
      <c r="D1909" s="132">
        <v>119921.48448992227</v>
      </c>
      <c r="F1909" s="132">
        <v>404.14518843273805</v>
      </c>
      <c r="G1909" s="132">
        <v>757.1877794400366</v>
      </c>
      <c r="H1909" s="132">
        <v>119921.48448992227</v>
      </c>
    </row>
    <row r="1911" spans="3:8" ht="12.75">
      <c r="C1911" s="154" t="s">
        <v>473</v>
      </c>
      <c r="D1911" s="132">
        <v>2.544291445755162</v>
      </c>
      <c r="F1911" s="132">
        <v>0.46065181052363763</v>
      </c>
      <c r="G1911" s="132">
        <v>0.9363410298104325</v>
      </c>
      <c r="H1911" s="132">
        <v>2.5905942727489486</v>
      </c>
    </row>
    <row r="1912" spans="1:10" ht="12.75">
      <c r="A1912" s="148" t="s">
        <v>462</v>
      </c>
      <c r="C1912" s="149" t="s">
        <v>463</v>
      </c>
      <c r="D1912" s="149" t="s">
        <v>464</v>
      </c>
      <c r="F1912" s="149" t="s">
        <v>465</v>
      </c>
      <c r="G1912" s="149" t="s">
        <v>466</v>
      </c>
      <c r="H1912" s="149" t="s">
        <v>467</v>
      </c>
      <c r="I1912" s="150" t="s">
        <v>468</v>
      </c>
      <c r="J1912" s="149" t="s">
        <v>469</v>
      </c>
    </row>
    <row r="1913" spans="1:8" ht="12.75">
      <c r="A1913" s="151" t="s">
        <v>540</v>
      </c>
      <c r="C1913" s="152">
        <v>455.40299999993294</v>
      </c>
      <c r="D1913" s="132">
        <v>435677.45489549637</v>
      </c>
      <c r="F1913" s="132">
        <v>52287.5</v>
      </c>
      <c r="G1913" s="132">
        <v>53880</v>
      </c>
      <c r="H1913" s="153" t="s">
        <v>1156</v>
      </c>
    </row>
    <row r="1915" spans="4:8" ht="12.75">
      <c r="D1915" s="132">
        <v>450140.1300582886</v>
      </c>
      <c r="F1915" s="132">
        <v>52520</v>
      </c>
      <c r="G1915" s="132">
        <v>54275</v>
      </c>
      <c r="H1915" s="153" t="s">
        <v>1157</v>
      </c>
    </row>
    <row r="1917" spans="4:8" ht="12.75">
      <c r="D1917" s="132">
        <v>440089.76527166367</v>
      </c>
      <c r="F1917" s="132">
        <v>52767.5</v>
      </c>
      <c r="G1917" s="132">
        <v>54442.5</v>
      </c>
      <c r="H1917" s="153" t="s">
        <v>1158</v>
      </c>
    </row>
    <row r="1919" spans="1:8" ht="12.75">
      <c r="A1919" s="148" t="s">
        <v>470</v>
      </c>
      <c r="C1919" s="154" t="s">
        <v>471</v>
      </c>
      <c r="D1919" s="132">
        <v>441969.11674181616</v>
      </c>
      <c r="F1919" s="132">
        <v>52525</v>
      </c>
      <c r="G1919" s="132">
        <v>54199.16666666667</v>
      </c>
      <c r="H1919" s="132">
        <v>388611.9001720487</v>
      </c>
    </row>
    <row r="1920" spans="1:8" ht="12.75">
      <c r="A1920" s="131">
        <v>38385.915717592594</v>
      </c>
      <c r="C1920" s="154" t="s">
        <v>472</v>
      </c>
      <c r="D1920" s="132">
        <v>7412.234121868781</v>
      </c>
      <c r="F1920" s="132">
        <v>240.0390593216029</v>
      </c>
      <c r="G1920" s="132">
        <v>288.8158294369153</v>
      </c>
      <c r="H1920" s="132">
        <v>7412.234121868781</v>
      </c>
    </row>
    <row r="1922" spans="3:8" ht="12.75">
      <c r="C1922" s="154" t="s">
        <v>473</v>
      </c>
      <c r="D1922" s="132">
        <v>1.6770932269004593</v>
      </c>
      <c r="F1922" s="132">
        <v>0.45699963697592183</v>
      </c>
      <c r="G1922" s="132">
        <v>0.5328787271088091</v>
      </c>
      <c r="H1922" s="132">
        <v>1.9073615909824662</v>
      </c>
    </row>
    <row r="1923" spans="1:16" ht="12.75">
      <c r="A1923" s="142" t="s">
        <v>453</v>
      </c>
      <c r="B1923" s="137" t="s">
        <v>398</v>
      </c>
      <c r="D1923" s="142" t="s">
        <v>454</v>
      </c>
      <c r="E1923" s="137" t="s">
        <v>455</v>
      </c>
      <c r="F1923" s="138" t="s">
        <v>498</v>
      </c>
      <c r="G1923" s="143" t="s">
        <v>457</v>
      </c>
      <c r="H1923" s="144">
        <v>2</v>
      </c>
      <c r="I1923" s="145" t="s">
        <v>458</v>
      </c>
      <c r="J1923" s="144">
        <v>4</v>
      </c>
      <c r="K1923" s="143" t="s">
        <v>459</v>
      </c>
      <c r="L1923" s="146">
        <v>1</v>
      </c>
      <c r="M1923" s="143" t="s">
        <v>460</v>
      </c>
      <c r="N1923" s="147">
        <v>1</v>
      </c>
      <c r="O1923" s="143" t="s">
        <v>461</v>
      </c>
      <c r="P1923" s="147">
        <v>1</v>
      </c>
    </row>
    <row r="1925" spans="1:10" ht="12.75">
      <c r="A1925" s="148" t="s">
        <v>462</v>
      </c>
      <c r="C1925" s="149" t="s">
        <v>463</v>
      </c>
      <c r="D1925" s="149" t="s">
        <v>464</v>
      </c>
      <c r="F1925" s="149" t="s">
        <v>465</v>
      </c>
      <c r="G1925" s="149" t="s">
        <v>466</v>
      </c>
      <c r="H1925" s="149" t="s">
        <v>467</v>
      </c>
      <c r="I1925" s="150" t="s">
        <v>468</v>
      </c>
      <c r="J1925" s="149" t="s">
        <v>469</v>
      </c>
    </row>
    <row r="1926" spans="1:8" ht="12.75">
      <c r="A1926" s="151" t="s">
        <v>536</v>
      </c>
      <c r="C1926" s="152">
        <v>228.61599999992177</v>
      </c>
      <c r="D1926" s="132">
        <v>27553.054471433163</v>
      </c>
      <c r="F1926" s="132">
        <v>21211</v>
      </c>
      <c r="G1926" s="132">
        <v>21490</v>
      </c>
      <c r="H1926" s="153" t="s">
        <v>1159</v>
      </c>
    </row>
    <row r="1928" spans="4:8" ht="12.75">
      <c r="D1928" s="132">
        <v>27814.01435059309</v>
      </c>
      <c r="F1928" s="132">
        <v>21339</v>
      </c>
      <c r="G1928" s="132">
        <v>22097</v>
      </c>
      <c r="H1928" s="153" t="s">
        <v>1160</v>
      </c>
    </row>
    <row r="1930" spans="4:8" ht="12.75">
      <c r="D1930" s="132">
        <v>27669.617204755545</v>
      </c>
      <c r="F1930" s="132">
        <v>21786</v>
      </c>
      <c r="G1930" s="132">
        <v>21573</v>
      </c>
      <c r="H1930" s="153" t="s">
        <v>1161</v>
      </c>
    </row>
    <row r="1932" spans="1:8" ht="12.75">
      <c r="A1932" s="148" t="s">
        <v>470</v>
      </c>
      <c r="C1932" s="154" t="s">
        <v>471</v>
      </c>
      <c r="D1932" s="132">
        <v>27678.8953422606</v>
      </c>
      <c r="F1932" s="132">
        <v>21445.333333333336</v>
      </c>
      <c r="G1932" s="132">
        <v>21720</v>
      </c>
      <c r="H1932" s="132">
        <v>6080.451478030835</v>
      </c>
    </row>
    <row r="1933" spans="1:8" ht="12.75">
      <c r="A1933" s="131">
        <v>38385.91793981481</v>
      </c>
      <c r="C1933" s="154" t="s">
        <v>472</v>
      </c>
      <c r="D1933" s="132">
        <v>130.72711084300275</v>
      </c>
      <c r="F1933" s="132">
        <v>301.8879483075357</v>
      </c>
      <c r="G1933" s="132">
        <v>329.1185196855382</v>
      </c>
      <c r="H1933" s="132">
        <v>130.72711084300275</v>
      </c>
    </row>
    <row r="1935" spans="3:8" ht="12.75">
      <c r="C1935" s="154" t="s">
        <v>473</v>
      </c>
      <c r="D1935" s="132">
        <v>0.4722988732986262</v>
      </c>
      <c r="F1935" s="132">
        <v>1.4077092839508316</v>
      </c>
      <c r="G1935" s="132">
        <v>1.5152786357529384</v>
      </c>
      <c r="H1935" s="132">
        <v>2.1499573068764786</v>
      </c>
    </row>
    <row r="1936" spans="1:10" ht="12.75">
      <c r="A1936" s="148" t="s">
        <v>462</v>
      </c>
      <c r="C1936" s="149" t="s">
        <v>463</v>
      </c>
      <c r="D1936" s="149" t="s">
        <v>464</v>
      </c>
      <c r="F1936" s="149" t="s">
        <v>465</v>
      </c>
      <c r="G1936" s="149" t="s">
        <v>466</v>
      </c>
      <c r="H1936" s="149" t="s">
        <v>467</v>
      </c>
      <c r="I1936" s="150" t="s">
        <v>468</v>
      </c>
      <c r="J1936" s="149" t="s">
        <v>469</v>
      </c>
    </row>
    <row r="1937" spans="1:8" ht="12.75">
      <c r="A1937" s="151" t="s">
        <v>537</v>
      </c>
      <c r="C1937" s="152">
        <v>231.6040000000503</v>
      </c>
      <c r="D1937" s="132">
        <v>35983.67588984966</v>
      </c>
      <c r="F1937" s="132">
        <v>23361</v>
      </c>
      <c r="G1937" s="132">
        <v>25891.000000029802</v>
      </c>
      <c r="H1937" s="153" t="s">
        <v>1162</v>
      </c>
    </row>
    <row r="1939" spans="4:8" ht="12.75">
      <c r="D1939" s="132">
        <v>36018.76928424835</v>
      </c>
      <c r="F1939" s="132">
        <v>23231</v>
      </c>
      <c r="G1939" s="132">
        <v>26025.999999970198</v>
      </c>
      <c r="H1939" s="153" t="s">
        <v>1163</v>
      </c>
    </row>
    <row r="1941" spans="4:8" ht="12.75">
      <c r="D1941" s="132">
        <v>36589.24294346571</v>
      </c>
      <c r="F1941" s="132">
        <v>23507</v>
      </c>
      <c r="G1941" s="132">
        <v>26312</v>
      </c>
      <c r="H1941" s="153" t="s">
        <v>1164</v>
      </c>
    </row>
    <row r="1943" spans="1:8" ht="12.75">
      <c r="A1943" s="148" t="s">
        <v>470</v>
      </c>
      <c r="C1943" s="154" t="s">
        <v>471</v>
      </c>
      <c r="D1943" s="132">
        <v>36197.229372521244</v>
      </c>
      <c r="F1943" s="132">
        <v>23366.333333333336</v>
      </c>
      <c r="G1943" s="132">
        <v>26076.333333333336</v>
      </c>
      <c r="H1943" s="132">
        <v>11221.265166704687</v>
      </c>
    </row>
    <row r="1944" spans="1:8" ht="12.75">
      <c r="A1944" s="131">
        <v>38385.91840277778</v>
      </c>
      <c r="C1944" s="154" t="s">
        <v>472</v>
      </c>
      <c r="D1944" s="132">
        <v>339.9468582528066</v>
      </c>
      <c r="F1944" s="132">
        <v>138.0772730514813</v>
      </c>
      <c r="G1944" s="132">
        <v>214.9658887574127</v>
      </c>
      <c r="H1944" s="132">
        <v>339.9468582528066</v>
      </c>
    </row>
    <row r="1946" spans="3:8" ht="12.75">
      <c r="C1946" s="154" t="s">
        <v>473</v>
      </c>
      <c r="D1946" s="132">
        <v>0.9391515984670191</v>
      </c>
      <c r="F1946" s="132">
        <v>0.5909240062689111</v>
      </c>
      <c r="G1946" s="132">
        <v>0.8243716093421086</v>
      </c>
      <c r="H1946" s="132">
        <v>3.029487791282965</v>
      </c>
    </row>
    <row r="1947" spans="1:10" ht="12.75">
      <c r="A1947" s="148" t="s">
        <v>462</v>
      </c>
      <c r="C1947" s="149" t="s">
        <v>463</v>
      </c>
      <c r="D1947" s="149" t="s">
        <v>464</v>
      </c>
      <c r="F1947" s="149" t="s">
        <v>465</v>
      </c>
      <c r="G1947" s="149" t="s">
        <v>466</v>
      </c>
      <c r="H1947" s="149" t="s">
        <v>467</v>
      </c>
      <c r="I1947" s="150" t="s">
        <v>468</v>
      </c>
      <c r="J1947" s="149" t="s">
        <v>469</v>
      </c>
    </row>
    <row r="1948" spans="1:8" ht="12.75">
      <c r="A1948" s="151" t="s">
        <v>535</v>
      </c>
      <c r="C1948" s="152">
        <v>267.7160000000149</v>
      </c>
      <c r="D1948" s="132">
        <v>17941.763991832733</v>
      </c>
      <c r="F1948" s="132">
        <v>5960.5</v>
      </c>
      <c r="G1948" s="132">
        <v>6017</v>
      </c>
      <c r="H1948" s="153" t="s">
        <v>1165</v>
      </c>
    </row>
    <row r="1950" spans="4:8" ht="12.75">
      <c r="D1950" s="132">
        <v>17272.5874863863</v>
      </c>
      <c r="F1950" s="132">
        <v>5949.25</v>
      </c>
      <c r="G1950" s="132">
        <v>6073</v>
      </c>
      <c r="H1950" s="153" t="s">
        <v>1166</v>
      </c>
    </row>
    <row r="1952" spans="4:8" ht="12.75">
      <c r="D1952" s="132">
        <v>16966.54771655798</v>
      </c>
      <c r="F1952" s="132">
        <v>5934.5</v>
      </c>
      <c r="G1952" s="132">
        <v>6047.25</v>
      </c>
      <c r="H1952" s="153" t="s">
        <v>1167</v>
      </c>
    </row>
    <row r="1954" spans="1:8" ht="12.75">
      <c r="A1954" s="148" t="s">
        <v>470</v>
      </c>
      <c r="C1954" s="154" t="s">
        <v>471</v>
      </c>
      <c r="D1954" s="132">
        <v>17393.63306492567</v>
      </c>
      <c r="F1954" s="132">
        <v>5948.083333333334</v>
      </c>
      <c r="G1954" s="132">
        <v>6045.75</v>
      </c>
      <c r="H1954" s="132">
        <v>11381.81087500319</v>
      </c>
    </row>
    <row r="1955" spans="1:8" ht="12.75">
      <c r="A1955" s="131">
        <v>38385.91905092593</v>
      </c>
      <c r="C1955" s="154" t="s">
        <v>472</v>
      </c>
      <c r="D1955" s="132">
        <v>498.7491553406921</v>
      </c>
      <c r="F1955" s="132">
        <v>13.039203707793408</v>
      </c>
      <c r="G1955" s="132">
        <v>28.03011773075525</v>
      </c>
      <c r="H1955" s="132">
        <v>498.7491553406921</v>
      </c>
    </row>
    <row r="1957" spans="3:8" ht="12.75">
      <c r="C1957" s="154" t="s">
        <v>473</v>
      </c>
      <c r="D1957" s="132">
        <v>2.8674236916404876</v>
      </c>
      <c r="F1957" s="132">
        <v>0.2192168968904842</v>
      </c>
      <c r="G1957" s="132">
        <v>0.4636334239880122</v>
      </c>
      <c r="H1957" s="132">
        <v>4.381984209876905</v>
      </c>
    </row>
    <row r="1958" spans="1:10" ht="12.75">
      <c r="A1958" s="148" t="s">
        <v>462</v>
      </c>
      <c r="C1958" s="149" t="s">
        <v>463</v>
      </c>
      <c r="D1958" s="149" t="s">
        <v>464</v>
      </c>
      <c r="F1958" s="149" t="s">
        <v>465</v>
      </c>
      <c r="G1958" s="149" t="s">
        <v>466</v>
      </c>
      <c r="H1958" s="149" t="s">
        <v>467</v>
      </c>
      <c r="I1958" s="150" t="s">
        <v>468</v>
      </c>
      <c r="J1958" s="149" t="s">
        <v>469</v>
      </c>
    </row>
    <row r="1959" spans="1:8" ht="12.75">
      <c r="A1959" s="151" t="s">
        <v>534</v>
      </c>
      <c r="C1959" s="152">
        <v>292.40199999976903</v>
      </c>
      <c r="D1959" s="132">
        <v>62022.64601302147</v>
      </c>
      <c r="F1959" s="132">
        <v>23273.5</v>
      </c>
      <c r="G1959" s="132">
        <v>22787.25</v>
      </c>
      <c r="H1959" s="153" t="s">
        <v>1168</v>
      </c>
    </row>
    <row r="1961" spans="4:8" ht="12.75">
      <c r="D1961" s="132">
        <v>60950.156379044056</v>
      </c>
      <c r="F1961" s="132">
        <v>23355.25</v>
      </c>
      <c r="G1961" s="132">
        <v>22498.75</v>
      </c>
      <c r="H1961" s="153" t="s">
        <v>1169</v>
      </c>
    </row>
    <row r="1963" spans="4:8" ht="12.75">
      <c r="D1963" s="132">
        <v>62561.170580506325</v>
      </c>
      <c r="F1963" s="132">
        <v>23337</v>
      </c>
      <c r="G1963" s="132">
        <v>22716</v>
      </c>
      <c r="H1963" s="153" t="s">
        <v>1170</v>
      </c>
    </row>
    <row r="1965" spans="1:8" ht="12.75">
      <c r="A1965" s="148" t="s">
        <v>470</v>
      </c>
      <c r="C1965" s="154" t="s">
        <v>471</v>
      </c>
      <c r="D1965" s="132">
        <v>61844.657657523945</v>
      </c>
      <c r="F1965" s="132">
        <v>23321.916666666664</v>
      </c>
      <c r="G1965" s="132">
        <v>22667.333333333336</v>
      </c>
      <c r="H1965" s="132">
        <v>38924.799740226925</v>
      </c>
    </row>
    <row r="1966" spans="1:8" ht="12.75">
      <c r="A1966" s="131">
        <v>38385.9197337963</v>
      </c>
      <c r="C1966" s="154" t="s">
        <v>472</v>
      </c>
      <c r="D1966" s="132">
        <v>820.1229056356781</v>
      </c>
      <c r="F1966" s="132">
        <v>42.91148836073311</v>
      </c>
      <c r="G1966" s="132">
        <v>150.28105613593928</v>
      </c>
      <c r="H1966" s="132">
        <v>820.1229056356781</v>
      </c>
    </row>
    <row r="1968" spans="3:8" ht="12.75">
      <c r="C1968" s="154" t="s">
        <v>473</v>
      </c>
      <c r="D1968" s="132">
        <v>1.3261014559693387</v>
      </c>
      <c r="F1968" s="132">
        <v>0.1839964055015481</v>
      </c>
      <c r="G1968" s="132">
        <v>0.6629851598597363</v>
      </c>
      <c r="H1968" s="132">
        <v>2.1069418753826508</v>
      </c>
    </row>
    <row r="1969" spans="1:10" ht="12.75">
      <c r="A1969" s="148" t="s">
        <v>462</v>
      </c>
      <c r="C1969" s="149" t="s">
        <v>463</v>
      </c>
      <c r="D1969" s="149" t="s">
        <v>464</v>
      </c>
      <c r="F1969" s="149" t="s">
        <v>465</v>
      </c>
      <c r="G1969" s="149" t="s">
        <v>466</v>
      </c>
      <c r="H1969" s="149" t="s">
        <v>467</v>
      </c>
      <c r="I1969" s="150" t="s">
        <v>468</v>
      </c>
      <c r="J1969" s="149" t="s">
        <v>469</v>
      </c>
    </row>
    <row r="1970" spans="1:8" ht="12.75">
      <c r="A1970" s="151" t="s">
        <v>538</v>
      </c>
      <c r="C1970" s="152">
        <v>324.75400000019</v>
      </c>
      <c r="D1970" s="132">
        <v>55036.017745256424</v>
      </c>
      <c r="F1970" s="132">
        <v>32711</v>
      </c>
      <c r="G1970" s="132">
        <v>29333</v>
      </c>
      <c r="H1970" s="153" t="s">
        <v>1171</v>
      </c>
    </row>
    <row r="1972" spans="4:8" ht="12.75">
      <c r="D1972" s="132">
        <v>54521.93016016483</v>
      </c>
      <c r="F1972" s="132">
        <v>32873</v>
      </c>
      <c r="G1972" s="132">
        <v>29246</v>
      </c>
      <c r="H1972" s="153" t="s">
        <v>1172</v>
      </c>
    </row>
    <row r="1974" spans="4:8" ht="12.75">
      <c r="D1974" s="132">
        <v>54474.74782645702</v>
      </c>
      <c r="F1974" s="132">
        <v>32638</v>
      </c>
      <c r="G1974" s="132">
        <v>29786</v>
      </c>
      <c r="H1974" s="153" t="s">
        <v>1173</v>
      </c>
    </row>
    <row r="1976" spans="1:8" ht="12.75">
      <c r="A1976" s="148" t="s">
        <v>470</v>
      </c>
      <c r="C1976" s="154" t="s">
        <v>471</v>
      </c>
      <c r="D1976" s="132">
        <v>54677.56524395943</v>
      </c>
      <c r="F1976" s="132">
        <v>32740.666666666664</v>
      </c>
      <c r="G1976" s="132">
        <v>29455</v>
      </c>
      <c r="H1976" s="132">
        <v>23131.235932747764</v>
      </c>
    </row>
    <row r="1977" spans="1:8" ht="12.75">
      <c r="A1977" s="131">
        <v>38385.92024305555</v>
      </c>
      <c r="C1977" s="154" t="s">
        <v>472</v>
      </c>
      <c r="D1977" s="132">
        <v>311.3240914510247</v>
      </c>
      <c r="F1977" s="132">
        <v>120.2760713248206</v>
      </c>
      <c r="G1977" s="132">
        <v>289.93619987852503</v>
      </c>
      <c r="H1977" s="132">
        <v>311.3240914510247</v>
      </c>
    </row>
    <row r="1979" spans="3:8" ht="12.75">
      <c r="C1979" s="154" t="s">
        <v>473</v>
      </c>
      <c r="D1979" s="132">
        <v>0.5693817748869471</v>
      </c>
      <c r="F1979" s="132">
        <v>0.3673598725076478</v>
      </c>
      <c r="G1979" s="132">
        <v>0.9843361055118827</v>
      </c>
      <c r="H1979" s="132">
        <v>1.3459034024648526</v>
      </c>
    </row>
    <row r="1980" spans="1:10" ht="12.75">
      <c r="A1980" s="148" t="s">
        <v>462</v>
      </c>
      <c r="C1980" s="149" t="s">
        <v>463</v>
      </c>
      <c r="D1980" s="149" t="s">
        <v>464</v>
      </c>
      <c r="F1980" s="149" t="s">
        <v>465</v>
      </c>
      <c r="G1980" s="149" t="s">
        <v>466</v>
      </c>
      <c r="H1980" s="149" t="s">
        <v>467</v>
      </c>
      <c r="I1980" s="150" t="s">
        <v>468</v>
      </c>
      <c r="J1980" s="149" t="s">
        <v>469</v>
      </c>
    </row>
    <row r="1981" spans="1:8" ht="12.75">
      <c r="A1981" s="151" t="s">
        <v>557</v>
      </c>
      <c r="C1981" s="152">
        <v>343.82299999985844</v>
      </c>
      <c r="D1981" s="132">
        <v>29683.418005764484</v>
      </c>
      <c r="F1981" s="132">
        <v>26394</v>
      </c>
      <c r="G1981" s="132">
        <v>26506</v>
      </c>
      <c r="H1981" s="153" t="s">
        <v>1174</v>
      </c>
    </row>
    <row r="1983" spans="4:8" ht="12.75">
      <c r="D1983" s="132">
        <v>29975.828801721334</v>
      </c>
      <c r="F1983" s="132">
        <v>26362</v>
      </c>
      <c r="G1983" s="132">
        <v>26075.999999970198</v>
      </c>
      <c r="H1983" s="153" t="s">
        <v>1175</v>
      </c>
    </row>
    <row r="1985" spans="4:8" ht="12.75">
      <c r="D1985" s="132">
        <v>29736.80956146121</v>
      </c>
      <c r="F1985" s="132">
        <v>25614</v>
      </c>
      <c r="G1985" s="132">
        <v>26062</v>
      </c>
      <c r="H1985" s="153" t="s">
        <v>1176</v>
      </c>
    </row>
    <row r="1987" spans="1:8" ht="12.75">
      <c r="A1987" s="148" t="s">
        <v>470</v>
      </c>
      <c r="C1987" s="154" t="s">
        <v>471</v>
      </c>
      <c r="D1987" s="132">
        <v>29798.685456315674</v>
      </c>
      <c r="F1987" s="132">
        <v>26123.333333333336</v>
      </c>
      <c r="G1987" s="132">
        <v>26214.666666656733</v>
      </c>
      <c r="H1987" s="132">
        <v>3634.374766483377</v>
      </c>
    </row>
    <row r="1988" spans="1:8" ht="12.75">
      <c r="A1988" s="131">
        <v>38385.92068287037</v>
      </c>
      <c r="C1988" s="154" t="s">
        <v>472</v>
      </c>
      <c r="D1988" s="132">
        <v>155.71604981753282</v>
      </c>
      <c r="F1988" s="132">
        <v>441.3856967928768</v>
      </c>
      <c r="G1988" s="132">
        <v>252.39915478741673</v>
      </c>
      <c r="H1988" s="132">
        <v>155.71604981753282</v>
      </c>
    </row>
    <row r="1990" spans="3:8" ht="12.75">
      <c r="C1990" s="154" t="s">
        <v>473</v>
      </c>
      <c r="D1990" s="132">
        <v>0.5225601312038066</v>
      </c>
      <c r="F1990" s="132">
        <v>1.6896224197762282</v>
      </c>
      <c r="G1990" s="132">
        <v>0.9628165713373396</v>
      </c>
      <c r="H1990" s="132">
        <v>4.284534750063868</v>
      </c>
    </row>
    <row r="1991" spans="1:10" ht="12.75">
      <c r="A1991" s="148" t="s">
        <v>462</v>
      </c>
      <c r="C1991" s="149" t="s">
        <v>463</v>
      </c>
      <c r="D1991" s="149" t="s">
        <v>464</v>
      </c>
      <c r="F1991" s="149" t="s">
        <v>465</v>
      </c>
      <c r="G1991" s="149" t="s">
        <v>466</v>
      </c>
      <c r="H1991" s="149" t="s">
        <v>467</v>
      </c>
      <c r="I1991" s="150" t="s">
        <v>468</v>
      </c>
      <c r="J1991" s="149" t="s">
        <v>469</v>
      </c>
    </row>
    <row r="1992" spans="1:8" ht="12.75">
      <c r="A1992" s="151" t="s">
        <v>539</v>
      </c>
      <c r="C1992" s="152">
        <v>361.38400000007823</v>
      </c>
      <c r="D1992" s="132">
        <v>69963.54294645786</v>
      </c>
      <c r="F1992" s="132">
        <v>27525.999999970198</v>
      </c>
      <c r="G1992" s="132">
        <v>27210</v>
      </c>
      <c r="H1992" s="153" t="s">
        <v>1177</v>
      </c>
    </row>
    <row r="1994" spans="4:8" ht="12.75">
      <c r="D1994" s="132">
        <v>70727.2612991333</v>
      </c>
      <c r="F1994" s="132">
        <v>27710</v>
      </c>
      <c r="G1994" s="132">
        <v>27229.999999970198</v>
      </c>
      <c r="H1994" s="153" t="s">
        <v>1178</v>
      </c>
    </row>
    <row r="1996" spans="4:8" ht="12.75">
      <c r="D1996" s="132">
        <v>69446.6980369091</v>
      </c>
      <c r="F1996" s="132">
        <v>27179.999999970198</v>
      </c>
      <c r="G1996" s="132">
        <v>26502</v>
      </c>
      <c r="H1996" s="153" t="s">
        <v>1179</v>
      </c>
    </row>
    <row r="1998" spans="1:8" ht="12.75">
      <c r="A1998" s="148" t="s">
        <v>470</v>
      </c>
      <c r="C1998" s="154" t="s">
        <v>471</v>
      </c>
      <c r="D1998" s="132">
        <v>70045.83409416676</v>
      </c>
      <c r="F1998" s="132">
        <v>27471.99999998013</v>
      </c>
      <c r="G1998" s="132">
        <v>26980.666666656733</v>
      </c>
      <c r="H1998" s="132">
        <v>42799.67267147344</v>
      </c>
    </row>
    <row r="1999" spans="1:8" ht="12.75">
      <c r="A1999" s="131">
        <v>38385.921111111114</v>
      </c>
      <c r="C1999" s="154" t="s">
        <v>472</v>
      </c>
      <c r="D1999" s="132">
        <v>644.2355484485203</v>
      </c>
      <c r="F1999" s="132">
        <v>269.09477885556277</v>
      </c>
      <c r="G1999" s="132">
        <v>414.6580920782918</v>
      </c>
      <c r="H1999" s="132">
        <v>644.2355484485203</v>
      </c>
    </row>
    <row r="2001" spans="3:8" ht="12.75">
      <c r="C2001" s="154" t="s">
        <v>473</v>
      </c>
      <c r="D2001" s="132">
        <v>0.919734280817381</v>
      </c>
      <c r="F2001" s="132">
        <v>0.9795238018919534</v>
      </c>
      <c r="G2001" s="132">
        <v>1.536871187066459</v>
      </c>
      <c r="H2001" s="132">
        <v>1.505234755867449</v>
      </c>
    </row>
    <row r="2002" spans="1:10" ht="12.75">
      <c r="A2002" s="148" t="s">
        <v>462</v>
      </c>
      <c r="C2002" s="149" t="s">
        <v>463</v>
      </c>
      <c r="D2002" s="149" t="s">
        <v>464</v>
      </c>
      <c r="F2002" s="149" t="s">
        <v>465</v>
      </c>
      <c r="G2002" s="149" t="s">
        <v>466</v>
      </c>
      <c r="H2002" s="149" t="s">
        <v>467</v>
      </c>
      <c r="I2002" s="150" t="s">
        <v>468</v>
      </c>
      <c r="J2002" s="149" t="s">
        <v>469</v>
      </c>
    </row>
    <row r="2003" spans="1:8" ht="12.75">
      <c r="A2003" s="151" t="s">
        <v>558</v>
      </c>
      <c r="C2003" s="152">
        <v>371.029</v>
      </c>
      <c r="D2003" s="132">
        <v>50228.604209661484</v>
      </c>
      <c r="F2003" s="132">
        <v>37312</v>
      </c>
      <c r="G2003" s="132">
        <v>36814</v>
      </c>
      <c r="H2003" s="153" t="s">
        <v>1180</v>
      </c>
    </row>
    <row r="2005" spans="4:8" ht="12.75">
      <c r="D2005" s="132">
        <v>49612.17436116934</v>
      </c>
      <c r="F2005" s="132">
        <v>36898</v>
      </c>
      <c r="G2005" s="132">
        <v>37070</v>
      </c>
      <c r="H2005" s="153" t="s">
        <v>1181</v>
      </c>
    </row>
    <row r="2007" spans="4:8" ht="12.75">
      <c r="D2007" s="132">
        <v>49630.32458025217</v>
      </c>
      <c r="F2007" s="132">
        <v>36384</v>
      </c>
      <c r="G2007" s="132">
        <v>37132</v>
      </c>
      <c r="H2007" s="153" t="s">
        <v>1182</v>
      </c>
    </row>
    <row r="2009" spans="1:8" ht="12.75">
      <c r="A2009" s="148" t="s">
        <v>470</v>
      </c>
      <c r="C2009" s="154" t="s">
        <v>471</v>
      </c>
      <c r="D2009" s="132">
        <v>49823.70105036099</v>
      </c>
      <c r="F2009" s="132">
        <v>36864.666666666664</v>
      </c>
      <c r="G2009" s="132">
        <v>37005.333333333336</v>
      </c>
      <c r="H2009" s="132">
        <v>12905.503728303209</v>
      </c>
    </row>
    <row r="2010" spans="1:8" ht="12.75">
      <c r="A2010" s="131">
        <v>38385.9215625</v>
      </c>
      <c r="C2010" s="154" t="s">
        <v>472</v>
      </c>
      <c r="D2010" s="132">
        <v>350.773835857987</v>
      </c>
      <c r="F2010" s="132">
        <v>464.89712123579915</v>
      </c>
      <c r="G2010" s="132">
        <v>168.57441482423522</v>
      </c>
      <c r="H2010" s="132">
        <v>350.773835857987</v>
      </c>
    </row>
    <row r="2012" spans="3:8" ht="12.75">
      <c r="C2012" s="154" t="s">
        <v>473</v>
      </c>
      <c r="D2012" s="132">
        <v>0.7040300669422982</v>
      </c>
      <c r="F2012" s="132">
        <v>1.2610913464630973</v>
      </c>
      <c r="G2012" s="132">
        <v>0.4555408630041668</v>
      </c>
      <c r="H2012" s="132">
        <v>2.718017391980608</v>
      </c>
    </row>
    <row r="2013" spans="1:10" ht="12.75">
      <c r="A2013" s="148" t="s">
        <v>462</v>
      </c>
      <c r="C2013" s="149" t="s">
        <v>463</v>
      </c>
      <c r="D2013" s="149" t="s">
        <v>464</v>
      </c>
      <c r="F2013" s="149" t="s">
        <v>465</v>
      </c>
      <c r="G2013" s="149" t="s">
        <v>466</v>
      </c>
      <c r="H2013" s="149" t="s">
        <v>467</v>
      </c>
      <c r="I2013" s="150" t="s">
        <v>468</v>
      </c>
      <c r="J2013" s="149" t="s">
        <v>469</v>
      </c>
    </row>
    <row r="2014" spans="1:8" ht="12.75">
      <c r="A2014" s="151" t="s">
        <v>533</v>
      </c>
      <c r="C2014" s="152">
        <v>407.77100000018254</v>
      </c>
      <c r="D2014" s="132">
        <v>1277080.19871521</v>
      </c>
      <c r="F2014" s="132">
        <v>77700</v>
      </c>
      <c r="G2014" s="132">
        <v>76700</v>
      </c>
      <c r="H2014" s="153" t="s">
        <v>1183</v>
      </c>
    </row>
    <row r="2016" spans="4:8" ht="12.75">
      <c r="D2016" s="132">
        <v>1323385.9230861664</v>
      </c>
      <c r="F2016" s="132">
        <v>77200</v>
      </c>
      <c r="G2016" s="132">
        <v>75900</v>
      </c>
      <c r="H2016" s="153" t="s">
        <v>1184</v>
      </c>
    </row>
    <row r="2018" spans="4:8" ht="12.75">
      <c r="D2018" s="132">
        <v>1318647.3920707703</v>
      </c>
      <c r="F2018" s="132">
        <v>77500</v>
      </c>
      <c r="G2018" s="132">
        <v>75200</v>
      </c>
      <c r="H2018" s="153" t="s">
        <v>1185</v>
      </c>
    </row>
    <row r="2020" spans="1:8" ht="12.75">
      <c r="A2020" s="148" t="s">
        <v>470</v>
      </c>
      <c r="C2020" s="154" t="s">
        <v>471</v>
      </c>
      <c r="D2020" s="132">
        <v>1306371.1712907155</v>
      </c>
      <c r="F2020" s="132">
        <v>77466.66666666667</v>
      </c>
      <c r="G2020" s="132">
        <v>75933.33333333333</v>
      </c>
      <c r="H2020" s="132">
        <v>1229683.7079783464</v>
      </c>
    </row>
    <row r="2021" spans="1:8" ht="12.75">
      <c r="A2021" s="131">
        <v>38385.92202546296</v>
      </c>
      <c r="C2021" s="154" t="s">
        <v>472</v>
      </c>
      <c r="D2021" s="132">
        <v>25477.131409568396</v>
      </c>
      <c r="F2021" s="132">
        <v>251.66114784235833</v>
      </c>
      <c r="G2021" s="132">
        <v>750.5553499465136</v>
      </c>
      <c r="H2021" s="132">
        <v>25477.131409568396</v>
      </c>
    </row>
    <row r="2023" spans="3:8" ht="12.75">
      <c r="C2023" s="154" t="s">
        <v>473</v>
      </c>
      <c r="D2023" s="132">
        <v>1.9502214967279619</v>
      </c>
      <c r="F2023" s="132">
        <v>0.3248637880925452</v>
      </c>
      <c r="G2023" s="132">
        <v>0.9884398814045398</v>
      </c>
      <c r="H2023" s="132">
        <v>2.07184426729162</v>
      </c>
    </row>
    <row r="2024" spans="1:10" ht="12.75">
      <c r="A2024" s="148" t="s">
        <v>462</v>
      </c>
      <c r="C2024" s="149" t="s">
        <v>463</v>
      </c>
      <c r="D2024" s="149" t="s">
        <v>464</v>
      </c>
      <c r="F2024" s="149" t="s">
        <v>465</v>
      </c>
      <c r="G2024" s="149" t="s">
        <v>466</v>
      </c>
      <c r="H2024" s="149" t="s">
        <v>467</v>
      </c>
      <c r="I2024" s="150" t="s">
        <v>468</v>
      </c>
      <c r="J2024" s="149" t="s">
        <v>469</v>
      </c>
    </row>
    <row r="2025" spans="1:8" ht="12.75">
      <c r="A2025" s="151" t="s">
        <v>540</v>
      </c>
      <c r="C2025" s="152">
        <v>455.40299999993294</v>
      </c>
      <c r="D2025" s="132">
        <v>73102.01195859909</v>
      </c>
      <c r="F2025" s="132">
        <v>50595</v>
      </c>
      <c r="G2025" s="132">
        <v>52792.5</v>
      </c>
      <c r="H2025" s="153" t="s">
        <v>1186</v>
      </c>
    </row>
    <row r="2027" spans="4:8" ht="12.75">
      <c r="D2027" s="132">
        <v>74332.01879405975</v>
      </c>
      <c r="F2027" s="132">
        <v>50677.5</v>
      </c>
      <c r="G2027" s="132">
        <v>53095</v>
      </c>
      <c r="H2027" s="153" t="s">
        <v>1187</v>
      </c>
    </row>
    <row r="2029" spans="4:8" ht="12.75">
      <c r="D2029" s="132">
        <v>74350.13520336151</v>
      </c>
      <c r="F2029" s="132">
        <v>50727.5</v>
      </c>
      <c r="G2029" s="132">
        <v>53027.500000059605</v>
      </c>
      <c r="H2029" s="153" t="s">
        <v>1188</v>
      </c>
    </row>
    <row r="2031" spans="1:8" ht="12.75">
      <c r="A2031" s="148" t="s">
        <v>470</v>
      </c>
      <c r="C2031" s="154" t="s">
        <v>471</v>
      </c>
      <c r="D2031" s="132">
        <v>73928.05531867345</v>
      </c>
      <c r="F2031" s="132">
        <v>50666.66666666667</v>
      </c>
      <c r="G2031" s="132">
        <v>52971.666666686535</v>
      </c>
      <c r="H2031" s="132">
        <v>22115.589233392257</v>
      </c>
    </row>
    <row r="2032" spans="1:8" ht="12.75">
      <c r="A2032" s="131">
        <v>38385.92267361111</v>
      </c>
      <c r="C2032" s="154" t="s">
        <v>472</v>
      </c>
      <c r="D2032" s="132">
        <v>715.4318804845133</v>
      </c>
      <c r="F2032" s="132">
        <v>66.91101055381941</v>
      </c>
      <c r="G2032" s="132">
        <v>158.79100521310565</v>
      </c>
      <c r="H2032" s="132">
        <v>715.4318804845133</v>
      </c>
    </row>
    <row r="2034" spans="3:8" ht="12.75">
      <c r="C2034" s="154" t="s">
        <v>473</v>
      </c>
      <c r="D2034" s="132">
        <v>0.9677407006049065</v>
      </c>
      <c r="F2034" s="132">
        <v>0.13206120504043306</v>
      </c>
      <c r="G2034" s="132">
        <v>0.29976592243598044</v>
      </c>
      <c r="H2034" s="132">
        <v>3.2349663982919568</v>
      </c>
    </row>
    <row r="2035" spans="1:16" ht="12.75">
      <c r="A2035" s="142" t="s">
        <v>453</v>
      </c>
      <c r="B2035" s="137" t="s">
        <v>1189</v>
      </c>
      <c r="D2035" s="142" t="s">
        <v>454</v>
      </c>
      <c r="E2035" s="137" t="s">
        <v>455</v>
      </c>
      <c r="F2035" s="138" t="s">
        <v>499</v>
      </c>
      <c r="G2035" s="143" t="s">
        <v>457</v>
      </c>
      <c r="H2035" s="144">
        <v>2</v>
      </c>
      <c r="I2035" s="145" t="s">
        <v>458</v>
      </c>
      <c r="J2035" s="144">
        <v>5</v>
      </c>
      <c r="K2035" s="143" t="s">
        <v>459</v>
      </c>
      <c r="L2035" s="146">
        <v>1</v>
      </c>
      <c r="M2035" s="143" t="s">
        <v>460</v>
      </c>
      <c r="N2035" s="147">
        <v>1</v>
      </c>
      <c r="O2035" s="143" t="s">
        <v>461</v>
      </c>
      <c r="P2035" s="147">
        <v>1</v>
      </c>
    </row>
    <row r="2037" spans="1:10" ht="12.75">
      <c r="A2037" s="148" t="s">
        <v>462</v>
      </c>
      <c r="C2037" s="149" t="s">
        <v>463</v>
      </c>
      <c r="D2037" s="149" t="s">
        <v>464</v>
      </c>
      <c r="F2037" s="149" t="s">
        <v>465</v>
      </c>
      <c r="G2037" s="149" t="s">
        <v>466</v>
      </c>
      <c r="H2037" s="149" t="s">
        <v>467</v>
      </c>
      <c r="I2037" s="150" t="s">
        <v>468</v>
      </c>
      <c r="J2037" s="149" t="s">
        <v>469</v>
      </c>
    </row>
    <row r="2038" spans="1:8" ht="12.75">
      <c r="A2038" s="151" t="s">
        <v>536</v>
      </c>
      <c r="C2038" s="152">
        <v>228.61599999992177</v>
      </c>
      <c r="D2038" s="132">
        <v>31007.91254761815</v>
      </c>
      <c r="F2038" s="132">
        <v>21401</v>
      </c>
      <c r="G2038" s="132">
        <v>21925</v>
      </c>
      <c r="H2038" s="153" t="s">
        <v>1190</v>
      </c>
    </row>
    <row r="2040" spans="4:8" ht="12.75">
      <c r="D2040" s="132">
        <v>30909.957762628794</v>
      </c>
      <c r="F2040" s="132">
        <v>21714</v>
      </c>
      <c r="G2040" s="132">
        <v>21664</v>
      </c>
      <c r="H2040" s="153" t="s">
        <v>1191</v>
      </c>
    </row>
    <row r="2042" spans="4:8" ht="12.75">
      <c r="D2042" s="132">
        <v>31088.010253101587</v>
      </c>
      <c r="F2042" s="132">
        <v>21583</v>
      </c>
      <c r="G2042" s="132">
        <v>22440</v>
      </c>
      <c r="H2042" s="153" t="s">
        <v>1192</v>
      </c>
    </row>
    <row r="2044" spans="1:8" ht="12.75">
      <c r="A2044" s="148" t="s">
        <v>470</v>
      </c>
      <c r="C2044" s="154" t="s">
        <v>471</v>
      </c>
      <c r="D2044" s="132">
        <v>31001.960187782846</v>
      </c>
      <c r="F2044" s="132">
        <v>21566</v>
      </c>
      <c r="G2044" s="132">
        <v>22009.666666666664</v>
      </c>
      <c r="H2044" s="132">
        <v>9188.642085084844</v>
      </c>
    </row>
    <row r="2045" spans="1:8" ht="12.75">
      <c r="A2045" s="131">
        <v>38385.924895833334</v>
      </c>
      <c r="C2045" s="154" t="s">
        <v>472</v>
      </c>
      <c r="D2045" s="132">
        <v>89.17536252675944</v>
      </c>
      <c r="F2045" s="132">
        <v>157.19096666157375</v>
      </c>
      <c r="G2045" s="132">
        <v>394.86748832150425</v>
      </c>
      <c r="H2045" s="132">
        <v>89.17536252675944</v>
      </c>
    </row>
    <row r="2047" spans="3:8" ht="12.75">
      <c r="C2047" s="154" t="s">
        <v>473</v>
      </c>
      <c r="D2047" s="132">
        <v>0.2876442714802961</v>
      </c>
      <c r="F2047" s="132">
        <v>0.7288832730296474</v>
      </c>
      <c r="G2047" s="132">
        <v>1.794063918830382</v>
      </c>
      <c r="H2047" s="132">
        <v>0.9704955498431082</v>
      </c>
    </row>
    <row r="2048" spans="1:10" ht="12.75">
      <c r="A2048" s="148" t="s">
        <v>462</v>
      </c>
      <c r="C2048" s="149" t="s">
        <v>463</v>
      </c>
      <c r="D2048" s="149" t="s">
        <v>464</v>
      </c>
      <c r="F2048" s="149" t="s">
        <v>465</v>
      </c>
      <c r="G2048" s="149" t="s">
        <v>466</v>
      </c>
      <c r="H2048" s="149" t="s">
        <v>467</v>
      </c>
      <c r="I2048" s="150" t="s">
        <v>468</v>
      </c>
      <c r="J2048" s="149" t="s">
        <v>469</v>
      </c>
    </row>
    <row r="2049" spans="1:8" ht="12.75">
      <c r="A2049" s="151" t="s">
        <v>537</v>
      </c>
      <c r="C2049" s="152">
        <v>231.6040000000503</v>
      </c>
      <c r="D2049" s="132">
        <v>75252.66831314564</v>
      </c>
      <c r="F2049" s="132">
        <v>23701</v>
      </c>
      <c r="G2049" s="132">
        <v>26161</v>
      </c>
      <c r="H2049" s="153" t="s">
        <v>1193</v>
      </c>
    </row>
    <row r="2051" spans="4:8" ht="12.75">
      <c r="D2051" s="132">
        <v>75316.38259446621</v>
      </c>
      <c r="F2051" s="132">
        <v>23029</v>
      </c>
      <c r="G2051" s="132">
        <v>26340</v>
      </c>
      <c r="H2051" s="153" t="s">
        <v>1194</v>
      </c>
    </row>
    <row r="2053" spans="4:8" ht="12.75">
      <c r="D2053" s="132">
        <v>73913.96472918987</v>
      </c>
      <c r="F2053" s="132">
        <v>23237</v>
      </c>
      <c r="G2053" s="132">
        <v>26266.000000029802</v>
      </c>
      <c r="H2053" s="153" t="s">
        <v>1195</v>
      </c>
    </row>
    <row r="2055" spans="1:8" ht="12.75">
      <c r="A2055" s="148" t="s">
        <v>470</v>
      </c>
      <c r="C2055" s="154" t="s">
        <v>471</v>
      </c>
      <c r="D2055" s="132">
        <v>74827.6718789339</v>
      </c>
      <c r="F2055" s="132">
        <v>23322.333333333336</v>
      </c>
      <c r="G2055" s="132">
        <v>26255.666666676603</v>
      </c>
      <c r="H2055" s="132">
        <v>49763.05666640004</v>
      </c>
    </row>
    <row r="2056" spans="1:8" ht="12.75">
      <c r="A2056" s="131">
        <v>38385.925358796296</v>
      </c>
      <c r="C2056" s="154" t="s">
        <v>472</v>
      </c>
      <c r="D2056" s="132">
        <v>791.9346210598468</v>
      </c>
      <c r="F2056" s="132">
        <v>344.0310063545629</v>
      </c>
      <c r="G2056" s="132">
        <v>89.94628026628024</v>
      </c>
      <c r="H2056" s="132">
        <v>791.9346210598468</v>
      </c>
    </row>
    <row r="2058" spans="3:8" ht="12.75">
      <c r="C2058" s="154" t="s">
        <v>473</v>
      </c>
      <c r="D2058" s="132">
        <v>1.0583445952202593</v>
      </c>
      <c r="F2058" s="132">
        <v>1.4751140095526298</v>
      </c>
      <c r="G2058" s="132">
        <v>0.3425785427891611</v>
      </c>
      <c r="H2058" s="132">
        <v>1.5914107253676</v>
      </c>
    </row>
    <row r="2059" spans="1:10" ht="12.75">
      <c r="A2059" s="148" t="s">
        <v>462</v>
      </c>
      <c r="C2059" s="149" t="s">
        <v>463</v>
      </c>
      <c r="D2059" s="149" t="s">
        <v>464</v>
      </c>
      <c r="F2059" s="149" t="s">
        <v>465</v>
      </c>
      <c r="G2059" s="149" t="s">
        <v>466</v>
      </c>
      <c r="H2059" s="149" t="s">
        <v>467</v>
      </c>
      <c r="I2059" s="150" t="s">
        <v>468</v>
      </c>
      <c r="J2059" s="149" t="s">
        <v>469</v>
      </c>
    </row>
    <row r="2060" spans="1:8" ht="12.75">
      <c r="A2060" s="151" t="s">
        <v>535</v>
      </c>
      <c r="C2060" s="152">
        <v>267.7160000000149</v>
      </c>
      <c r="D2060" s="132">
        <v>10003.144186392426</v>
      </c>
      <c r="F2060" s="132">
        <v>5964.75</v>
      </c>
      <c r="G2060" s="132">
        <v>5972.5</v>
      </c>
      <c r="H2060" s="153" t="s">
        <v>1196</v>
      </c>
    </row>
    <row r="2062" spans="4:8" ht="12.75">
      <c r="D2062" s="132">
        <v>10098.01355959475</v>
      </c>
      <c r="F2062" s="132">
        <v>5921.25</v>
      </c>
      <c r="G2062" s="132">
        <v>6033</v>
      </c>
      <c r="H2062" s="153" t="s">
        <v>1197</v>
      </c>
    </row>
    <row r="2064" spans="4:8" ht="12.75">
      <c r="D2064" s="132">
        <v>10087.638253569603</v>
      </c>
      <c r="F2064" s="132">
        <v>5975.5</v>
      </c>
      <c r="G2064" s="132">
        <v>6042</v>
      </c>
      <c r="H2064" s="153" t="s">
        <v>1198</v>
      </c>
    </row>
    <row r="2066" spans="1:8" ht="12.75">
      <c r="A2066" s="148" t="s">
        <v>470</v>
      </c>
      <c r="C2066" s="154" t="s">
        <v>471</v>
      </c>
      <c r="D2066" s="132">
        <v>10062.93199985226</v>
      </c>
      <c r="F2066" s="132">
        <v>5953.833333333334</v>
      </c>
      <c r="G2066" s="132">
        <v>6015.833333333334</v>
      </c>
      <c r="H2066" s="132">
        <v>4068.6364572166003</v>
      </c>
    </row>
    <row r="2067" spans="1:8" ht="12.75">
      <c r="A2067" s="131">
        <v>38385.92599537037</v>
      </c>
      <c r="C2067" s="154" t="s">
        <v>472</v>
      </c>
      <c r="D2067" s="132">
        <v>52.036993787913204</v>
      </c>
      <c r="F2067" s="132">
        <v>28.725351752995703</v>
      </c>
      <c r="G2067" s="132">
        <v>37.79660478579172</v>
      </c>
      <c r="H2067" s="132">
        <v>52.036993787913204</v>
      </c>
    </row>
    <row r="2069" spans="3:8" ht="12.75">
      <c r="C2069" s="154" t="s">
        <v>473</v>
      </c>
      <c r="D2069" s="132">
        <v>0.5171156258302966</v>
      </c>
      <c r="F2069" s="132">
        <v>0.4824681872126478</v>
      </c>
      <c r="G2069" s="132">
        <v>0.6282854376360999</v>
      </c>
      <c r="H2069" s="132">
        <v>1.2789787029414836</v>
      </c>
    </row>
    <row r="2070" spans="1:10" ht="12.75">
      <c r="A2070" s="148" t="s">
        <v>462</v>
      </c>
      <c r="C2070" s="149" t="s">
        <v>463</v>
      </c>
      <c r="D2070" s="149" t="s">
        <v>464</v>
      </c>
      <c r="F2070" s="149" t="s">
        <v>465</v>
      </c>
      <c r="G2070" s="149" t="s">
        <v>466</v>
      </c>
      <c r="H2070" s="149" t="s">
        <v>467</v>
      </c>
      <c r="I2070" s="150" t="s">
        <v>468</v>
      </c>
      <c r="J2070" s="149" t="s">
        <v>469</v>
      </c>
    </row>
    <row r="2071" spans="1:8" ht="12.75">
      <c r="A2071" s="151" t="s">
        <v>534</v>
      </c>
      <c r="C2071" s="152">
        <v>292.40199999976903</v>
      </c>
      <c r="D2071" s="132">
        <v>27169.736130177975</v>
      </c>
      <c r="F2071" s="132">
        <v>23096.25</v>
      </c>
      <c r="G2071" s="132">
        <v>22906</v>
      </c>
      <c r="H2071" s="153" t="s">
        <v>1199</v>
      </c>
    </row>
    <row r="2073" spans="4:8" ht="12.75">
      <c r="D2073" s="132">
        <v>27091.06680712104</v>
      </c>
      <c r="F2073" s="132">
        <v>23115</v>
      </c>
      <c r="G2073" s="132">
        <v>22986.5</v>
      </c>
      <c r="H2073" s="153" t="s">
        <v>1200</v>
      </c>
    </row>
    <row r="2075" spans="4:8" ht="12.75">
      <c r="D2075" s="132">
        <v>27266.275972664356</v>
      </c>
      <c r="F2075" s="132">
        <v>23009</v>
      </c>
      <c r="G2075" s="132">
        <v>22894.5</v>
      </c>
      <c r="H2075" s="153" t="s">
        <v>1201</v>
      </c>
    </row>
    <row r="2077" spans="1:8" ht="12.75">
      <c r="A2077" s="148" t="s">
        <v>470</v>
      </c>
      <c r="C2077" s="154" t="s">
        <v>471</v>
      </c>
      <c r="D2077" s="132">
        <v>27175.692969987787</v>
      </c>
      <c r="F2077" s="132">
        <v>23073.416666666664</v>
      </c>
      <c r="G2077" s="132">
        <v>22929</v>
      </c>
      <c r="H2077" s="132">
        <v>4190.98003504074</v>
      </c>
    </row>
    <row r="2078" spans="1:8" ht="12.75">
      <c r="A2078" s="131">
        <v>38385.92667824074</v>
      </c>
      <c r="C2078" s="154" t="s">
        <v>472</v>
      </c>
      <c r="D2078" s="132">
        <v>87.75634380540501</v>
      </c>
      <c r="F2078" s="132">
        <v>56.568726637015025</v>
      </c>
      <c r="G2078" s="132">
        <v>50.12733785071775</v>
      </c>
      <c r="H2078" s="132">
        <v>87.75634380540501</v>
      </c>
    </row>
    <row r="2080" spans="3:8" ht="12.75">
      <c r="C2080" s="154" t="s">
        <v>473</v>
      </c>
      <c r="D2080" s="132">
        <v>0.322922193381862</v>
      </c>
      <c r="F2080" s="132">
        <v>0.2451684007368438</v>
      </c>
      <c r="G2080" s="132">
        <v>0.21861981704704847</v>
      </c>
      <c r="H2080" s="132">
        <v>2.093933711725543</v>
      </c>
    </row>
    <row r="2081" spans="1:10" ht="12.75">
      <c r="A2081" s="148" t="s">
        <v>462</v>
      </c>
      <c r="C2081" s="149" t="s">
        <v>463</v>
      </c>
      <c r="D2081" s="149" t="s">
        <v>464</v>
      </c>
      <c r="F2081" s="149" t="s">
        <v>465</v>
      </c>
      <c r="G2081" s="149" t="s">
        <v>466</v>
      </c>
      <c r="H2081" s="149" t="s">
        <v>467</v>
      </c>
      <c r="I2081" s="150" t="s">
        <v>468</v>
      </c>
      <c r="J2081" s="149" t="s">
        <v>469</v>
      </c>
    </row>
    <row r="2082" spans="1:8" ht="12.75">
      <c r="A2082" s="151" t="s">
        <v>538</v>
      </c>
      <c r="C2082" s="152">
        <v>324.75400000019</v>
      </c>
      <c r="D2082" s="132">
        <v>49044.1316190958</v>
      </c>
      <c r="F2082" s="132">
        <v>32209</v>
      </c>
      <c r="G2082" s="132">
        <v>29385</v>
      </c>
      <c r="H2082" s="153" t="s">
        <v>1202</v>
      </c>
    </row>
    <row r="2084" spans="4:8" ht="12.75">
      <c r="D2084" s="132">
        <v>48947.58701848984</v>
      </c>
      <c r="F2084" s="132">
        <v>32014</v>
      </c>
      <c r="G2084" s="132">
        <v>29077</v>
      </c>
      <c r="H2084" s="153" t="s">
        <v>1203</v>
      </c>
    </row>
    <row r="2086" spans="4:8" ht="12.75">
      <c r="D2086" s="132">
        <v>49428.78760898113</v>
      </c>
      <c r="F2086" s="132">
        <v>31858</v>
      </c>
      <c r="G2086" s="132">
        <v>28802</v>
      </c>
      <c r="H2086" s="153" t="s">
        <v>1204</v>
      </c>
    </row>
    <row r="2088" spans="1:8" ht="12.75">
      <c r="A2088" s="148" t="s">
        <v>470</v>
      </c>
      <c r="C2088" s="154" t="s">
        <v>471</v>
      </c>
      <c r="D2088" s="132">
        <v>49140.16874885559</v>
      </c>
      <c r="F2088" s="132">
        <v>32027</v>
      </c>
      <c r="G2088" s="132">
        <v>29088</v>
      </c>
      <c r="H2088" s="132">
        <v>18181.49303241517</v>
      </c>
    </row>
    <row r="2089" spans="1:8" ht="12.75">
      <c r="A2089" s="131">
        <v>38385.92717592593</v>
      </c>
      <c r="C2089" s="154" t="s">
        <v>472</v>
      </c>
      <c r="D2089" s="132">
        <v>254.5699310446416</v>
      </c>
      <c r="F2089" s="132">
        <v>175.8607403600929</v>
      </c>
      <c r="G2089" s="132">
        <v>291.65561883838274</v>
      </c>
      <c r="H2089" s="132">
        <v>254.5699310446416</v>
      </c>
    </row>
    <row r="2091" spans="3:8" ht="12.75">
      <c r="C2091" s="154" t="s">
        <v>473</v>
      </c>
      <c r="D2091" s="132">
        <v>0.5180485487253645</v>
      </c>
      <c r="F2091" s="132">
        <v>0.5491015092268801</v>
      </c>
      <c r="G2091" s="132">
        <v>1.002666456402581</v>
      </c>
      <c r="H2091" s="132">
        <v>1.400159660104797</v>
      </c>
    </row>
    <row r="2092" spans="1:10" ht="12.75">
      <c r="A2092" s="148" t="s">
        <v>462</v>
      </c>
      <c r="C2092" s="149" t="s">
        <v>463</v>
      </c>
      <c r="D2092" s="149" t="s">
        <v>464</v>
      </c>
      <c r="F2092" s="149" t="s">
        <v>465</v>
      </c>
      <c r="G2092" s="149" t="s">
        <v>466</v>
      </c>
      <c r="H2092" s="149" t="s">
        <v>467</v>
      </c>
      <c r="I2092" s="150" t="s">
        <v>468</v>
      </c>
      <c r="J2092" s="149" t="s">
        <v>469</v>
      </c>
    </row>
    <row r="2093" spans="1:8" ht="12.75">
      <c r="A2093" s="151" t="s">
        <v>557</v>
      </c>
      <c r="C2093" s="152">
        <v>343.82299999985844</v>
      </c>
      <c r="D2093" s="132">
        <v>29326.917996525764</v>
      </c>
      <c r="F2093" s="132">
        <v>26244</v>
      </c>
      <c r="G2093" s="132">
        <v>25774.000000029802</v>
      </c>
      <c r="H2093" s="153" t="s">
        <v>1205</v>
      </c>
    </row>
    <row r="2095" spans="4:8" ht="12.75">
      <c r="D2095" s="132">
        <v>29249.16175055504</v>
      </c>
      <c r="F2095" s="132">
        <v>26044</v>
      </c>
      <c r="G2095" s="132">
        <v>26268.000000029802</v>
      </c>
      <c r="H2095" s="153" t="s">
        <v>1206</v>
      </c>
    </row>
    <row r="2097" spans="4:8" ht="12.75">
      <c r="D2097" s="132">
        <v>29142.524377256632</v>
      </c>
      <c r="F2097" s="132">
        <v>26108</v>
      </c>
      <c r="G2097" s="132">
        <v>25750</v>
      </c>
      <c r="H2097" s="153" t="s">
        <v>1207</v>
      </c>
    </row>
    <row r="2099" spans="1:8" ht="12.75">
      <c r="A2099" s="148" t="s">
        <v>470</v>
      </c>
      <c r="C2099" s="154" t="s">
        <v>471</v>
      </c>
      <c r="D2099" s="132">
        <v>29239.53470811248</v>
      </c>
      <c r="F2099" s="132">
        <v>26132</v>
      </c>
      <c r="G2099" s="132">
        <v>25930.666666686535</v>
      </c>
      <c r="H2099" s="132">
        <v>3197.8643552862923</v>
      </c>
    </row>
    <row r="2100" spans="1:8" ht="12.75">
      <c r="A2100" s="131">
        <v>38385.927615740744</v>
      </c>
      <c r="C2100" s="154" t="s">
        <v>472</v>
      </c>
      <c r="D2100" s="132">
        <v>92.57300722492852</v>
      </c>
      <c r="F2100" s="132">
        <v>102.13716267842963</v>
      </c>
      <c r="G2100" s="132">
        <v>292.38559016925416</v>
      </c>
      <c r="H2100" s="132">
        <v>92.57300722492852</v>
      </c>
    </row>
    <row r="2102" spans="3:8" ht="12.75">
      <c r="C2102" s="154" t="s">
        <v>473</v>
      </c>
      <c r="D2102" s="132">
        <v>0.3166021899768611</v>
      </c>
      <c r="F2102" s="132">
        <v>0.39085092101036906</v>
      </c>
      <c r="G2102" s="132">
        <v>1.1275668070072633</v>
      </c>
      <c r="H2102" s="132">
        <v>2.894838459045297</v>
      </c>
    </row>
    <row r="2103" spans="1:10" ht="12.75">
      <c r="A2103" s="148" t="s">
        <v>462</v>
      </c>
      <c r="C2103" s="149" t="s">
        <v>463</v>
      </c>
      <c r="D2103" s="149" t="s">
        <v>464</v>
      </c>
      <c r="F2103" s="149" t="s">
        <v>465</v>
      </c>
      <c r="G2103" s="149" t="s">
        <v>466</v>
      </c>
      <c r="H2103" s="149" t="s">
        <v>467</v>
      </c>
      <c r="I2103" s="150" t="s">
        <v>468</v>
      </c>
      <c r="J2103" s="149" t="s">
        <v>469</v>
      </c>
    </row>
    <row r="2104" spans="1:8" ht="12.75">
      <c r="A2104" s="151" t="s">
        <v>539</v>
      </c>
      <c r="C2104" s="152">
        <v>361.38400000007823</v>
      </c>
      <c r="D2104" s="132">
        <v>34208.924153506756</v>
      </c>
      <c r="F2104" s="132">
        <v>26612</v>
      </c>
      <c r="G2104" s="132">
        <v>26054</v>
      </c>
      <c r="H2104" s="153" t="s">
        <v>1208</v>
      </c>
    </row>
    <row r="2106" spans="4:8" ht="12.75">
      <c r="D2106" s="132">
        <v>34157.77013748884</v>
      </c>
      <c r="F2106" s="132">
        <v>26631.999999970198</v>
      </c>
      <c r="G2106" s="132">
        <v>27434</v>
      </c>
      <c r="H2106" s="153" t="s">
        <v>1209</v>
      </c>
    </row>
    <row r="2108" spans="4:8" ht="12.75">
      <c r="D2108" s="132">
        <v>33470.090111374855</v>
      </c>
      <c r="F2108" s="132">
        <v>27290</v>
      </c>
      <c r="G2108" s="132">
        <v>26827.999999970198</v>
      </c>
      <c r="H2108" s="153" t="s">
        <v>1210</v>
      </c>
    </row>
    <row r="2110" spans="1:8" ht="12.75">
      <c r="A2110" s="148" t="s">
        <v>470</v>
      </c>
      <c r="C2110" s="154" t="s">
        <v>471</v>
      </c>
      <c r="D2110" s="132">
        <v>33945.59480079015</v>
      </c>
      <c r="F2110" s="132">
        <v>26844.666666656733</v>
      </c>
      <c r="G2110" s="132">
        <v>26771.99999999007</v>
      </c>
      <c r="H2110" s="132">
        <v>7134.328954926851</v>
      </c>
    </row>
    <row r="2111" spans="1:8" ht="12.75">
      <c r="A2111" s="131">
        <v>38385.92804398148</v>
      </c>
      <c r="C2111" s="154" t="s">
        <v>472</v>
      </c>
      <c r="D2111" s="132">
        <v>412.5926751420234</v>
      </c>
      <c r="F2111" s="132">
        <v>385.79960256516193</v>
      </c>
      <c r="G2111" s="132">
        <v>691.7022480795999</v>
      </c>
      <c r="H2111" s="132">
        <v>412.5926751420234</v>
      </c>
    </row>
    <row r="2113" spans="3:8" ht="12.75">
      <c r="C2113" s="154" t="s">
        <v>473</v>
      </c>
      <c r="D2113" s="132">
        <v>1.2154527783747051</v>
      </c>
      <c r="F2113" s="132">
        <v>1.4371554966795568</v>
      </c>
      <c r="G2113" s="132">
        <v>2.583677902584254</v>
      </c>
      <c r="H2113" s="132">
        <v>5.783202285017901</v>
      </c>
    </row>
    <row r="2114" spans="1:10" ht="12.75">
      <c r="A2114" s="148" t="s">
        <v>462</v>
      </c>
      <c r="C2114" s="149" t="s">
        <v>463</v>
      </c>
      <c r="D2114" s="149" t="s">
        <v>464</v>
      </c>
      <c r="F2114" s="149" t="s">
        <v>465</v>
      </c>
      <c r="G2114" s="149" t="s">
        <v>466</v>
      </c>
      <c r="H2114" s="149" t="s">
        <v>467</v>
      </c>
      <c r="I2114" s="150" t="s">
        <v>468</v>
      </c>
      <c r="J2114" s="149" t="s">
        <v>469</v>
      </c>
    </row>
    <row r="2115" spans="1:8" ht="12.75">
      <c r="A2115" s="151" t="s">
        <v>558</v>
      </c>
      <c r="C2115" s="152">
        <v>371.029</v>
      </c>
      <c r="D2115" s="132">
        <v>40085.05950462818</v>
      </c>
      <c r="F2115" s="132">
        <v>35762</v>
      </c>
      <c r="G2115" s="132">
        <v>36720</v>
      </c>
      <c r="H2115" s="153" t="s">
        <v>1211</v>
      </c>
    </row>
    <row r="2117" spans="4:8" ht="12.75">
      <c r="D2117" s="132">
        <v>40378.84364134073</v>
      </c>
      <c r="F2117" s="132">
        <v>36760</v>
      </c>
      <c r="G2117" s="132">
        <v>37172</v>
      </c>
      <c r="H2117" s="153" t="s">
        <v>1212</v>
      </c>
    </row>
    <row r="2119" spans="4:8" ht="12.75">
      <c r="D2119" s="132">
        <v>40558.92259144783</v>
      </c>
      <c r="F2119" s="132">
        <v>36462</v>
      </c>
      <c r="G2119" s="132">
        <v>35734</v>
      </c>
      <c r="H2119" s="153" t="s">
        <v>1213</v>
      </c>
    </row>
    <row r="2121" spans="1:8" ht="12.75">
      <c r="A2121" s="148" t="s">
        <v>470</v>
      </c>
      <c r="C2121" s="154" t="s">
        <v>471</v>
      </c>
      <c r="D2121" s="132">
        <v>40340.94191247225</v>
      </c>
      <c r="F2121" s="132">
        <v>36328</v>
      </c>
      <c r="G2121" s="132">
        <v>36542</v>
      </c>
      <c r="H2121" s="132">
        <v>3931.5042803369415</v>
      </c>
    </row>
    <row r="2122" spans="1:8" ht="12.75">
      <c r="A2122" s="131">
        <v>38385.92849537037</v>
      </c>
      <c r="C2122" s="154" t="s">
        <v>472</v>
      </c>
      <c r="D2122" s="132">
        <v>239.19440221456117</v>
      </c>
      <c r="F2122" s="132">
        <v>512.3163085438526</v>
      </c>
      <c r="G2122" s="132">
        <v>735.3393774305847</v>
      </c>
      <c r="H2122" s="132">
        <v>239.19440221456117</v>
      </c>
    </row>
    <row r="2124" spans="3:8" ht="12.75">
      <c r="C2124" s="154" t="s">
        <v>473</v>
      </c>
      <c r="D2124" s="132">
        <v>0.5929321202602094</v>
      </c>
      <c r="F2124" s="132">
        <v>1.4102518953530407</v>
      </c>
      <c r="G2124" s="132">
        <v>2.0123128931929966</v>
      </c>
      <c r="H2124" s="132">
        <v>6.084042777490286</v>
      </c>
    </row>
    <row r="2125" spans="1:10" ht="12.75">
      <c r="A2125" s="148" t="s">
        <v>462</v>
      </c>
      <c r="C2125" s="149" t="s">
        <v>463</v>
      </c>
      <c r="D2125" s="149" t="s">
        <v>464</v>
      </c>
      <c r="F2125" s="149" t="s">
        <v>465</v>
      </c>
      <c r="G2125" s="149" t="s">
        <v>466</v>
      </c>
      <c r="H2125" s="149" t="s">
        <v>467</v>
      </c>
      <c r="I2125" s="150" t="s">
        <v>468</v>
      </c>
      <c r="J2125" s="149" t="s">
        <v>469</v>
      </c>
    </row>
    <row r="2126" spans="1:8" ht="12.75">
      <c r="A2126" s="151" t="s">
        <v>533</v>
      </c>
      <c r="C2126" s="152">
        <v>407.77100000018254</v>
      </c>
      <c r="D2126" s="132">
        <v>788989.2579183578</v>
      </c>
      <c r="F2126" s="132">
        <v>76900</v>
      </c>
      <c r="G2126" s="132">
        <v>74500</v>
      </c>
      <c r="H2126" s="153" t="s">
        <v>1214</v>
      </c>
    </row>
    <row r="2128" spans="4:8" ht="12.75">
      <c r="D2128" s="132">
        <v>807024.9331150055</v>
      </c>
      <c r="F2128" s="132">
        <v>75900</v>
      </c>
      <c r="G2128" s="132">
        <v>74700</v>
      </c>
      <c r="H2128" s="153" t="s">
        <v>1215</v>
      </c>
    </row>
    <row r="2130" spans="4:8" ht="12.75">
      <c r="D2130" s="132">
        <v>789225.5291147232</v>
      </c>
      <c r="F2130" s="132">
        <v>76400</v>
      </c>
      <c r="G2130" s="132">
        <v>74000</v>
      </c>
      <c r="H2130" s="153" t="s">
        <v>1216</v>
      </c>
    </row>
    <row r="2132" spans="1:8" ht="12.75">
      <c r="A2132" s="148" t="s">
        <v>470</v>
      </c>
      <c r="C2132" s="154" t="s">
        <v>471</v>
      </c>
      <c r="D2132" s="132">
        <v>795079.9067160289</v>
      </c>
      <c r="F2132" s="132">
        <v>76400</v>
      </c>
      <c r="G2132" s="132">
        <v>74400</v>
      </c>
      <c r="H2132" s="132">
        <v>719696.2589172866</v>
      </c>
    </row>
    <row r="2133" spans="1:8" ht="12.75">
      <c r="A2133" s="131">
        <v>38385.92895833333</v>
      </c>
      <c r="C2133" s="154" t="s">
        <v>472</v>
      </c>
      <c r="D2133" s="132">
        <v>10345.370837893712</v>
      </c>
      <c r="F2133" s="132">
        <v>500</v>
      </c>
      <c r="G2133" s="132">
        <v>360.5551275463989</v>
      </c>
      <c r="H2133" s="132">
        <v>10345.370837893712</v>
      </c>
    </row>
    <row r="2135" spans="3:8" ht="12.75">
      <c r="C2135" s="154" t="s">
        <v>473</v>
      </c>
      <c r="D2135" s="132">
        <v>1.3011737248679673</v>
      </c>
      <c r="F2135" s="132">
        <v>0.6544502617801047</v>
      </c>
      <c r="G2135" s="132">
        <v>0.48461710691720294</v>
      </c>
      <c r="H2135" s="132">
        <v>1.43746347291805</v>
      </c>
    </row>
    <row r="2136" spans="1:10" ht="12.75">
      <c r="A2136" s="148" t="s">
        <v>462</v>
      </c>
      <c r="C2136" s="149" t="s">
        <v>463</v>
      </c>
      <c r="D2136" s="149" t="s">
        <v>464</v>
      </c>
      <c r="F2136" s="149" t="s">
        <v>465</v>
      </c>
      <c r="G2136" s="149" t="s">
        <v>466</v>
      </c>
      <c r="H2136" s="149" t="s">
        <v>467</v>
      </c>
      <c r="I2136" s="150" t="s">
        <v>468</v>
      </c>
      <c r="J2136" s="149" t="s">
        <v>469</v>
      </c>
    </row>
    <row r="2137" spans="1:8" ht="12.75">
      <c r="A2137" s="151" t="s">
        <v>540</v>
      </c>
      <c r="C2137" s="152">
        <v>455.40299999993294</v>
      </c>
      <c r="D2137" s="132">
        <v>61790.188231408596</v>
      </c>
      <c r="F2137" s="132">
        <v>50910</v>
      </c>
      <c r="G2137" s="132">
        <v>52982.5</v>
      </c>
      <c r="H2137" s="153" t="s">
        <v>1217</v>
      </c>
    </row>
    <row r="2139" spans="4:8" ht="12.75">
      <c r="D2139" s="132">
        <v>61859.778410851955</v>
      </c>
      <c r="F2139" s="132">
        <v>50805</v>
      </c>
      <c r="G2139" s="132">
        <v>52307.5</v>
      </c>
      <c r="H2139" s="153" t="s">
        <v>1218</v>
      </c>
    </row>
    <row r="2141" spans="4:8" ht="12.75">
      <c r="D2141" s="132">
        <v>62071.32964783907</v>
      </c>
      <c r="F2141" s="132">
        <v>50950</v>
      </c>
      <c r="G2141" s="132">
        <v>52700</v>
      </c>
      <c r="H2141" s="153" t="s">
        <v>1219</v>
      </c>
    </row>
    <row r="2143" spans="1:8" ht="12.75">
      <c r="A2143" s="148" t="s">
        <v>470</v>
      </c>
      <c r="C2143" s="154" t="s">
        <v>471</v>
      </c>
      <c r="D2143" s="132">
        <v>61907.098763366535</v>
      </c>
      <c r="F2143" s="132">
        <v>50888.33333333333</v>
      </c>
      <c r="G2143" s="132">
        <v>52663.33333333333</v>
      </c>
      <c r="H2143" s="132">
        <v>10136.425313754138</v>
      </c>
    </row>
    <row r="2144" spans="1:8" ht="12.75">
      <c r="A2144" s="131">
        <v>38385.929606481484</v>
      </c>
      <c r="C2144" s="154" t="s">
        <v>472</v>
      </c>
      <c r="D2144" s="132">
        <v>146.4224567109305</v>
      </c>
      <c r="F2144" s="132">
        <v>74.88880646220323</v>
      </c>
      <c r="G2144" s="132">
        <v>338.9905357577602</v>
      </c>
      <c r="H2144" s="132">
        <v>146.4224567109305</v>
      </c>
    </row>
    <row r="2146" spans="3:8" ht="12.75">
      <c r="C2146" s="154" t="s">
        <v>473</v>
      </c>
      <c r="D2146" s="132">
        <v>0.23651965547701592</v>
      </c>
      <c r="F2146" s="132">
        <v>0.14716301666171666</v>
      </c>
      <c r="G2146" s="132">
        <v>0.643693656100564</v>
      </c>
      <c r="H2146" s="132">
        <v>1.4445176892118916</v>
      </c>
    </row>
    <row r="2147" spans="1:16" ht="12.75">
      <c r="A2147" s="142" t="s">
        <v>453</v>
      </c>
      <c r="B2147" s="137" t="s">
        <v>0</v>
      </c>
      <c r="D2147" s="142" t="s">
        <v>454</v>
      </c>
      <c r="E2147" s="137" t="s">
        <v>455</v>
      </c>
      <c r="F2147" s="138" t="s">
        <v>500</v>
      </c>
      <c r="G2147" s="143" t="s">
        <v>457</v>
      </c>
      <c r="H2147" s="144">
        <v>2</v>
      </c>
      <c r="I2147" s="145" t="s">
        <v>458</v>
      </c>
      <c r="J2147" s="144">
        <v>6</v>
      </c>
      <c r="K2147" s="143" t="s">
        <v>459</v>
      </c>
      <c r="L2147" s="146">
        <v>1</v>
      </c>
      <c r="M2147" s="143" t="s">
        <v>460</v>
      </c>
      <c r="N2147" s="147">
        <v>1</v>
      </c>
      <c r="O2147" s="143" t="s">
        <v>461</v>
      </c>
      <c r="P2147" s="147">
        <v>1</v>
      </c>
    </row>
    <row r="2149" spans="1:10" ht="12.75">
      <c r="A2149" s="148" t="s">
        <v>462</v>
      </c>
      <c r="C2149" s="149" t="s">
        <v>463</v>
      </c>
      <c r="D2149" s="149" t="s">
        <v>464</v>
      </c>
      <c r="F2149" s="149" t="s">
        <v>465</v>
      </c>
      <c r="G2149" s="149" t="s">
        <v>466</v>
      </c>
      <c r="H2149" s="149" t="s">
        <v>467</v>
      </c>
      <c r="I2149" s="150" t="s">
        <v>468</v>
      </c>
      <c r="J2149" s="149" t="s">
        <v>469</v>
      </c>
    </row>
    <row r="2150" spans="1:8" ht="12.75">
      <c r="A2150" s="151" t="s">
        <v>536</v>
      </c>
      <c r="C2150" s="152">
        <v>228.61599999992177</v>
      </c>
      <c r="D2150" s="132">
        <v>36531.23063057661</v>
      </c>
      <c r="F2150" s="132">
        <v>22038</v>
      </c>
      <c r="G2150" s="132">
        <v>22036</v>
      </c>
      <c r="H2150" s="153" t="s">
        <v>1</v>
      </c>
    </row>
    <row r="2152" spans="4:8" ht="12.75">
      <c r="D2152" s="132">
        <v>36558.186854183674</v>
      </c>
      <c r="F2152" s="132">
        <v>22218</v>
      </c>
      <c r="G2152" s="132">
        <v>22214</v>
      </c>
      <c r="H2152" s="153" t="s">
        <v>2</v>
      </c>
    </row>
    <row r="2154" spans="4:8" ht="12.75">
      <c r="D2154" s="132">
        <v>36858.30106592178</v>
      </c>
      <c r="F2154" s="132">
        <v>22151</v>
      </c>
      <c r="G2154" s="132">
        <v>22400</v>
      </c>
      <c r="H2154" s="153" t="s">
        <v>3</v>
      </c>
    </row>
    <row r="2156" spans="1:8" ht="12.75">
      <c r="A2156" s="148" t="s">
        <v>470</v>
      </c>
      <c r="C2156" s="154" t="s">
        <v>471</v>
      </c>
      <c r="D2156" s="132">
        <v>36649.23951689402</v>
      </c>
      <c r="F2156" s="132">
        <v>22135.666666666664</v>
      </c>
      <c r="G2156" s="132">
        <v>22216.666666666664</v>
      </c>
      <c r="H2156" s="132">
        <v>14468.420108712995</v>
      </c>
    </row>
    <row r="2157" spans="1:8" ht="12.75">
      <c r="A2157" s="131">
        <v>38385.93181712963</v>
      </c>
      <c r="C2157" s="154" t="s">
        <v>472</v>
      </c>
      <c r="D2157" s="132">
        <v>181.553595279698</v>
      </c>
      <c r="F2157" s="132">
        <v>90.9743553609111</v>
      </c>
      <c r="G2157" s="132">
        <v>182.01465142491506</v>
      </c>
      <c r="H2157" s="132">
        <v>181.553595279698</v>
      </c>
    </row>
    <row r="2159" spans="3:8" ht="12.75">
      <c r="C2159" s="154" t="s">
        <v>473</v>
      </c>
      <c r="D2159" s="132">
        <v>0.4953816168436678</v>
      </c>
      <c r="F2159" s="132">
        <v>0.41098538720727246</v>
      </c>
      <c r="G2159" s="132">
        <v>0.8192707490993929</v>
      </c>
      <c r="H2159" s="132">
        <v>1.2548266771046068</v>
      </c>
    </row>
    <row r="2160" spans="1:10" ht="12.75">
      <c r="A2160" s="148" t="s">
        <v>462</v>
      </c>
      <c r="C2160" s="149" t="s">
        <v>463</v>
      </c>
      <c r="D2160" s="149" t="s">
        <v>464</v>
      </c>
      <c r="F2160" s="149" t="s">
        <v>465</v>
      </c>
      <c r="G2160" s="149" t="s">
        <v>466</v>
      </c>
      <c r="H2160" s="149" t="s">
        <v>467</v>
      </c>
      <c r="I2160" s="150" t="s">
        <v>468</v>
      </c>
      <c r="J2160" s="149" t="s">
        <v>469</v>
      </c>
    </row>
    <row r="2161" spans="1:8" ht="12.75">
      <c r="A2161" s="151" t="s">
        <v>537</v>
      </c>
      <c r="C2161" s="152">
        <v>231.6040000000503</v>
      </c>
      <c r="D2161" s="132">
        <v>116569.88130116463</v>
      </c>
      <c r="F2161" s="132">
        <v>23993</v>
      </c>
      <c r="G2161" s="132">
        <v>26356</v>
      </c>
      <c r="H2161" s="153" t="s">
        <v>4</v>
      </c>
    </row>
    <row r="2163" spans="4:8" ht="12.75">
      <c r="D2163" s="132">
        <v>118297.45053827763</v>
      </c>
      <c r="F2163" s="132">
        <v>23489</v>
      </c>
      <c r="G2163" s="132">
        <v>26536</v>
      </c>
      <c r="H2163" s="153" t="s">
        <v>5</v>
      </c>
    </row>
    <row r="2165" spans="4:8" ht="12.75">
      <c r="D2165" s="132">
        <v>118081.9175696373</v>
      </c>
      <c r="F2165" s="132">
        <v>24202</v>
      </c>
      <c r="G2165" s="132">
        <v>26183</v>
      </c>
      <c r="H2165" s="153" t="s">
        <v>6</v>
      </c>
    </row>
    <row r="2167" spans="1:8" ht="12.75">
      <c r="A2167" s="148" t="s">
        <v>470</v>
      </c>
      <c r="C2167" s="154" t="s">
        <v>471</v>
      </c>
      <c r="D2167" s="132">
        <v>117649.74980302653</v>
      </c>
      <c r="F2167" s="132">
        <v>23894.666666666664</v>
      </c>
      <c r="G2167" s="132">
        <v>26358.333333333336</v>
      </c>
      <c r="H2167" s="132">
        <v>92291.76434441355</v>
      </c>
    </row>
    <row r="2168" spans="1:8" ht="12.75">
      <c r="A2168" s="131">
        <v>38385.932291666664</v>
      </c>
      <c r="C2168" s="154" t="s">
        <v>472</v>
      </c>
      <c r="D2168" s="132">
        <v>941.3822821395684</v>
      </c>
      <c r="F2168" s="132">
        <v>366.5301260924309</v>
      </c>
      <c r="G2168" s="132">
        <v>176.51156713749194</v>
      </c>
      <c r="H2168" s="132">
        <v>941.3822821395684</v>
      </c>
    </row>
    <row r="2170" spans="3:8" ht="12.75">
      <c r="C2170" s="154" t="s">
        <v>473</v>
      </c>
      <c r="D2170" s="132">
        <v>0.8001566375752307</v>
      </c>
      <c r="F2170" s="132">
        <v>1.5339411560143035</v>
      </c>
      <c r="G2170" s="132">
        <v>0.6696613359626631</v>
      </c>
      <c r="H2170" s="132">
        <v>1.0200068108206566</v>
      </c>
    </row>
    <row r="2171" spans="1:10" ht="12.75">
      <c r="A2171" s="148" t="s">
        <v>462</v>
      </c>
      <c r="C2171" s="149" t="s">
        <v>463</v>
      </c>
      <c r="D2171" s="149" t="s">
        <v>464</v>
      </c>
      <c r="F2171" s="149" t="s">
        <v>465</v>
      </c>
      <c r="G2171" s="149" t="s">
        <v>466</v>
      </c>
      <c r="H2171" s="149" t="s">
        <v>467</v>
      </c>
      <c r="I2171" s="150" t="s">
        <v>468</v>
      </c>
      <c r="J2171" s="149" t="s">
        <v>469</v>
      </c>
    </row>
    <row r="2172" spans="1:8" ht="12.75">
      <c r="A2172" s="151" t="s">
        <v>535</v>
      </c>
      <c r="C2172" s="152">
        <v>267.7160000000149</v>
      </c>
      <c r="D2172" s="132">
        <v>13940.941828161478</v>
      </c>
      <c r="F2172" s="132">
        <v>6029.75</v>
      </c>
      <c r="G2172" s="132">
        <v>6124.75</v>
      </c>
      <c r="H2172" s="153" t="s">
        <v>7</v>
      </c>
    </row>
    <row r="2174" spans="4:8" ht="12.75">
      <c r="D2174" s="132">
        <v>14284.915201082826</v>
      </c>
      <c r="F2174" s="132">
        <v>5996</v>
      </c>
      <c r="G2174" s="132">
        <v>6042</v>
      </c>
      <c r="H2174" s="153" t="s">
        <v>8</v>
      </c>
    </row>
    <row r="2176" spans="4:8" ht="12.75">
      <c r="D2176" s="132">
        <v>13421.100154474378</v>
      </c>
      <c r="F2176" s="132">
        <v>6053</v>
      </c>
      <c r="G2176" s="132">
        <v>6097.75</v>
      </c>
      <c r="H2176" s="153" t="s">
        <v>9</v>
      </c>
    </row>
    <row r="2178" spans="1:8" ht="12.75">
      <c r="A2178" s="148" t="s">
        <v>470</v>
      </c>
      <c r="C2178" s="154" t="s">
        <v>471</v>
      </c>
      <c r="D2178" s="132">
        <v>13882.31906123956</v>
      </c>
      <c r="F2178" s="132">
        <v>6026.25</v>
      </c>
      <c r="G2178" s="132">
        <v>6088.166666666666</v>
      </c>
      <c r="H2178" s="132">
        <v>7815.661236627157</v>
      </c>
    </row>
    <row r="2179" spans="1:8" ht="12.75">
      <c r="A2179" s="131">
        <v>38385.93293981482</v>
      </c>
      <c r="C2179" s="154" t="s">
        <v>472</v>
      </c>
      <c r="D2179" s="132">
        <v>434.88111052100686</v>
      </c>
      <c r="F2179" s="132">
        <v>28.660730974627985</v>
      </c>
      <c r="G2179" s="132">
        <v>42.19918048177397</v>
      </c>
      <c r="H2179" s="132">
        <v>434.88111052100686</v>
      </c>
    </row>
    <row r="2181" spans="3:8" ht="12.75">
      <c r="C2181" s="154" t="s">
        <v>473</v>
      </c>
      <c r="D2181" s="132">
        <v>3.1326258141928647</v>
      </c>
      <c r="F2181" s="132">
        <v>0.47559810785526635</v>
      </c>
      <c r="G2181" s="132">
        <v>0.6931344490422512</v>
      </c>
      <c r="H2181" s="132">
        <v>5.564226715495149</v>
      </c>
    </row>
    <row r="2182" spans="1:10" ht="12.75">
      <c r="A2182" s="148" t="s">
        <v>462</v>
      </c>
      <c r="C2182" s="149" t="s">
        <v>463</v>
      </c>
      <c r="D2182" s="149" t="s">
        <v>464</v>
      </c>
      <c r="F2182" s="149" t="s">
        <v>465</v>
      </c>
      <c r="G2182" s="149" t="s">
        <v>466</v>
      </c>
      <c r="H2182" s="149" t="s">
        <v>467</v>
      </c>
      <c r="I2182" s="150" t="s">
        <v>468</v>
      </c>
      <c r="J2182" s="149" t="s">
        <v>469</v>
      </c>
    </row>
    <row r="2183" spans="1:8" ht="12.75">
      <c r="A2183" s="151" t="s">
        <v>534</v>
      </c>
      <c r="C2183" s="152">
        <v>292.40199999976903</v>
      </c>
      <c r="D2183" s="132">
        <v>32336.233640015125</v>
      </c>
      <c r="F2183" s="132">
        <v>23405.25</v>
      </c>
      <c r="G2183" s="132">
        <v>23174</v>
      </c>
      <c r="H2183" s="153" t="s">
        <v>10</v>
      </c>
    </row>
    <row r="2185" spans="4:8" ht="12.75">
      <c r="D2185" s="132">
        <v>32104.40446433425</v>
      </c>
      <c r="F2185" s="132">
        <v>23427</v>
      </c>
      <c r="G2185" s="132">
        <v>22978.5</v>
      </c>
      <c r="H2185" s="153" t="s">
        <v>11</v>
      </c>
    </row>
    <row r="2187" spans="4:8" ht="12.75">
      <c r="D2187" s="132">
        <v>31905.33177652955</v>
      </c>
      <c r="F2187" s="132">
        <v>23269</v>
      </c>
      <c r="G2187" s="132">
        <v>23166.25</v>
      </c>
      <c r="H2187" s="153" t="s">
        <v>12</v>
      </c>
    </row>
    <row r="2189" spans="1:8" ht="12.75">
      <c r="A2189" s="148" t="s">
        <v>470</v>
      </c>
      <c r="C2189" s="154" t="s">
        <v>471</v>
      </c>
      <c r="D2189" s="132">
        <v>32115.32329362631</v>
      </c>
      <c r="F2189" s="132">
        <v>23367.083333333336</v>
      </c>
      <c r="G2189" s="132">
        <v>23106.25</v>
      </c>
      <c r="H2189" s="132">
        <v>8908.449239163374</v>
      </c>
    </row>
    <row r="2190" spans="1:8" ht="12.75">
      <c r="A2190" s="131">
        <v>38385.93361111111</v>
      </c>
      <c r="C2190" s="154" t="s">
        <v>472</v>
      </c>
      <c r="D2190" s="132">
        <v>215.65834000484992</v>
      </c>
      <c r="F2190" s="132">
        <v>85.63597861491006</v>
      </c>
      <c r="G2190" s="132">
        <v>110.7025857873248</v>
      </c>
      <c r="H2190" s="132">
        <v>215.65834000484992</v>
      </c>
    </row>
    <row r="2192" spans="3:8" ht="12.75">
      <c r="C2192" s="154" t="s">
        <v>473</v>
      </c>
      <c r="D2192" s="132">
        <v>0.6715122810164893</v>
      </c>
      <c r="F2192" s="132">
        <v>0.366481247973082</v>
      </c>
      <c r="G2192" s="132">
        <v>0.4791023458472266</v>
      </c>
      <c r="H2192" s="132">
        <v>2.4208291950160246</v>
      </c>
    </row>
    <row r="2193" spans="1:10" ht="12.75">
      <c r="A2193" s="148" t="s">
        <v>462</v>
      </c>
      <c r="C2193" s="149" t="s">
        <v>463</v>
      </c>
      <c r="D2193" s="149" t="s">
        <v>464</v>
      </c>
      <c r="F2193" s="149" t="s">
        <v>465</v>
      </c>
      <c r="G2193" s="149" t="s">
        <v>466</v>
      </c>
      <c r="H2193" s="149" t="s">
        <v>467</v>
      </c>
      <c r="I2193" s="150" t="s">
        <v>468</v>
      </c>
      <c r="J2193" s="149" t="s">
        <v>469</v>
      </c>
    </row>
    <row r="2194" spans="1:8" ht="12.75">
      <c r="A2194" s="151" t="s">
        <v>538</v>
      </c>
      <c r="C2194" s="152">
        <v>324.75400000019</v>
      </c>
      <c r="D2194" s="132">
        <v>89971.10245156288</v>
      </c>
      <c r="F2194" s="132">
        <v>33611</v>
      </c>
      <c r="G2194" s="132">
        <v>29689</v>
      </c>
      <c r="H2194" s="153" t="s">
        <v>13</v>
      </c>
    </row>
    <row r="2196" spans="4:8" ht="12.75">
      <c r="D2196" s="132">
        <v>89659.10067415237</v>
      </c>
      <c r="F2196" s="132">
        <v>33205</v>
      </c>
      <c r="G2196" s="132">
        <v>29175</v>
      </c>
      <c r="H2196" s="153" t="s">
        <v>14</v>
      </c>
    </row>
    <row r="2198" spans="4:8" ht="12.75">
      <c r="D2198" s="132">
        <v>88935.78516995907</v>
      </c>
      <c r="F2198" s="132">
        <v>32793</v>
      </c>
      <c r="G2198" s="132">
        <v>29475</v>
      </c>
      <c r="H2198" s="153" t="s">
        <v>15</v>
      </c>
    </row>
    <row r="2200" spans="1:8" ht="12.75">
      <c r="A2200" s="148" t="s">
        <v>470</v>
      </c>
      <c r="C2200" s="154" t="s">
        <v>471</v>
      </c>
      <c r="D2200" s="132">
        <v>89521.9960985581</v>
      </c>
      <c r="F2200" s="132">
        <v>33203</v>
      </c>
      <c r="G2200" s="132">
        <v>29446.333333333336</v>
      </c>
      <c r="H2200" s="132">
        <v>57684.541598809505</v>
      </c>
    </row>
    <row r="2201" spans="1:8" ht="12.75">
      <c r="A2201" s="131">
        <v>38385.93412037037</v>
      </c>
      <c r="C2201" s="154" t="s">
        <v>472</v>
      </c>
      <c r="D2201" s="132">
        <v>531.1014186416169</v>
      </c>
      <c r="F2201" s="132">
        <v>409.0036674652197</v>
      </c>
      <c r="G2201" s="132">
        <v>258.1963077453536</v>
      </c>
      <c r="H2201" s="132">
        <v>531.1014186416169</v>
      </c>
    </row>
    <row r="2203" spans="3:8" ht="12.75">
      <c r="C2203" s="154" t="s">
        <v>473</v>
      </c>
      <c r="D2203" s="132">
        <v>0.5932636020055984</v>
      </c>
      <c r="F2203" s="132">
        <v>1.2318274477162294</v>
      </c>
      <c r="G2203" s="132">
        <v>0.8768368707321349</v>
      </c>
      <c r="H2203" s="132">
        <v>0.920699729808684</v>
      </c>
    </row>
    <row r="2204" spans="1:10" ht="12.75">
      <c r="A2204" s="148" t="s">
        <v>462</v>
      </c>
      <c r="C2204" s="149" t="s">
        <v>463</v>
      </c>
      <c r="D2204" s="149" t="s">
        <v>464</v>
      </c>
      <c r="F2204" s="149" t="s">
        <v>465</v>
      </c>
      <c r="G2204" s="149" t="s">
        <v>466</v>
      </c>
      <c r="H2204" s="149" t="s">
        <v>467</v>
      </c>
      <c r="I2204" s="150" t="s">
        <v>468</v>
      </c>
      <c r="J2204" s="149" t="s">
        <v>469</v>
      </c>
    </row>
    <row r="2205" spans="1:8" ht="12.75">
      <c r="A2205" s="151" t="s">
        <v>557</v>
      </c>
      <c r="C2205" s="152">
        <v>343.82299999985844</v>
      </c>
      <c r="D2205" s="132">
        <v>31422.9312658906</v>
      </c>
      <c r="F2205" s="132">
        <v>26346</v>
      </c>
      <c r="G2205" s="132">
        <v>25729.999999970198</v>
      </c>
      <c r="H2205" s="153" t="s">
        <v>16</v>
      </c>
    </row>
    <row r="2207" spans="4:8" ht="12.75">
      <c r="D2207" s="132">
        <v>31228.720957279205</v>
      </c>
      <c r="F2207" s="132">
        <v>26434</v>
      </c>
      <c r="G2207" s="132">
        <v>26222.000000029802</v>
      </c>
      <c r="H2207" s="153" t="s">
        <v>17</v>
      </c>
    </row>
    <row r="2209" spans="4:8" ht="12.75">
      <c r="D2209" s="132">
        <v>31350.508831441402</v>
      </c>
      <c r="F2209" s="132">
        <v>26277.999999970198</v>
      </c>
      <c r="G2209" s="132">
        <v>26020.000000029802</v>
      </c>
      <c r="H2209" s="153" t="s">
        <v>18</v>
      </c>
    </row>
    <row r="2211" spans="1:8" ht="12.75">
      <c r="A2211" s="148" t="s">
        <v>470</v>
      </c>
      <c r="C2211" s="154" t="s">
        <v>471</v>
      </c>
      <c r="D2211" s="132">
        <v>31334.0536848704</v>
      </c>
      <c r="F2211" s="132">
        <v>26352.666666656733</v>
      </c>
      <c r="G2211" s="132">
        <v>25990.666666676603</v>
      </c>
      <c r="H2211" s="132">
        <v>5143.800920258468</v>
      </c>
    </row>
    <row r="2212" spans="1:8" ht="12.75">
      <c r="A2212" s="131">
        <v>38385.93456018518</v>
      </c>
      <c r="C2212" s="154" t="s">
        <v>472</v>
      </c>
      <c r="D2212" s="132">
        <v>98.14524888833816</v>
      </c>
      <c r="F2212" s="132">
        <v>78.21338335200593</v>
      </c>
      <c r="G2212" s="132">
        <v>247.30817485275134</v>
      </c>
      <c r="H2212" s="132">
        <v>98.14524888833816</v>
      </c>
    </row>
    <row r="2214" spans="3:8" ht="12.75">
      <c r="C2214" s="154" t="s">
        <v>473</v>
      </c>
      <c r="D2214" s="132">
        <v>0.3132223167656327</v>
      </c>
      <c r="F2214" s="132">
        <v>0.2967949480838198</v>
      </c>
      <c r="G2214" s="132">
        <v>0.9515268616400381</v>
      </c>
      <c r="H2214" s="132">
        <v>1.908029692630611</v>
      </c>
    </row>
    <row r="2215" spans="1:10" ht="12.75">
      <c r="A2215" s="148" t="s">
        <v>462</v>
      </c>
      <c r="C2215" s="149" t="s">
        <v>463</v>
      </c>
      <c r="D2215" s="149" t="s">
        <v>464</v>
      </c>
      <c r="F2215" s="149" t="s">
        <v>465</v>
      </c>
      <c r="G2215" s="149" t="s">
        <v>466</v>
      </c>
      <c r="H2215" s="149" t="s">
        <v>467</v>
      </c>
      <c r="I2215" s="150" t="s">
        <v>468</v>
      </c>
      <c r="J2215" s="149" t="s">
        <v>469</v>
      </c>
    </row>
    <row r="2216" spans="1:8" ht="12.75">
      <c r="A2216" s="151" t="s">
        <v>539</v>
      </c>
      <c r="C2216" s="152">
        <v>361.38400000007823</v>
      </c>
      <c r="D2216" s="132">
        <v>38916.98930448294</v>
      </c>
      <c r="F2216" s="132">
        <v>27002</v>
      </c>
      <c r="G2216" s="132">
        <v>27036</v>
      </c>
      <c r="H2216" s="153" t="s">
        <v>19</v>
      </c>
    </row>
    <row r="2218" spans="4:8" ht="12.75">
      <c r="D2218" s="132">
        <v>39329.0429584384</v>
      </c>
      <c r="F2218" s="132">
        <v>27114</v>
      </c>
      <c r="G2218" s="132">
        <v>27014</v>
      </c>
      <c r="H2218" s="153" t="s">
        <v>20</v>
      </c>
    </row>
    <row r="2220" spans="4:8" ht="12.75">
      <c r="D2220" s="132">
        <v>39185.729890048504</v>
      </c>
      <c r="F2220" s="132">
        <v>26672.000000029802</v>
      </c>
      <c r="G2220" s="132">
        <v>27064</v>
      </c>
      <c r="H2220" s="153" t="s">
        <v>21</v>
      </c>
    </row>
    <row r="2222" spans="1:8" ht="12.75">
      <c r="A2222" s="148" t="s">
        <v>470</v>
      </c>
      <c r="C2222" s="154" t="s">
        <v>471</v>
      </c>
      <c r="D2222" s="132">
        <v>39143.92071765661</v>
      </c>
      <c r="F2222" s="132">
        <v>26929.333333343267</v>
      </c>
      <c r="G2222" s="132">
        <v>27038</v>
      </c>
      <c r="H2222" s="132">
        <v>12164.639367902042</v>
      </c>
    </row>
    <row r="2223" spans="1:8" ht="12.75">
      <c r="A2223" s="131">
        <v>38385.93498842593</v>
      </c>
      <c r="C2223" s="154" t="s">
        <v>472</v>
      </c>
      <c r="D2223" s="132">
        <v>209.18426950027563</v>
      </c>
      <c r="F2223" s="132">
        <v>229.7854071210913</v>
      </c>
      <c r="G2223" s="132">
        <v>25.059928172283335</v>
      </c>
      <c r="H2223" s="132">
        <v>209.18426950027563</v>
      </c>
    </row>
    <row r="2225" spans="3:8" ht="12.75">
      <c r="C2225" s="154" t="s">
        <v>473</v>
      </c>
      <c r="D2225" s="132">
        <v>0.5343978468817997</v>
      </c>
      <c r="F2225" s="132">
        <v>0.8532903665928349</v>
      </c>
      <c r="G2225" s="132">
        <v>0.092684104491025</v>
      </c>
      <c r="H2225" s="132">
        <v>1.7196092968627996</v>
      </c>
    </row>
    <row r="2226" spans="1:10" ht="12.75">
      <c r="A2226" s="148" t="s">
        <v>462</v>
      </c>
      <c r="C2226" s="149" t="s">
        <v>463</v>
      </c>
      <c r="D2226" s="149" t="s">
        <v>464</v>
      </c>
      <c r="F2226" s="149" t="s">
        <v>465</v>
      </c>
      <c r="G2226" s="149" t="s">
        <v>466</v>
      </c>
      <c r="H2226" s="149" t="s">
        <v>467</v>
      </c>
      <c r="I2226" s="150" t="s">
        <v>468</v>
      </c>
      <c r="J2226" s="149" t="s">
        <v>469</v>
      </c>
    </row>
    <row r="2227" spans="1:8" ht="12.75">
      <c r="A2227" s="151" t="s">
        <v>558</v>
      </c>
      <c r="C2227" s="152">
        <v>371.029</v>
      </c>
      <c r="D2227" s="132">
        <v>42919.95284670591</v>
      </c>
      <c r="F2227" s="132">
        <v>36630</v>
      </c>
      <c r="G2227" s="132">
        <v>37346</v>
      </c>
      <c r="H2227" s="153" t="s">
        <v>22</v>
      </c>
    </row>
    <row r="2229" spans="4:8" ht="12.75">
      <c r="D2229" s="132">
        <v>43124.2618894577</v>
      </c>
      <c r="F2229" s="132">
        <v>36722</v>
      </c>
      <c r="G2229" s="132">
        <v>37572</v>
      </c>
      <c r="H2229" s="153" t="s">
        <v>23</v>
      </c>
    </row>
    <row r="2231" spans="4:8" ht="12.75">
      <c r="D2231" s="132">
        <v>42315.04889702797</v>
      </c>
      <c r="F2231" s="132">
        <v>36872</v>
      </c>
      <c r="G2231" s="132">
        <v>36492</v>
      </c>
      <c r="H2231" s="153" t="s">
        <v>24</v>
      </c>
    </row>
    <row r="2233" spans="1:8" ht="12.75">
      <c r="A2233" s="148" t="s">
        <v>470</v>
      </c>
      <c r="C2233" s="154" t="s">
        <v>471</v>
      </c>
      <c r="D2233" s="132">
        <v>42786.42121106386</v>
      </c>
      <c r="F2233" s="132">
        <v>36741.333333333336</v>
      </c>
      <c r="G2233" s="132">
        <v>37136.666666666664</v>
      </c>
      <c r="H2233" s="132">
        <v>5894.643903100508</v>
      </c>
    </row>
    <row r="2234" spans="1:8" ht="12.75">
      <c r="A2234" s="131">
        <v>38385.935428240744</v>
      </c>
      <c r="C2234" s="154" t="s">
        <v>472</v>
      </c>
      <c r="D2234" s="132">
        <v>420.80807985011256</v>
      </c>
      <c r="F2234" s="132">
        <v>122.1529096392441</v>
      </c>
      <c r="G2234" s="132">
        <v>569.6185858390975</v>
      </c>
      <c r="H2234" s="132">
        <v>420.80807985011256</v>
      </c>
    </row>
    <row r="2236" spans="3:8" ht="12.75">
      <c r="C2236" s="154" t="s">
        <v>473</v>
      </c>
      <c r="D2236" s="132">
        <v>0.9835084775477754</v>
      </c>
      <c r="F2236" s="132">
        <v>0.33246727474754345</v>
      </c>
      <c r="G2236" s="132">
        <v>1.533844141026203</v>
      </c>
      <c r="H2236" s="132">
        <v>7.138821051238953</v>
      </c>
    </row>
    <row r="2237" spans="1:10" ht="12.75">
      <c r="A2237" s="148" t="s">
        <v>462</v>
      </c>
      <c r="C2237" s="149" t="s">
        <v>463</v>
      </c>
      <c r="D2237" s="149" t="s">
        <v>464</v>
      </c>
      <c r="F2237" s="149" t="s">
        <v>465</v>
      </c>
      <c r="G2237" s="149" t="s">
        <v>466</v>
      </c>
      <c r="H2237" s="149" t="s">
        <v>467</v>
      </c>
      <c r="I2237" s="150" t="s">
        <v>468</v>
      </c>
      <c r="J2237" s="149" t="s">
        <v>469</v>
      </c>
    </row>
    <row r="2238" spans="1:8" ht="12.75">
      <c r="A2238" s="151" t="s">
        <v>533</v>
      </c>
      <c r="C2238" s="152">
        <v>407.77100000018254</v>
      </c>
      <c r="D2238" s="132">
        <v>218780.01573061943</v>
      </c>
      <c r="F2238" s="132">
        <v>75100</v>
      </c>
      <c r="G2238" s="132">
        <v>72800</v>
      </c>
      <c r="H2238" s="153" t="s">
        <v>25</v>
      </c>
    </row>
    <row r="2240" spans="4:8" ht="12.75">
      <c r="D2240" s="132">
        <v>218500.48240947723</v>
      </c>
      <c r="F2240" s="132">
        <v>75600</v>
      </c>
      <c r="G2240" s="132">
        <v>72400</v>
      </c>
      <c r="H2240" s="153" t="s">
        <v>26</v>
      </c>
    </row>
    <row r="2242" spans="4:8" ht="12.75">
      <c r="D2242" s="132">
        <v>214715.82928419113</v>
      </c>
      <c r="F2242" s="132">
        <v>75200</v>
      </c>
      <c r="G2242" s="132">
        <v>73200</v>
      </c>
      <c r="H2242" s="153" t="s">
        <v>27</v>
      </c>
    </row>
    <row r="2244" spans="1:8" ht="12.75">
      <c r="A2244" s="148" t="s">
        <v>470</v>
      </c>
      <c r="C2244" s="154" t="s">
        <v>471</v>
      </c>
      <c r="D2244" s="132">
        <v>217332.10914142925</v>
      </c>
      <c r="F2244" s="132">
        <v>75300</v>
      </c>
      <c r="G2244" s="132">
        <v>72800</v>
      </c>
      <c r="H2244" s="132">
        <v>143302.5493930016</v>
      </c>
    </row>
    <row r="2245" spans="1:8" ht="12.75">
      <c r="A2245" s="131">
        <v>38385.935902777775</v>
      </c>
      <c r="C2245" s="154" t="s">
        <v>472</v>
      </c>
      <c r="D2245" s="132">
        <v>2270.0715711057896</v>
      </c>
      <c r="F2245" s="132">
        <v>264.575131106459</v>
      </c>
      <c r="G2245" s="132">
        <v>400</v>
      </c>
      <c r="H2245" s="132">
        <v>2270.0715711057896</v>
      </c>
    </row>
    <row r="2247" spans="3:8" ht="12.75">
      <c r="C2247" s="154" t="s">
        <v>473</v>
      </c>
      <c r="D2247" s="132">
        <v>1.0445173426392034</v>
      </c>
      <c r="F2247" s="132">
        <v>0.3513613958917119</v>
      </c>
      <c r="G2247" s="132">
        <v>0.5494505494505496</v>
      </c>
      <c r="H2247" s="132">
        <v>1.5841110857561984</v>
      </c>
    </row>
    <row r="2248" spans="1:10" ht="12.75">
      <c r="A2248" s="148" t="s">
        <v>462</v>
      </c>
      <c r="C2248" s="149" t="s">
        <v>463</v>
      </c>
      <c r="D2248" s="149" t="s">
        <v>464</v>
      </c>
      <c r="F2248" s="149" t="s">
        <v>465</v>
      </c>
      <c r="G2248" s="149" t="s">
        <v>466</v>
      </c>
      <c r="H2248" s="149" t="s">
        <v>467</v>
      </c>
      <c r="I2248" s="150" t="s">
        <v>468</v>
      </c>
      <c r="J2248" s="149" t="s">
        <v>469</v>
      </c>
    </row>
    <row r="2249" spans="1:8" ht="12.75">
      <c r="A2249" s="151" t="s">
        <v>540</v>
      </c>
      <c r="C2249" s="152">
        <v>455.40299999993294</v>
      </c>
      <c r="D2249" s="132">
        <v>63405.75186252594</v>
      </c>
      <c r="F2249" s="132">
        <v>50785</v>
      </c>
      <c r="G2249" s="132">
        <v>53142.5</v>
      </c>
      <c r="H2249" s="153" t="s">
        <v>28</v>
      </c>
    </row>
    <row r="2251" spans="4:8" ht="12.75">
      <c r="D2251" s="132">
        <v>63117.221965789795</v>
      </c>
      <c r="F2251" s="132">
        <v>51005</v>
      </c>
      <c r="G2251" s="132">
        <v>52659.999999940395</v>
      </c>
      <c r="H2251" s="153" t="s">
        <v>29</v>
      </c>
    </row>
    <row r="2253" spans="4:8" ht="12.75">
      <c r="D2253" s="132">
        <v>62977.74848085642</v>
      </c>
      <c r="F2253" s="132">
        <v>50977.5</v>
      </c>
      <c r="G2253" s="132">
        <v>53055</v>
      </c>
      <c r="H2253" s="153" t="s">
        <v>30</v>
      </c>
    </row>
    <row r="2255" spans="1:8" ht="12.75">
      <c r="A2255" s="148" t="s">
        <v>470</v>
      </c>
      <c r="C2255" s="154" t="s">
        <v>471</v>
      </c>
      <c r="D2255" s="132">
        <v>63166.90743639071</v>
      </c>
      <c r="F2255" s="132">
        <v>50922.5</v>
      </c>
      <c r="G2255" s="132">
        <v>52952.49999998014</v>
      </c>
      <c r="H2255" s="132">
        <v>11235.308599191292</v>
      </c>
    </row>
    <row r="2256" spans="1:8" ht="12.75">
      <c r="A2256" s="131">
        <v>38385.93653935185</v>
      </c>
      <c r="C2256" s="154" t="s">
        <v>472</v>
      </c>
      <c r="D2256" s="132">
        <v>218.28469523311597</v>
      </c>
      <c r="F2256" s="132">
        <v>119.86972094736852</v>
      </c>
      <c r="G2256" s="132">
        <v>257.06273556680645</v>
      </c>
      <c r="H2256" s="132">
        <v>218.28469523311597</v>
      </c>
    </row>
    <row r="2258" spans="3:8" ht="12.75">
      <c r="C2258" s="154" t="s">
        <v>473</v>
      </c>
      <c r="D2258" s="132">
        <v>0.34556812117631275</v>
      </c>
      <c r="F2258" s="132">
        <v>0.2353963787075822</v>
      </c>
      <c r="G2258" s="132">
        <v>0.4854591106499276</v>
      </c>
      <c r="H2258" s="132">
        <v>1.9428455685572172</v>
      </c>
    </row>
    <row r="2259" spans="1:16" ht="12.75">
      <c r="A2259" s="142" t="s">
        <v>453</v>
      </c>
      <c r="B2259" s="137" t="s">
        <v>31</v>
      </c>
      <c r="D2259" s="142" t="s">
        <v>454</v>
      </c>
      <c r="E2259" s="137" t="s">
        <v>455</v>
      </c>
      <c r="F2259" s="138" t="s">
        <v>501</v>
      </c>
      <c r="G2259" s="143" t="s">
        <v>457</v>
      </c>
      <c r="H2259" s="144">
        <v>2</v>
      </c>
      <c r="I2259" s="145" t="s">
        <v>458</v>
      </c>
      <c r="J2259" s="144">
        <v>7</v>
      </c>
      <c r="K2259" s="143" t="s">
        <v>459</v>
      </c>
      <c r="L2259" s="146">
        <v>1</v>
      </c>
      <c r="M2259" s="143" t="s">
        <v>460</v>
      </c>
      <c r="N2259" s="147">
        <v>1</v>
      </c>
      <c r="O2259" s="143" t="s">
        <v>461</v>
      </c>
      <c r="P2259" s="147">
        <v>1</v>
      </c>
    </row>
    <row r="2261" spans="1:10" ht="12.75">
      <c r="A2261" s="148" t="s">
        <v>462</v>
      </c>
      <c r="C2261" s="149" t="s">
        <v>463</v>
      </c>
      <c r="D2261" s="149" t="s">
        <v>464</v>
      </c>
      <c r="F2261" s="149" t="s">
        <v>465</v>
      </c>
      <c r="G2261" s="149" t="s">
        <v>466</v>
      </c>
      <c r="H2261" s="149" t="s">
        <v>467</v>
      </c>
      <c r="I2261" s="150" t="s">
        <v>468</v>
      </c>
      <c r="J2261" s="149" t="s">
        <v>469</v>
      </c>
    </row>
    <row r="2262" spans="1:8" ht="12.75">
      <c r="A2262" s="151" t="s">
        <v>536</v>
      </c>
      <c r="C2262" s="152">
        <v>228.61599999992177</v>
      </c>
      <c r="D2262" s="132">
        <v>20800</v>
      </c>
      <c r="F2262" s="132">
        <v>21342</v>
      </c>
      <c r="G2262" s="132">
        <v>20956</v>
      </c>
      <c r="H2262" s="153" t="s">
        <v>32</v>
      </c>
    </row>
    <row r="2264" spans="4:8" ht="12.75">
      <c r="D2264" s="132">
        <v>20925</v>
      </c>
      <c r="F2264" s="132">
        <v>20998</v>
      </c>
      <c r="G2264" s="132">
        <v>21325</v>
      </c>
      <c r="H2264" s="153" t="s">
        <v>33</v>
      </c>
    </row>
    <row r="2266" spans="4:8" ht="12.75">
      <c r="D2266" s="132">
        <v>20985.5</v>
      </c>
      <c r="F2266" s="132">
        <v>21246</v>
      </c>
      <c r="G2266" s="132">
        <v>21196</v>
      </c>
      <c r="H2266" s="153" t="s">
        <v>34</v>
      </c>
    </row>
    <row r="2268" spans="1:8" ht="12.75">
      <c r="A2268" s="148" t="s">
        <v>470</v>
      </c>
      <c r="C2268" s="154" t="s">
        <v>471</v>
      </c>
      <c r="D2268" s="132">
        <v>20903.5</v>
      </c>
      <c r="F2268" s="132">
        <v>21195.333333333336</v>
      </c>
      <c r="G2268" s="132">
        <v>21159</v>
      </c>
      <c r="H2268" s="132">
        <v>-271.57963446475196</v>
      </c>
    </row>
    <row r="2269" spans="1:8" ht="12.75">
      <c r="A2269" s="131">
        <v>38385.93877314815</v>
      </c>
      <c r="C2269" s="154" t="s">
        <v>472</v>
      </c>
      <c r="D2269" s="132">
        <v>94.60047568590763</v>
      </c>
      <c r="F2269" s="132">
        <v>177.50868523352128</v>
      </c>
      <c r="G2269" s="132">
        <v>187.26184875729493</v>
      </c>
      <c r="H2269" s="132">
        <v>94.60047568590763</v>
      </c>
    </row>
    <row r="2271" spans="3:7" ht="12.75">
      <c r="C2271" s="154" t="s">
        <v>473</v>
      </c>
      <c r="D2271" s="132">
        <v>0.45255806772027485</v>
      </c>
      <c r="F2271" s="132">
        <v>0.8374894720544832</v>
      </c>
      <c r="G2271" s="132">
        <v>0.8850222068968049</v>
      </c>
    </row>
    <row r="2272" spans="1:10" ht="12.75">
      <c r="A2272" s="148" t="s">
        <v>462</v>
      </c>
      <c r="C2272" s="149" t="s">
        <v>463</v>
      </c>
      <c r="D2272" s="149" t="s">
        <v>464</v>
      </c>
      <c r="F2272" s="149" t="s">
        <v>465</v>
      </c>
      <c r="G2272" s="149" t="s">
        <v>466</v>
      </c>
      <c r="H2272" s="149" t="s">
        <v>467</v>
      </c>
      <c r="I2272" s="150" t="s">
        <v>468</v>
      </c>
      <c r="J2272" s="149" t="s">
        <v>469</v>
      </c>
    </row>
    <row r="2273" spans="1:8" ht="12.75">
      <c r="A2273" s="151" t="s">
        <v>537</v>
      </c>
      <c r="C2273" s="152">
        <v>231.6040000000503</v>
      </c>
      <c r="D2273" s="132">
        <v>25096.275408416986</v>
      </c>
      <c r="F2273" s="132">
        <v>22331</v>
      </c>
      <c r="G2273" s="132">
        <v>25262</v>
      </c>
      <c r="H2273" s="153" t="s">
        <v>35</v>
      </c>
    </row>
    <row r="2275" spans="4:8" ht="12.75">
      <c r="D2275" s="132">
        <v>24330</v>
      </c>
      <c r="F2275" s="132">
        <v>22369</v>
      </c>
      <c r="G2275" s="132">
        <v>25403</v>
      </c>
      <c r="H2275" s="153" t="s">
        <v>36</v>
      </c>
    </row>
    <row r="2277" spans="4:8" ht="12.75">
      <c r="D2277" s="132">
        <v>25206.94616600871</v>
      </c>
      <c r="F2277" s="132">
        <v>22428</v>
      </c>
      <c r="G2277" s="132">
        <v>25369</v>
      </c>
      <c r="H2277" s="153" t="s">
        <v>37</v>
      </c>
    </row>
    <row r="2279" spans="1:8" ht="12.75">
      <c r="A2279" s="148" t="s">
        <v>470</v>
      </c>
      <c r="C2279" s="154" t="s">
        <v>471</v>
      </c>
      <c r="D2279" s="132">
        <v>24877.740524808563</v>
      </c>
      <c r="F2279" s="132">
        <v>22376</v>
      </c>
      <c r="G2279" s="132">
        <v>25344.666666666664</v>
      </c>
      <c r="H2279" s="132">
        <v>738.4720684327268</v>
      </c>
    </row>
    <row r="2280" spans="1:8" ht="12.75">
      <c r="A2280" s="131">
        <v>38385.93922453704</v>
      </c>
      <c r="C2280" s="154" t="s">
        <v>472</v>
      </c>
      <c r="D2280" s="132">
        <v>477.57383307165117</v>
      </c>
      <c r="F2280" s="132">
        <v>48.87739763939975</v>
      </c>
      <c r="G2280" s="132">
        <v>73.58215363342754</v>
      </c>
      <c r="H2280" s="132">
        <v>477.57383307165117</v>
      </c>
    </row>
    <row r="2282" spans="3:8" ht="12.75">
      <c r="C2282" s="154" t="s">
        <v>473</v>
      </c>
      <c r="D2282" s="132">
        <v>1.9196833112533085</v>
      </c>
      <c r="F2282" s="132">
        <v>0.2184367073623514</v>
      </c>
      <c r="G2282" s="132">
        <v>0.2903259869272729</v>
      </c>
      <c r="H2282" s="132">
        <v>64.67053440290778</v>
      </c>
    </row>
    <row r="2283" spans="1:10" ht="12.75">
      <c r="A2283" s="148" t="s">
        <v>462</v>
      </c>
      <c r="C2283" s="149" t="s">
        <v>463</v>
      </c>
      <c r="D2283" s="149" t="s">
        <v>464</v>
      </c>
      <c r="F2283" s="149" t="s">
        <v>465</v>
      </c>
      <c r="G2283" s="149" t="s">
        <v>466</v>
      </c>
      <c r="H2283" s="149" t="s">
        <v>467</v>
      </c>
      <c r="I2283" s="150" t="s">
        <v>468</v>
      </c>
      <c r="J2283" s="149" t="s">
        <v>469</v>
      </c>
    </row>
    <row r="2284" spans="1:8" ht="12.75">
      <c r="A2284" s="151" t="s">
        <v>535</v>
      </c>
      <c r="C2284" s="152">
        <v>267.7160000000149</v>
      </c>
      <c r="D2284" s="132">
        <v>6258.5</v>
      </c>
      <c r="F2284" s="132">
        <v>5817.25</v>
      </c>
      <c r="G2284" s="132">
        <v>5902.5</v>
      </c>
      <c r="H2284" s="153" t="s">
        <v>38</v>
      </c>
    </row>
    <row r="2286" spans="4:8" ht="12.75">
      <c r="D2286" s="132">
        <v>6166.3747290968895</v>
      </c>
      <c r="F2286" s="132">
        <v>5849.75</v>
      </c>
      <c r="G2286" s="132">
        <v>5905.25</v>
      </c>
      <c r="H2286" s="153" t="s">
        <v>39</v>
      </c>
    </row>
    <row r="2288" spans="4:8" ht="12.75">
      <c r="D2288" s="132">
        <v>6252.328604526818</v>
      </c>
      <c r="F2288" s="132">
        <v>5797.75</v>
      </c>
      <c r="G2288" s="132">
        <v>5905.25</v>
      </c>
      <c r="H2288" s="153" t="s">
        <v>40</v>
      </c>
    </row>
    <row r="2290" spans="1:8" ht="12.75">
      <c r="A2290" s="148" t="s">
        <v>470</v>
      </c>
      <c r="C2290" s="154" t="s">
        <v>471</v>
      </c>
      <c r="D2290" s="132">
        <v>6225.734444541236</v>
      </c>
      <c r="F2290" s="132">
        <v>5821.583333333334</v>
      </c>
      <c r="G2290" s="132">
        <v>5904.333333333334</v>
      </c>
      <c r="H2290" s="132">
        <v>350.1471141148792</v>
      </c>
    </row>
    <row r="2291" spans="1:8" ht="12.75">
      <c r="A2291" s="131">
        <v>38385.93987268519</v>
      </c>
      <c r="C2291" s="154" t="s">
        <v>472</v>
      </c>
      <c r="D2291" s="132">
        <v>51.49954751010364</v>
      </c>
      <c r="F2291" s="132">
        <v>26.26943724812797</v>
      </c>
      <c r="G2291" s="132">
        <v>1.587713240271471</v>
      </c>
      <c r="H2291" s="132">
        <v>51.49954751010364</v>
      </c>
    </row>
    <row r="2293" spans="3:8" ht="12.75">
      <c r="C2293" s="154" t="s">
        <v>473</v>
      </c>
      <c r="D2293" s="132">
        <v>0.8272043719317129</v>
      </c>
      <c r="F2293" s="132">
        <v>0.4512421405653326</v>
      </c>
      <c r="G2293" s="132">
        <v>0.026890643712608887</v>
      </c>
      <c r="H2293" s="132">
        <v>14.707974286832835</v>
      </c>
    </row>
    <row r="2294" spans="1:10" ht="12.75">
      <c r="A2294" s="148" t="s">
        <v>462</v>
      </c>
      <c r="C2294" s="149" t="s">
        <v>463</v>
      </c>
      <c r="D2294" s="149" t="s">
        <v>464</v>
      </c>
      <c r="F2294" s="149" t="s">
        <v>465</v>
      </c>
      <c r="G2294" s="149" t="s">
        <v>466</v>
      </c>
      <c r="H2294" s="149" t="s">
        <v>467</v>
      </c>
      <c r="I2294" s="150" t="s">
        <v>468</v>
      </c>
      <c r="J2294" s="149" t="s">
        <v>469</v>
      </c>
    </row>
    <row r="2295" spans="1:8" ht="12.75">
      <c r="A2295" s="151" t="s">
        <v>534</v>
      </c>
      <c r="C2295" s="152">
        <v>292.40199999976903</v>
      </c>
      <c r="D2295" s="132">
        <v>22195.5</v>
      </c>
      <c r="F2295" s="132">
        <v>22066.25</v>
      </c>
      <c r="G2295" s="132">
        <v>22137</v>
      </c>
      <c r="H2295" s="153" t="s">
        <v>41</v>
      </c>
    </row>
    <row r="2297" spans="4:8" ht="12.75">
      <c r="D2297" s="132">
        <v>22261.5</v>
      </c>
      <c r="F2297" s="132">
        <v>21935.25</v>
      </c>
      <c r="G2297" s="132">
        <v>22257.25</v>
      </c>
      <c r="H2297" s="153" t="s">
        <v>42</v>
      </c>
    </row>
    <row r="2299" spans="4:8" ht="12.75">
      <c r="D2299" s="132">
        <v>22680.00131443143</v>
      </c>
      <c r="F2299" s="132">
        <v>22110.25</v>
      </c>
      <c r="G2299" s="132">
        <v>21981</v>
      </c>
      <c r="H2299" s="153" t="s">
        <v>43</v>
      </c>
    </row>
    <row r="2301" spans="1:8" ht="12.75">
      <c r="A2301" s="148" t="s">
        <v>470</v>
      </c>
      <c r="C2301" s="154" t="s">
        <v>471</v>
      </c>
      <c r="D2301" s="132">
        <v>22379.000438143812</v>
      </c>
      <c r="F2301" s="132">
        <v>22037.25</v>
      </c>
      <c r="G2301" s="132">
        <v>22125.083333333336</v>
      </c>
      <c r="H2301" s="132">
        <v>287.8013710737138</v>
      </c>
    </row>
    <row r="2302" spans="1:8" ht="12.75">
      <c r="A2302" s="131">
        <v>38385.94054398148</v>
      </c>
      <c r="C2302" s="154" t="s">
        <v>472</v>
      </c>
      <c r="D2302" s="132">
        <v>262.7549155477995</v>
      </c>
      <c r="F2302" s="132">
        <v>91.03296106356203</v>
      </c>
      <c r="G2302" s="132">
        <v>138.5100026472216</v>
      </c>
      <c r="H2302" s="132">
        <v>262.7549155477995</v>
      </c>
    </row>
    <row r="2304" spans="3:8" ht="12.75">
      <c r="C2304" s="154" t="s">
        <v>473</v>
      </c>
      <c r="D2304" s="132">
        <v>1.1741137244894448</v>
      </c>
      <c r="F2304" s="132">
        <v>0.4130867556685251</v>
      </c>
      <c r="G2304" s="132">
        <v>0.6260315523356443</v>
      </c>
      <c r="H2304" s="132">
        <v>91.29731195078313</v>
      </c>
    </row>
    <row r="2305" spans="1:10" ht="12.75">
      <c r="A2305" s="148" t="s">
        <v>462</v>
      </c>
      <c r="C2305" s="149" t="s">
        <v>463</v>
      </c>
      <c r="D2305" s="149" t="s">
        <v>464</v>
      </c>
      <c r="F2305" s="149" t="s">
        <v>465</v>
      </c>
      <c r="G2305" s="149" t="s">
        <v>466</v>
      </c>
      <c r="H2305" s="149" t="s">
        <v>467</v>
      </c>
      <c r="I2305" s="150" t="s">
        <v>468</v>
      </c>
      <c r="J2305" s="149" t="s">
        <v>469</v>
      </c>
    </row>
    <row r="2306" spans="1:8" ht="12.75">
      <c r="A2306" s="151" t="s">
        <v>538</v>
      </c>
      <c r="C2306" s="152">
        <v>324.75400000019</v>
      </c>
      <c r="D2306" s="132">
        <v>34679.93638563156</v>
      </c>
      <c r="F2306" s="132">
        <v>31014</v>
      </c>
      <c r="G2306" s="132">
        <v>29112</v>
      </c>
      <c r="H2306" s="153" t="s">
        <v>44</v>
      </c>
    </row>
    <row r="2308" spans="4:8" ht="12.75">
      <c r="D2308" s="132">
        <v>34749.56969410181</v>
      </c>
      <c r="F2308" s="132">
        <v>30800.999999970198</v>
      </c>
      <c r="G2308" s="132">
        <v>29315</v>
      </c>
      <c r="H2308" s="153" t="s">
        <v>45</v>
      </c>
    </row>
    <row r="2310" spans="4:8" ht="12.75">
      <c r="D2310" s="132">
        <v>34117.29189795256</v>
      </c>
      <c r="F2310" s="132">
        <v>30940</v>
      </c>
      <c r="G2310" s="132">
        <v>28916.000000029802</v>
      </c>
      <c r="H2310" s="153" t="s">
        <v>46</v>
      </c>
    </row>
    <row r="2312" spans="1:8" ht="12.75">
      <c r="A2312" s="148" t="s">
        <v>470</v>
      </c>
      <c r="C2312" s="154" t="s">
        <v>471</v>
      </c>
      <c r="D2312" s="132">
        <v>34515.59932589531</v>
      </c>
      <c r="F2312" s="132">
        <v>30918.333333323397</v>
      </c>
      <c r="G2312" s="132">
        <v>29114.333333343267</v>
      </c>
      <c r="H2312" s="132">
        <v>4253.018632082034</v>
      </c>
    </row>
    <row r="2313" spans="1:8" ht="12.75">
      <c r="A2313" s="131">
        <v>38385.94105324074</v>
      </c>
      <c r="C2313" s="154" t="s">
        <v>472</v>
      </c>
      <c r="D2313" s="132">
        <v>346.69699274472936</v>
      </c>
      <c r="F2313" s="132">
        <v>108.14034093155058</v>
      </c>
      <c r="G2313" s="132">
        <v>199.51023364035697</v>
      </c>
      <c r="H2313" s="132">
        <v>346.69699274472936</v>
      </c>
    </row>
    <row r="2315" spans="3:8" ht="12.75">
      <c r="C2315" s="154" t="s">
        <v>473</v>
      </c>
      <c r="D2315" s="132">
        <v>1.004464646466736</v>
      </c>
      <c r="F2315" s="132">
        <v>0.34976122343243604</v>
      </c>
      <c r="G2315" s="132">
        <v>0.6852646473339212</v>
      </c>
      <c r="H2315" s="132">
        <v>8.15178636015066</v>
      </c>
    </row>
    <row r="2316" spans="1:10" ht="12.75">
      <c r="A2316" s="148" t="s">
        <v>462</v>
      </c>
      <c r="C2316" s="149" t="s">
        <v>463</v>
      </c>
      <c r="D2316" s="149" t="s">
        <v>464</v>
      </c>
      <c r="F2316" s="149" t="s">
        <v>465</v>
      </c>
      <c r="G2316" s="149" t="s">
        <v>466</v>
      </c>
      <c r="H2316" s="149" t="s">
        <v>467</v>
      </c>
      <c r="I2316" s="150" t="s">
        <v>468</v>
      </c>
      <c r="J2316" s="149" t="s">
        <v>469</v>
      </c>
    </row>
    <row r="2317" spans="1:8" ht="12.75">
      <c r="A2317" s="151" t="s">
        <v>557</v>
      </c>
      <c r="C2317" s="152">
        <v>343.82299999985844</v>
      </c>
      <c r="D2317" s="132">
        <v>26520</v>
      </c>
      <c r="F2317" s="132">
        <v>26218.000000029802</v>
      </c>
      <c r="G2317" s="132">
        <v>25938</v>
      </c>
      <c r="H2317" s="153" t="s">
        <v>47</v>
      </c>
    </row>
    <row r="2319" spans="4:8" ht="12.75">
      <c r="D2319" s="132">
        <v>26654.812662780285</v>
      </c>
      <c r="F2319" s="132">
        <v>25608</v>
      </c>
      <c r="G2319" s="132">
        <v>25624.000000029802</v>
      </c>
      <c r="H2319" s="153" t="s">
        <v>48</v>
      </c>
    </row>
    <row r="2321" spans="4:8" ht="12.75">
      <c r="D2321" s="132">
        <v>26543.5</v>
      </c>
      <c r="F2321" s="132">
        <v>25950</v>
      </c>
      <c r="G2321" s="132">
        <v>26266.000000029802</v>
      </c>
      <c r="H2321" s="153" t="s">
        <v>49</v>
      </c>
    </row>
    <row r="2323" spans="1:8" ht="12.75">
      <c r="A2323" s="148" t="s">
        <v>470</v>
      </c>
      <c r="C2323" s="154" t="s">
        <v>471</v>
      </c>
      <c r="D2323" s="132">
        <v>26572.770887593426</v>
      </c>
      <c r="F2323" s="132">
        <v>25925.333333343267</v>
      </c>
      <c r="G2323" s="132">
        <v>25942.666666686535</v>
      </c>
      <c r="H2323" s="132">
        <v>639.6608296538134</v>
      </c>
    </row>
    <row r="2324" spans="1:8" ht="12.75">
      <c r="A2324" s="131">
        <v>38385.94148148148</v>
      </c>
      <c r="C2324" s="154" t="s">
        <v>472</v>
      </c>
      <c r="D2324" s="132">
        <v>72.01529113025595</v>
      </c>
      <c r="F2324" s="132">
        <v>305.74717225491764</v>
      </c>
      <c r="G2324" s="132">
        <v>321.0254403210645</v>
      </c>
      <c r="H2324" s="132">
        <v>72.01529113025595</v>
      </c>
    </row>
    <row r="2326" spans="3:8" ht="12.75">
      <c r="C2326" s="154" t="s">
        <v>473</v>
      </c>
      <c r="D2326" s="132">
        <v>0.27101159843243594</v>
      </c>
      <c r="F2326" s="132">
        <v>1.179337477839438</v>
      </c>
      <c r="G2326" s="132">
        <v>1.2374419501496328</v>
      </c>
      <c r="H2326" s="132">
        <v>11.258355645949255</v>
      </c>
    </row>
    <row r="2327" spans="1:10" ht="12.75">
      <c r="A2327" s="148" t="s">
        <v>462</v>
      </c>
      <c r="C2327" s="149" t="s">
        <v>463</v>
      </c>
      <c r="D2327" s="149" t="s">
        <v>464</v>
      </c>
      <c r="F2327" s="149" t="s">
        <v>465</v>
      </c>
      <c r="G2327" s="149" t="s">
        <v>466</v>
      </c>
      <c r="H2327" s="149" t="s">
        <v>467</v>
      </c>
      <c r="I2327" s="150" t="s">
        <v>468</v>
      </c>
      <c r="J2327" s="149" t="s">
        <v>469</v>
      </c>
    </row>
    <row r="2328" spans="1:8" ht="12.75">
      <c r="A2328" s="151" t="s">
        <v>539</v>
      </c>
      <c r="C2328" s="152">
        <v>361.38400000007823</v>
      </c>
      <c r="D2328" s="132">
        <v>27090.64328339696</v>
      </c>
      <c r="F2328" s="132">
        <v>26250</v>
      </c>
      <c r="G2328" s="132">
        <v>26981.999999970198</v>
      </c>
      <c r="H2328" s="153" t="s">
        <v>50</v>
      </c>
    </row>
    <row r="2330" spans="4:8" ht="12.75">
      <c r="D2330" s="132">
        <v>26991.201259166002</v>
      </c>
      <c r="F2330" s="132">
        <v>26870.000000029802</v>
      </c>
      <c r="G2330" s="132">
        <v>26327.999999970198</v>
      </c>
      <c r="H2330" s="153" t="s">
        <v>51</v>
      </c>
    </row>
    <row r="2332" spans="4:8" ht="12.75">
      <c r="D2332" s="132">
        <v>27282.511087685823</v>
      </c>
      <c r="F2332" s="132">
        <v>26900</v>
      </c>
      <c r="G2332" s="132">
        <v>26808</v>
      </c>
      <c r="H2332" s="153" t="s">
        <v>52</v>
      </c>
    </row>
    <row r="2334" spans="1:8" ht="12.75">
      <c r="A2334" s="148" t="s">
        <v>470</v>
      </c>
      <c r="C2334" s="154" t="s">
        <v>471</v>
      </c>
      <c r="D2334" s="132">
        <v>27121.451876749597</v>
      </c>
      <c r="F2334" s="132">
        <v>26673.333333343267</v>
      </c>
      <c r="G2334" s="132">
        <v>26705.99999998013</v>
      </c>
      <c r="H2334" s="132">
        <v>433.1034955404091</v>
      </c>
    </row>
    <row r="2335" spans="1:8" ht="12.75">
      <c r="A2335" s="131">
        <v>38385.94190972222</v>
      </c>
      <c r="C2335" s="154" t="s">
        <v>472</v>
      </c>
      <c r="D2335" s="132">
        <v>148.07846270317793</v>
      </c>
      <c r="F2335" s="132">
        <v>366.92415202495647</v>
      </c>
      <c r="G2335" s="132">
        <v>338.72112423504353</v>
      </c>
      <c r="H2335" s="132">
        <v>148.07846270317793</v>
      </c>
    </row>
    <row r="2337" spans="3:8" ht="12.75">
      <c r="C2337" s="154" t="s">
        <v>473</v>
      </c>
      <c r="D2337" s="132">
        <v>0.5459828012751823</v>
      </c>
      <c r="F2337" s="132">
        <v>1.3756216646769048</v>
      </c>
      <c r="G2337" s="132">
        <v>1.2683334240818378</v>
      </c>
      <c r="H2337" s="132">
        <v>34.190087179603935</v>
      </c>
    </row>
    <row r="2338" spans="1:10" ht="12.75">
      <c r="A2338" s="148" t="s">
        <v>462</v>
      </c>
      <c r="C2338" s="149" t="s">
        <v>463</v>
      </c>
      <c r="D2338" s="149" t="s">
        <v>464</v>
      </c>
      <c r="F2338" s="149" t="s">
        <v>465</v>
      </c>
      <c r="G2338" s="149" t="s">
        <v>466</v>
      </c>
      <c r="H2338" s="149" t="s">
        <v>467</v>
      </c>
      <c r="I2338" s="150" t="s">
        <v>468</v>
      </c>
      <c r="J2338" s="149" t="s">
        <v>469</v>
      </c>
    </row>
    <row r="2339" spans="1:8" ht="12.75">
      <c r="A2339" s="151" t="s">
        <v>558</v>
      </c>
      <c r="C2339" s="152">
        <v>371.029</v>
      </c>
      <c r="D2339" s="132">
        <v>36958.5</v>
      </c>
      <c r="F2339" s="132">
        <v>36468</v>
      </c>
      <c r="G2339" s="132">
        <v>36760</v>
      </c>
      <c r="H2339" s="153" t="s">
        <v>53</v>
      </c>
    </row>
    <row r="2341" spans="4:8" ht="12.75">
      <c r="D2341" s="132">
        <v>36655.5</v>
      </c>
      <c r="F2341" s="132">
        <v>36100</v>
      </c>
      <c r="G2341" s="132">
        <v>36936</v>
      </c>
      <c r="H2341" s="153" t="s">
        <v>54</v>
      </c>
    </row>
    <row r="2343" spans="4:8" ht="12.75">
      <c r="D2343" s="132">
        <v>37204.468899965286</v>
      </c>
      <c r="F2343" s="132">
        <v>36878</v>
      </c>
      <c r="G2343" s="132">
        <v>36578</v>
      </c>
      <c r="H2343" s="153" t="s">
        <v>55</v>
      </c>
    </row>
    <row r="2345" spans="1:8" ht="12.75">
      <c r="A2345" s="148" t="s">
        <v>470</v>
      </c>
      <c r="C2345" s="154" t="s">
        <v>471</v>
      </c>
      <c r="D2345" s="132">
        <v>36939.48963332176</v>
      </c>
      <c r="F2345" s="132">
        <v>36482</v>
      </c>
      <c r="G2345" s="132">
        <v>36758</v>
      </c>
      <c r="H2345" s="132">
        <v>352.4579208481892</v>
      </c>
    </row>
    <row r="2346" spans="1:8" ht="12.75">
      <c r="A2346" s="131">
        <v>38385.94236111111</v>
      </c>
      <c r="C2346" s="154" t="s">
        <v>472</v>
      </c>
      <c r="D2346" s="132">
        <v>274.9777423965012</v>
      </c>
      <c r="F2346" s="132">
        <v>389.18890015004285</v>
      </c>
      <c r="G2346" s="132">
        <v>179.008379692125</v>
      </c>
      <c r="H2346" s="132">
        <v>274.9777423965012</v>
      </c>
    </row>
    <row r="2348" spans="3:8" ht="12.75">
      <c r="C2348" s="154" t="s">
        <v>473</v>
      </c>
      <c r="D2348" s="132">
        <v>0.7444004915229088</v>
      </c>
      <c r="F2348" s="132">
        <v>1.0667970510115752</v>
      </c>
      <c r="G2348" s="132">
        <v>0.4869916200340743</v>
      </c>
      <c r="H2348" s="132">
        <v>78.01718336610733</v>
      </c>
    </row>
    <row r="2349" spans="1:10" ht="12.75">
      <c r="A2349" s="148" t="s">
        <v>462</v>
      </c>
      <c r="C2349" s="149" t="s">
        <v>463</v>
      </c>
      <c r="D2349" s="149" t="s">
        <v>464</v>
      </c>
      <c r="F2349" s="149" t="s">
        <v>465</v>
      </c>
      <c r="G2349" s="149" t="s">
        <v>466</v>
      </c>
      <c r="H2349" s="149" t="s">
        <v>467</v>
      </c>
      <c r="I2349" s="150" t="s">
        <v>468</v>
      </c>
      <c r="J2349" s="149" t="s">
        <v>469</v>
      </c>
    </row>
    <row r="2350" spans="1:8" ht="12.75">
      <c r="A2350" s="151" t="s">
        <v>533</v>
      </c>
      <c r="C2350" s="152">
        <v>407.77100000018254</v>
      </c>
      <c r="D2350" s="132">
        <v>78112.32682728767</v>
      </c>
      <c r="F2350" s="132">
        <v>73300</v>
      </c>
      <c r="G2350" s="132">
        <v>72900</v>
      </c>
      <c r="H2350" s="153" t="s">
        <v>56</v>
      </c>
    </row>
    <row r="2352" spans="4:8" ht="12.75">
      <c r="D2352" s="132">
        <v>77750</v>
      </c>
      <c r="F2352" s="132">
        <v>73400</v>
      </c>
      <c r="G2352" s="132">
        <v>73300</v>
      </c>
      <c r="H2352" s="153" t="s">
        <v>57</v>
      </c>
    </row>
    <row r="2354" spans="4:8" ht="12.75">
      <c r="D2354" s="132">
        <v>78382.36230003834</v>
      </c>
      <c r="F2354" s="132">
        <v>74000</v>
      </c>
      <c r="G2354" s="132">
        <v>73600</v>
      </c>
      <c r="H2354" s="153" t="s">
        <v>58</v>
      </c>
    </row>
    <row r="2356" spans="1:8" ht="12.75">
      <c r="A2356" s="148" t="s">
        <v>470</v>
      </c>
      <c r="C2356" s="154" t="s">
        <v>471</v>
      </c>
      <c r="D2356" s="132">
        <v>78081.56304244201</v>
      </c>
      <c r="F2356" s="132">
        <v>73566.66666666667</v>
      </c>
      <c r="G2356" s="132">
        <v>73266.66666666667</v>
      </c>
      <c r="H2356" s="132">
        <v>4667.349205964016</v>
      </c>
    </row>
    <row r="2357" spans="1:8" ht="12.75">
      <c r="A2357" s="131">
        <v>38385.942824074074</v>
      </c>
      <c r="C2357" s="154" t="s">
        <v>472</v>
      </c>
      <c r="D2357" s="132">
        <v>317.301634837741</v>
      </c>
      <c r="F2357" s="132">
        <v>378.5938897200183</v>
      </c>
      <c r="G2357" s="132">
        <v>351.1884584284246</v>
      </c>
      <c r="H2357" s="132">
        <v>317.301634837741</v>
      </c>
    </row>
    <row r="2359" spans="3:8" ht="12.75">
      <c r="C2359" s="154" t="s">
        <v>473</v>
      </c>
      <c r="D2359" s="132">
        <v>0.4063720326208999</v>
      </c>
      <c r="F2359" s="132">
        <v>0.5146269457000701</v>
      </c>
      <c r="G2359" s="132">
        <v>0.4793291061352475</v>
      </c>
      <c r="H2359" s="132">
        <v>6.7983264340342835</v>
      </c>
    </row>
    <row r="2360" spans="1:10" ht="12.75">
      <c r="A2360" s="148" t="s">
        <v>462</v>
      </c>
      <c r="C2360" s="149" t="s">
        <v>463</v>
      </c>
      <c r="D2360" s="149" t="s">
        <v>464</v>
      </c>
      <c r="F2360" s="149" t="s">
        <v>465</v>
      </c>
      <c r="G2360" s="149" t="s">
        <v>466</v>
      </c>
      <c r="H2360" s="149" t="s">
        <v>467</v>
      </c>
      <c r="I2360" s="150" t="s">
        <v>468</v>
      </c>
      <c r="J2360" s="149" t="s">
        <v>469</v>
      </c>
    </row>
    <row r="2361" spans="1:8" ht="12.75">
      <c r="A2361" s="151" t="s">
        <v>540</v>
      </c>
      <c r="C2361" s="152">
        <v>455.40299999993294</v>
      </c>
      <c r="D2361" s="132">
        <v>55764.648754775524</v>
      </c>
      <c r="F2361" s="132">
        <v>51202.500000059605</v>
      </c>
      <c r="G2361" s="132">
        <v>52982.5</v>
      </c>
      <c r="H2361" s="153" t="s">
        <v>59</v>
      </c>
    </row>
    <row r="2363" spans="4:8" ht="12.75">
      <c r="D2363" s="132">
        <v>56141.07625186443</v>
      </c>
      <c r="F2363" s="132">
        <v>51515.000000059605</v>
      </c>
      <c r="G2363" s="132">
        <v>53675</v>
      </c>
      <c r="H2363" s="153" t="s">
        <v>60</v>
      </c>
    </row>
    <row r="2365" spans="4:8" ht="12.75">
      <c r="D2365" s="132">
        <v>55510</v>
      </c>
      <c r="F2365" s="132">
        <v>51052.5</v>
      </c>
      <c r="G2365" s="132">
        <v>53395</v>
      </c>
      <c r="H2365" s="153" t="s">
        <v>61</v>
      </c>
    </row>
    <row r="2367" spans="1:8" ht="12.75">
      <c r="A2367" s="148" t="s">
        <v>470</v>
      </c>
      <c r="C2367" s="154" t="s">
        <v>471</v>
      </c>
      <c r="D2367" s="132">
        <v>55805.241668879986</v>
      </c>
      <c r="F2367" s="132">
        <v>51256.6666667064</v>
      </c>
      <c r="G2367" s="132">
        <v>53350.83333333333</v>
      </c>
      <c r="H2367" s="132">
        <v>3507.5793626584514</v>
      </c>
    </row>
    <row r="2368" spans="1:8" ht="12.75">
      <c r="A2368" s="131">
        <v>38385.94347222222</v>
      </c>
      <c r="C2368" s="154" t="s">
        <v>472</v>
      </c>
      <c r="D2368" s="132">
        <v>317.49038949785955</v>
      </c>
      <c r="F2368" s="132">
        <v>235.9599189386629</v>
      </c>
      <c r="G2368" s="132">
        <v>348.35625921365806</v>
      </c>
      <c r="H2368" s="132">
        <v>317.49038949785955</v>
      </c>
    </row>
    <row r="2370" spans="3:8" ht="12.75">
      <c r="C2370" s="154" t="s">
        <v>473</v>
      </c>
      <c r="D2370" s="132">
        <v>0.568925749630629</v>
      </c>
      <c r="F2370" s="132">
        <v>0.4603497150389804</v>
      </c>
      <c r="G2370" s="132">
        <v>0.6529537355811215</v>
      </c>
      <c r="H2370" s="132">
        <v>9.051552557237892</v>
      </c>
    </row>
    <row r="2371" spans="1:16" ht="12.75">
      <c r="A2371" s="142" t="s">
        <v>453</v>
      </c>
      <c r="B2371" s="137" t="s">
        <v>402</v>
      </c>
      <c r="D2371" s="142" t="s">
        <v>454</v>
      </c>
      <c r="E2371" s="137" t="s">
        <v>455</v>
      </c>
      <c r="F2371" s="138" t="s">
        <v>502</v>
      </c>
      <c r="G2371" s="143" t="s">
        <v>457</v>
      </c>
      <c r="H2371" s="144">
        <v>2</v>
      </c>
      <c r="I2371" s="145" t="s">
        <v>458</v>
      </c>
      <c r="J2371" s="144">
        <v>8</v>
      </c>
      <c r="K2371" s="143" t="s">
        <v>459</v>
      </c>
      <c r="L2371" s="146">
        <v>1</v>
      </c>
      <c r="M2371" s="143" t="s">
        <v>460</v>
      </c>
      <c r="N2371" s="147">
        <v>1</v>
      </c>
      <c r="O2371" s="143" t="s">
        <v>461</v>
      </c>
      <c r="P2371" s="147">
        <v>1</v>
      </c>
    </row>
    <row r="2373" spans="1:10" ht="12.75">
      <c r="A2373" s="148" t="s">
        <v>462</v>
      </c>
      <c r="C2373" s="149" t="s">
        <v>463</v>
      </c>
      <c r="D2373" s="149" t="s">
        <v>464</v>
      </c>
      <c r="F2373" s="149" t="s">
        <v>465</v>
      </c>
      <c r="G2373" s="149" t="s">
        <v>466</v>
      </c>
      <c r="H2373" s="149" t="s">
        <v>467</v>
      </c>
      <c r="I2373" s="150" t="s">
        <v>468</v>
      </c>
      <c r="J2373" s="149" t="s">
        <v>469</v>
      </c>
    </row>
    <row r="2374" spans="1:8" ht="12.75">
      <c r="A2374" s="151" t="s">
        <v>536</v>
      </c>
      <c r="C2374" s="152">
        <v>228.61599999992177</v>
      </c>
      <c r="D2374" s="132">
        <v>50004.19960719347</v>
      </c>
      <c r="F2374" s="132">
        <v>21704</v>
      </c>
      <c r="G2374" s="132">
        <v>22325</v>
      </c>
      <c r="H2374" s="153" t="s">
        <v>62</v>
      </c>
    </row>
    <row r="2376" spans="4:8" ht="12.75">
      <c r="D2376" s="132">
        <v>50770.38182222843</v>
      </c>
      <c r="F2376" s="132">
        <v>21955</v>
      </c>
      <c r="G2376" s="132">
        <v>22401</v>
      </c>
      <c r="H2376" s="153" t="s">
        <v>63</v>
      </c>
    </row>
    <row r="2378" spans="4:8" ht="12.75">
      <c r="D2378" s="132">
        <v>49974.34092491865</v>
      </c>
      <c r="F2378" s="132">
        <v>22447</v>
      </c>
      <c r="G2378" s="132">
        <v>22423</v>
      </c>
      <c r="H2378" s="153" t="s">
        <v>64</v>
      </c>
    </row>
    <row r="2380" spans="1:8" ht="12.75">
      <c r="A2380" s="148" t="s">
        <v>470</v>
      </c>
      <c r="C2380" s="154" t="s">
        <v>471</v>
      </c>
      <c r="D2380" s="132">
        <v>50249.64078478019</v>
      </c>
      <c r="F2380" s="132">
        <v>22035.333333333336</v>
      </c>
      <c r="G2380" s="132">
        <v>22383</v>
      </c>
      <c r="H2380" s="132">
        <v>28020.50370906217</v>
      </c>
    </row>
    <row r="2381" spans="1:8" ht="12.75">
      <c r="A2381" s="131">
        <v>38385.94568287037</v>
      </c>
      <c r="C2381" s="154" t="s">
        <v>472</v>
      </c>
      <c r="D2381" s="132">
        <v>451.2220144109355</v>
      </c>
      <c r="F2381" s="132">
        <v>377.95811055371377</v>
      </c>
      <c r="G2381" s="132">
        <v>51.419840528729765</v>
      </c>
      <c r="H2381" s="132">
        <v>451.2220144109355</v>
      </c>
    </row>
    <row r="2383" spans="3:8" ht="12.75">
      <c r="C2383" s="154" t="s">
        <v>473</v>
      </c>
      <c r="D2383" s="132">
        <v>0.897960676661401</v>
      </c>
      <c r="F2383" s="132">
        <v>1.715236637614046</v>
      </c>
      <c r="G2383" s="132">
        <v>0.2297272060435588</v>
      </c>
      <c r="H2383" s="132">
        <v>1.6103279908740715</v>
      </c>
    </row>
    <row r="2384" spans="1:10" ht="12.75">
      <c r="A2384" s="148" t="s">
        <v>462</v>
      </c>
      <c r="C2384" s="149" t="s">
        <v>463</v>
      </c>
      <c r="D2384" s="149" t="s">
        <v>464</v>
      </c>
      <c r="F2384" s="149" t="s">
        <v>465</v>
      </c>
      <c r="G2384" s="149" t="s">
        <v>466</v>
      </c>
      <c r="H2384" s="149" t="s">
        <v>467</v>
      </c>
      <c r="I2384" s="150" t="s">
        <v>468</v>
      </c>
      <c r="J2384" s="149" t="s">
        <v>469</v>
      </c>
    </row>
    <row r="2385" spans="1:8" ht="12.75">
      <c r="A2385" s="151" t="s">
        <v>537</v>
      </c>
      <c r="C2385" s="152">
        <v>231.6040000000503</v>
      </c>
      <c r="D2385" s="132">
        <v>71529.96216022968</v>
      </c>
      <c r="F2385" s="132">
        <v>23560</v>
      </c>
      <c r="G2385" s="132">
        <v>25939</v>
      </c>
      <c r="H2385" s="153" t="s">
        <v>65</v>
      </c>
    </row>
    <row r="2387" spans="4:8" ht="12.75">
      <c r="D2387" s="132">
        <v>69906.36096811295</v>
      </c>
      <c r="F2387" s="132">
        <v>23733</v>
      </c>
      <c r="G2387" s="132">
        <v>26794</v>
      </c>
      <c r="H2387" s="153" t="s">
        <v>66</v>
      </c>
    </row>
    <row r="2389" spans="4:8" ht="12.75">
      <c r="D2389" s="132">
        <v>72244.32650148869</v>
      </c>
      <c r="F2389" s="132">
        <v>23650</v>
      </c>
      <c r="G2389" s="132">
        <v>26127.999999970198</v>
      </c>
      <c r="H2389" s="153" t="s">
        <v>67</v>
      </c>
    </row>
    <row r="2391" spans="1:8" ht="12.75">
      <c r="A2391" s="148" t="s">
        <v>470</v>
      </c>
      <c r="C2391" s="154" t="s">
        <v>471</v>
      </c>
      <c r="D2391" s="132">
        <v>71226.88320994377</v>
      </c>
      <c r="F2391" s="132">
        <v>23647.666666666664</v>
      </c>
      <c r="G2391" s="132">
        <v>26286.99999999007</v>
      </c>
      <c r="H2391" s="132">
        <v>46011.558825162196</v>
      </c>
    </row>
    <row r="2392" spans="1:8" ht="12.75">
      <c r="A2392" s="131">
        <v>38385.94614583333</v>
      </c>
      <c r="C2392" s="154" t="s">
        <v>472</v>
      </c>
      <c r="D2392" s="132">
        <v>1198.0873701000396</v>
      </c>
      <c r="F2392" s="132">
        <v>86.52359986346693</v>
      </c>
      <c r="G2392" s="132">
        <v>449.1291573755625</v>
      </c>
      <c r="H2392" s="132">
        <v>1198.0873701000396</v>
      </c>
    </row>
    <row r="2394" spans="3:8" ht="12.75">
      <c r="C2394" s="154" t="s">
        <v>473</v>
      </c>
      <c r="D2394" s="132">
        <v>1.6820718752618087</v>
      </c>
      <c r="F2394" s="132">
        <v>0.36588641527761845</v>
      </c>
      <c r="G2394" s="132">
        <v>1.7085599626268961</v>
      </c>
      <c r="H2394" s="132">
        <v>2.6038834603552816</v>
      </c>
    </row>
    <row r="2395" spans="1:10" ht="12.75">
      <c r="A2395" s="148" t="s">
        <v>462</v>
      </c>
      <c r="C2395" s="149" t="s">
        <v>463</v>
      </c>
      <c r="D2395" s="149" t="s">
        <v>464</v>
      </c>
      <c r="F2395" s="149" t="s">
        <v>465</v>
      </c>
      <c r="G2395" s="149" t="s">
        <v>466</v>
      </c>
      <c r="H2395" s="149" t="s">
        <v>467</v>
      </c>
      <c r="I2395" s="150" t="s">
        <v>468</v>
      </c>
      <c r="J2395" s="149" t="s">
        <v>469</v>
      </c>
    </row>
    <row r="2396" spans="1:8" ht="12.75">
      <c r="A2396" s="151" t="s">
        <v>535</v>
      </c>
      <c r="C2396" s="152">
        <v>267.7160000000149</v>
      </c>
      <c r="D2396" s="132">
        <v>62995.06300264597</v>
      </c>
      <c r="F2396" s="132">
        <v>6142.5</v>
      </c>
      <c r="G2396" s="132">
        <v>6280.75</v>
      </c>
      <c r="H2396" s="153" t="s">
        <v>68</v>
      </c>
    </row>
    <row r="2398" spans="4:8" ht="12.75">
      <c r="D2398" s="132">
        <v>65439.48030078411</v>
      </c>
      <c r="F2398" s="132">
        <v>6099.5</v>
      </c>
      <c r="G2398" s="132">
        <v>6261.5</v>
      </c>
      <c r="H2398" s="153" t="s">
        <v>69</v>
      </c>
    </row>
    <row r="2400" spans="4:8" ht="12.75">
      <c r="D2400" s="132">
        <v>65217.78336971998</v>
      </c>
      <c r="F2400" s="132">
        <v>6141.5</v>
      </c>
      <c r="G2400" s="132">
        <v>6231.75</v>
      </c>
      <c r="H2400" s="153" t="s">
        <v>70</v>
      </c>
    </row>
    <row r="2402" spans="1:8" ht="12.75">
      <c r="A2402" s="148" t="s">
        <v>470</v>
      </c>
      <c r="C2402" s="154" t="s">
        <v>471</v>
      </c>
      <c r="D2402" s="132">
        <v>64550.77555771668</v>
      </c>
      <c r="F2402" s="132">
        <v>6127.833333333334</v>
      </c>
      <c r="G2402" s="132">
        <v>6258</v>
      </c>
      <c r="H2402" s="132">
        <v>58337.99333872444</v>
      </c>
    </row>
    <row r="2403" spans="1:8" ht="12.75">
      <c r="A2403" s="131">
        <v>38385.94679398148</v>
      </c>
      <c r="C2403" s="154" t="s">
        <v>472</v>
      </c>
      <c r="D2403" s="132">
        <v>1351.8389503989574</v>
      </c>
      <c r="F2403" s="132">
        <v>24.54248017893329</v>
      </c>
      <c r="G2403" s="132">
        <v>24.6867879644153</v>
      </c>
      <c r="H2403" s="132">
        <v>1351.8389503989574</v>
      </c>
    </row>
    <row r="2405" spans="3:8" ht="12.75">
      <c r="C2405" s="154" t="s">
        <v>473</v>
      </c>
      <c r="D2405" s="132">
        <v>2.0942257296199953</v>
      </c>
      <c r="F2405" s="132">
        <v>0.40050828480321954</v>
      </c>
      <c r="G2405" s="132">
        <v>0.39448366833517584</v>
      </c>
      <c r="H2405" s="132">
        <v>2.317253085051889</v>
      </c>
    </row>
    <row r="2406" spans="1:10" ht="12.75">
      <c r="A2406" s="148" t="s">
        <v>462</v>
      </c>
      <c r="C2406" s="149" t="s">
        <v>463</v>
      </c>
      <c r="D2406" s="149" t="s">
        <v>464</v>
      </c>
      <c r="F2406" s="149" t="s">
        <v>465</v>
      </c>
      <c r="G2406" s="149" t="s">
        <v>466</v>
      </c>
      <c r="H2406" s="149" t="s">
        <v>467</v>
      </c>
      <c r="I2406" s="150" t="s">
        <v>468</v>
      </c>
      <c r="J2406" s="149" t="s">
        <v>469</v>
      </c>
    </row>
    <row r="2407" spans="1:8" ht="12.75">
      <c r="A2407" s="151" t="s">
        <v>534</v>
      </c>
      <c r="C2407" s="152">
        <v>292.40199999976903</v>
      </c>
      <c r="D2407" s="132">
        <v>62169.20717895031</v>
      </c>
      <c r="F2407" s="132">
        <v>23882.75</v>
      </c>
      <c r="G2407" s="132">
        <v>23099</v>
      </c>
      <c r="H2407" s="153" t="s">
        <v>71</v>
      </c>
    </row>
    <row r="2409" spans="4:8" ht="12.75">
      <c r="D2409" s="132">
        <v>62697.78828680515</v>
      </c>
      <c r="F2409" s="132">
        <v>24277</v>
      </c>
      <c r="G2409" s="132">
        <v>22880</v>
      </c>
      <c r="H2409" s="153" t="s">
        <v>72</v>
      </c>
    </row>
    <row r="2411" spans="4:8" ht="12.75">
      <c r="D2411" s="132">
        <v>62438.96775382757</v>
      </c>
      <c r="F2411" s="132">
        <v>24176.5</v>
      </c>
      <c r="G2411" s="132">
        <v>22986.75</v>
      </c>
      <c r="H2411" s="153" t="s">
        <v>73</v>
      </c>
    </row>
    <row r="2413" spans="1:8" ht="12.75">
      <c r="A2413" s="148" t="s">
        <v>470</v>
      </c>
      <c r="C2413" s="154" t="s">
        <v>471</v>
      </c>
      <c r="D2413" s="132">
        <v>62435.32107319434</v>
      </c>
      <c r="F2413" s="132">
        <v>24112.083333333336</v>
      </c>
      <c r="G2413" s="132">
        <v>22988.583333333336</v>
      </c>
      <c r="H2413" s="132">
        <v>39013.31489568552</v>
      </c>
    </row>
    <row r="2414" spans="1:8" ht="12.75">
      <c r="A2414" s="131">
        <v>38385.94747685185</v>
      </c>
      <c r="C2414" s="154" t="s">
        <v>472</v>
      </c>
      <c r="D2414" s="132">
        <v>264.30942208830726</v>
      </c>
      <c r="F2414" s="132">
        <v>204.86677581621996</v>
      </c>
      <c r="G2414" s="132">
        <v>109.51151004955292</v>
      </c>
      <c r="H2414" s="132">
        <v>264.30942208830726</v>
      </c>
    </row>
    <row r="2416" spans="3:8" ht="12.75">
      <c r="C2416" s="154" t="s">
        <v>473</v>
      </c>
      <c r="D2416" s="132">
        <v>0.4233331671001601</v>
      </c>
      <c r="F2416" s="132">
        <v>0.849643612225765</v>
      </c>
      <c r="G2416" s="132">
        <v>0.4763734609551245</v>
      </c>
      <c r="H2416" s="132">
        <v>0.6774851683201554</v>
      </c>
    </row>
    <row r="2417" spans="1:10" ht="12.75">
      <c r="A2417" s="148" t="s">
        <v>462</v>
      </c>
      <c r="C2417" s="149" t="s">
        <v>463</v>
      </c>
      <c r="D2417" s="149" t="s">
        <v>464</v>
      </c>
      <c r="F2417" s="149" t="s">
        <v>465</v>
      </c>
      <c r="G2417" s="149" t="s">
        <v>466</v>
      </c>
      <c r="H2417" s="149" t="s">
        <v>467</v>
      </c>
      <c r="I2417" s="150" t="s">
        <v>468</v>
      </c>
      <c r="J2417" s="149" t="s">
        <v>469</v>
      </c>
    </row>
    <row r="2418" spans="1:8" ht="12.75">
      <c r="A2418" s="151" t="s">
        <v>538</v>
      </c>
      <c r="C2418" s="152">
        <v>324.75400000019</v>
      </c>
      <c r="D2418" s="132">
        <v>57352.5502974987</v>
      </c>
      <c r="F2418" s="132">
        <v>33552</v>
      </c>
      <c r="G2418" s="132">
        <v>30204</v>
      </c>
      <c r="H2418" s="153" t="s">
        <v>74</v>
      </c>
    </row>
    <row r="2420" spans="4:8" ht="12.75">
      <c r="D2420" s="132">
        <v>57422.738931417465</v>
      </c>
      <c r="F2420" s="132">
        <v>33321</v>
      </c>
      <c r="G2420" s="132">
        <v>30040</v>
      </c>
      <c r="H2420" s="153" t="s">
        <v>75</v>
      </c>
    </row>
    <row r="2422" spans="4:8" ht="12.75">
      <c r="D2422" s="132">
        <v>57200.909792900085</v>
      </c>
      <c r="F2422" s="132">
        <v>32901</v>
      </c>
      <c r="G2422" s="132">
        <v>29684</v>
      </c>
      <c r="H2422" s="153" t="s">
        <v>76</v>
      </c>
    </row>
    <row r="2424" spans="1:8" ht="12.75">
      <c r="A2424" s="148" t="s">
        <v>470</v>
      </c>
      <c r="C2424" s="154" t="s">
        <v>471</v>
      </c>
      <c r="D2424" s="132">
        <v>57325.39967393875</v>
      </c>
      <c r="F2424" s="132">
        <v>33258</v>
      </c>
      <c r="G2424" s="132">
        <v>29976</v>
      </c>
      <c r="H2424" s="132">
        <v>25260.404198825636</v>
      </c>
    </row>
    <row r="2425" spans="1:8" ht="12.75">
      <c r="A2425" s="131">
        <v>38385.94798611111</v>
      </c>
      <c r="C2425" s="154" t="s">
        <v>472</v>
      </c>
      <c r="D2425" s="132">
        <v>113.37949083523567</v>
      </c>
      <c r="F2425" s="132">
        <v>330.0409065555359</v>
      </c>
      <c r="G2425" s="132">
        <v>265.84205837301215</v>
      </c>
      <c r="H2425" s="132">
        <v>113.37949083523567</v>
      </c>
    </row>
    <row r="2427" spans="3:8" ht="12.75">
      <c r="C2427" s="154" t="s">
        <v>473</v>
      </c>
      <c r="D2427" s="132">
        <v>0.19778229455028157</v>
      </c>
      <c r="F2427" s="132">
        <v>0.9923654656189065</v>
      </c>
      <c r="G2427" s="132">
        <v>0.88684967431616</v>
      </c>
      <c r="H2427" s="132">
        <v>0.4488427419562303</v>
      </c>
    </row>
    <row r="2428" spans="1:10" ht="12.75">
      <c r="A2428" s="148" t="s">
        <v>462</v>
      </c>
      <c r="C2428" s="149" t="s">
        <v>463</v>
      </c>
      <c r="D2428" s="149" t="s">
        <v>464</v>
      </c>
      <c r="F2428" s="149" t="s">
        <v>465</v>
      </c>
      <c r="G2428" s="149" t="s">
        <v>466</v>
      </c>
      <c r="H2428" s="149" t="s">
        <v>467</v>
      </c>
      <c r="I2428" s="150" t="s">
        <v>468</v>
      </c>
      <c r="J2428" s="149" t="s">
        <v>469</v>
      </c>
    </row>
    <row r="2429" spans="1:8" ht="12.75">
      <c r="A2429" s="151" t="s">
        <v>557</v>
      </c>
      <c r="C2429" s="152">
        <v>343.82299999985844</v>
      </c>
      <c r="D2429" s="132">
        <v>56335.35577940941</v>
      </c>
      <c r="F2429" s="132">
        <v>27027.999999970198</v>
      </c>
      <c r="G2429" s="132">
        <v>26904</v>
      </c>
      <c r="H2429" s="153" t="s">
        <v>77</v>
      </c>
    </row>
    <row r="2431" spans="4:8" ht="12.75">
      <c r="D2431" s="132">
        <v>56700.40291053057</v>
      </c>
      <c r="F2431" s="132">
        <v>26714</v>
      </c>
      <c r="G2431" s="132">
        <v>26686</v>
      </c>
      <c r="H2431" s="153" t="s">
        <v>78</v>
      </c>
    </row>
    <row r="2433" spans="4:8" ht="12.75">
      <c r="D2433" s="132">
        <v>57725.66039443016</v>
      </c>
      <c r="F2433" s="132">
        <v>26502</v>
      </c>
      <c r="G2433" s="132">
        <v>26046</v>
      </c>
      <c r="H2433" s="153" t="s">
        <v>79</v>
      </c>
    </row>
    <row r="2435" spans="1:8" ht="12.75">
      <c r="A2435" s="148" t="s">
        <v>470</v>
      </c>
      <c r="C2435" s="154" t="s">
        <v>471</v>
      </c>
      <c r="D2435" s="132">
        <v>56920.47302812338</v>
      </c>
      <c r="F2435" s="132">
        <v>26747.99999999007</v>
      </c>
      <c r="G2435" s="132">
        <v>26545.333333333336</v>
      </c>
      <c r="H2435" s="132">
        <v>30263.40088489557</v>
      </c>
    </row>
    <row r="2436" spans="1:8" ht="12.75">
      <c r="A2436" s="131">
        <v>38385.94841435185</v>
      </c>
      <c r="C2436" s="154" t="s">
        <v>472</v>
      </c>
      <c r="D2436" s="132">
        <v>720.8050174150403</v>
      </c>
      <c r="F2436" s="132">
        <v>264.6431559509116</v>
      </c>
      <c r="G2436" s="132">
        <v>445.9611343304855</v>
      </c>
      <c r="H2436" s="132">
        <v>720.8050174150403</v>
      </c>
    </row>
    <row r="2438" spans="3:8" ht="12.75">
      <c r="C2438" s="154" t="s">
        <v>473</v>
      </c>
      <c r="D2438" s="132">
        <v>1.2663370120956368</v>
      </c>
      <c r="F2438" s="132">
        <v>0.9893941825594805</v>
      </c>
      <c r="G2438" s="132">
        <v>1.6799982457575178</v>
      </c>
      <c r="H2438" s="132">
        <v>2.3817713685139514</v>
      </c>
    </row>
    <row r="2439" spans="1:10" ht="12.75">
      <c r="A2439" s="148" t="s">
        <v>462</v>
      </c>
      <c r="C2439" s="149" t="s">
        <v>463</v>
      </c>
      <c r="D2439" s="149" t="s">
        <v>464</v>
      </c>
      <c r="F2439" s="149" t="s">
        <v>465</v>
      </c>
      <c r="G2439" s="149" t="s">
        <v>466</v>
      </c>
      <c r="H2439" s="149" t="s">
        <v>467</v>
      </c>
      <c r="I2439" s="150" t="s">
        <v>468</v>
      </c>
      <c r="J2439" s="149" t="s">
        <v>469</v>
      </c>
    </row>
    <row r="2440" spans="1:8" ht="12.75">
      <c r="A2440" s="151" t="s">
        <v>539</v>
      </c>
      <c r="C2440" s="152">
        <v>361.38400000007823</v>
      </c>
      <c r="D2440" s="132">
        <v>58909.21918326616</v>
      </c>
      <c r="F2440" s="132">
        <v>28156</v>
      </c>
      <c r="G2440" s="132">
        <v>26810</v>
      </c>
      <c r="H2440" s="153" t="s">
        <v>80</v>
      </c>
    </row>
    <row r="2442" spans="4:8" ht="12.75">
      <c r="D2442" s="132">
        <v>59045.930053949356</v>
      </c>
      <c r="F2442" s="132">
        <v>27844</v>
      </c>
      <c r="G2442" s="132">
        <v>27104</v>
      </c>
      <c r="H2442" s="153" t="s">
        <v>81</v>
      </c>
    </row>
    <row r="2444" spans="4:8" ht="12.75">
      <c r="D2444" s="132">
        <v>59591.68232136965</v>
      </c>
      <c r="F2444" s="132">
        <v>28046</v>
      </c>
      <c r="G2444" s="132">
        <v>27204</v>
      </c>
      <c r="H2444" s="153" t="s">
        <v>82</v>
      </c>
    </row>
    <row r="2446" spans="1:8" ht="12.75">
      <c r="A2446" s="148" t="s">
        <v>470</v>
      </c>
      <c r="C2446" s="154" t="s">
        <v>471</v>
      </c>
      <c r="D2446" s="132">
        <v>59182.27718619506</v>
      </c>
      <c r="F2446" s="132">
        <v>28015.333333333336</v>
      </c>
      <c r="G2446" s="132">
        <v>27039.333333333336</v>
      </c>
      <c r="H2446" s="132">
        <v>31615.556711958852</v>
      </c>
    </row>
    <row r="2447" spans="1:8" ht="12.75">
      <c r="A2447" s="131">
        <v>38385.948842592596</v>
      </c>
      <c r="C2447" s="154" t="s">
        <v>472</v>
      </c>
      <c r="D2447" s="132">
        <v>361.0843240444509</v>
      </c>
      <c r="F2447" s="132">
        <v>158.24453650389748</v>
      </c>
      <c r="G2447" s="132">
        <v>204.80559888180142</v>
      </c>
      <c r="H2447" s="132">
        <v>361.0843240444509</v>
      </c>
    </row>
    <row r="2449" spans="3:8" ht="12.75">
      <c r="C2449" s="154" t="s">
        <v>473</v>
      </c>
      <c r="D2449" s="132">
        <v>0.6101223900331398</v>
      </c>
      <c r="F2449" s="132">
        <v>0.5648497364677586</v>
      </c>
      <c r="G2449" s="132">
        <v>0.757435830081368</v>
      </c>
      <c r="H2449" s="132">
        <v>1.142109649797398</v>
      </c>
    </row>
    <row r="2450" spans="1:10" ht="12.75">
      <c r="A2450" s="148" t="s">
        <v>462</v>
      </c>
      <c r="C2450" s="149" t="s">
        <v>463</v>
      </c>
      <c r="D2450" s="149" t="s">
        <v>464</v>
      </c>
      <c r="F2450" s="149" t="s">
        <v>465</v>
      </c>
      <c r="G2450" s="149" t="s">
        <v>466</v>
      </c>
      <c r="H2450" s="149" t="s">
        <v>467</v>
      </c>
      <c r="I2450" s="150" t="s">
        <v>468</v>
      </c>
      <c r="J2450" s="149" t="s">
        <v>469</v>
      </c>
    </row>
    <row r="2451" spans="1:8" ht="12.75">
      <c r="A2451" s="151" t="s">
        <v>558</v>
      </c>
      <c r="C2451" s="152">
        <v>371.029</v>
      </c>
      <c r="D2451" s="132">
        <v>59397.222566604614</v>
      </c>
      <c r="F2451" s="132">
        <v>37836</v>
      </c>
      <c r="G2451" s="132">
        <v>38106</v>
      </c>
      <c r="H2451" s="153" t="s">
        <v>83</v>
      </c>
    </row>
    <row r="2453" spans="4:8" ht="12.75">
      <c r="D2453" s="132">
        <v>58975.63389647007</v>
      </c>
      <c r="F2453" s="132">
        <v>37402</v>
      </c>
      <c r="G2453" s="132">
        <v>38418</v>
      </c>
      <c r="H2453" s="153" t="s">
        <v>84</v>
      </c>
    </row>
    <row r="2455" spans="4:8" ht="12.75">
      <c r="D2455" s="132">
        <v>59325.43470942974</v>
      </c>
      <c r="F2455" s="132">
        <v>37510</v>
      </c>
      <c r="G2455" s="132">
        <v>36850</v>
      </c>
      <c r="H2455" s="153" t="s">
        <v>85</v>
      </c>
    </row>
    <row r="2457" spans="1:8" ht="12.75">
      <c r="A2457" s="148" t="s">
        <v>470</v>
      </c>
      <c r="C2457" s="154" t="s">
        <v>471</v>
      </c>
      <c r="D2457" s="132">
        <v>59232.76372416814</v>
      </c>
      <c r="F2457" s="132">
        <v>37582.666666666664</v>
      </c>
      <c r="G2457" s="132">
        <v>37791.333333333336</v>
      </c>
      <c r="H2457" s="132">
        <v>21570.689023674833</v>
      </c>
    </row>
    <row r="2458" spans="1:8" ht="12.75">
      <c r="A2458" s="131">
        <v>38385.94929398148</v>
      </c>
      <c r="C2458" s="154" t="s">
        <v>472</v>
      </c>
      <c r="D2458" s="132">
        <v>225.55528219920328</v>
      </c>
      <c r="F2458" s="132">
        <v>225.94099524728426</v>
      </c>
      <c r="G2458" s="132">
        <v>830.010441701388</v>
      </c>
      <c r="H2458" s="132">
        <v>225.55528219920328</v>
      </c>
    </row>
    <row r="2460" spans="3:8" ht="12.75">
      <c r="C2460" s="154" t="s">
        <v>473</v>
      </c>
      <c r="D2460" s="132">
        <v>0.3807947966931895</v>
      </c>
      <c r="F2460" s="132">
        <v>0.6011840438339066</v>
      </c>
      <c r="G2460" s="132">
        <v>2.196298379790926</v>
      </c>
      <c r="H2460" s="132">
        <v>1.045656362444639</v>
      </c>
    </row>
    <row r="2461" spans="1:10" ht="12.75">
      <c r="A2461" s="148" t="s">
        <v>462</v>
      </c>
      <c r="C2461" s="149" t="s">
        <v>463</v>
      </c>
      <c r="D2461" s="149" t="s">
        <v>464</v>
      </c>
      <c r="F2461" s="149" t="s">
        <v>465</v>
      </c>
      <c r="G2461" s="149" t="s">
        <v>466</v>
      </c>
      <c r="H2461" s="149" t="s">
        <v>467</v>
      </c>
      <c r="I2461" s="150" t="s">
        <v>468</v>
      </c>
      <c r="J2461" s="149" t="s">
        <v>469</v>
      </c>
    </row>
    <row r="2462" spans="1:8" ht="12.75">
      <c r="A2462" s="151" t="s">
        <v>533</v>
      </c>
      <c r="C2462" s="152">
        <v>407.77100000018254</v>
      </c>
      <c r="D2462" s="132">
        <v>4677044.199729919</v>
      </c>
      <c r="F2462" s="132">
        <v>88900</v>
      </c>
      <c r="G2462" s="132">
        <v>81800</v>
      </c>
      <c r="H2462" s="153" t="s">
        <v>86</v>
      </c>
    </row>
    <row r="2464" spans="4:8" ht="12.75">
      <c r="D2464" s="132">
        <v>4823625.06578064</v>
      </c>
      <c r="F2464" s="132">
        <v>88200</v>
      </c>
      <c r="G2464" s="132">
        <v>82500</v>
      </c>
      <c r="H2464" s="153" t="s">
        <v>87</v>
      </c>
    </row>
    <row r="2466" spans="4:8" ht="12.75">
      <c r="D2466" s="132">
        <v>4806978.399353027</v>
      </c>
      <c r="F2466" s="132">
        <v>89900</v>
      </c>
      <c r="G2466" s="132">
        <v>83300</v>
      </c>
      <c r="H2466" s="153" t="s">
        <v>88</v>
      </c>
    </row>
    <row r="2468" spans="1:8" ht="12.75">
      <c r="A2468" s="148" t="s">
        <v>470</v>
      </c>
      <c r="C2468" s="154" t="s">
        <v>471</v>
      </c>
      <c r="D2468" s="132">
        <v>4769215.888287862</v>
      </c>
      <c r="F2468" s="132">
        <v>89000</v>
      </c>
      <c r="G2468" s="132">
        <v>82533.33333333333</v>
      </c>
      <c r="H2468" s="132">
        <v>4683502.093738596</v>
      </c>
    </row>
    <row r="2469" spans="1:8" ht="12.75">
      <c r="A2469" s="131">
        <v>38385.94975694444</v>
      </c>
      <c r="C2469" s="154" t="s">
        <v>472</v>
      </c>
      <c r="D2469" s="132">
        <v>80255.79732646524</v>
      </c>
      <c r="F2469" s="132">
        <v>854.4003745317532</v>
      </c>
      <c r="G2469" s="132">
        <v>750.5553499465136</v>
      </c>
      <c r="H2469" s="132">
        <v>80255.79732646524</v>
      </c>
    </row>
    <row r="2471" spans="3:8" ht="12.75">
      <c r="C2471" s="154" t="s">
        <v>473</v>
      </c>
      <c r="D2471" s="132">
        <v>1.6827880977993828</v>
      </c>
      <c r="F2471" s="132">
        <v>0.9600004208221948</v>
      </c>
      <c r="G2471" s="132">
        <v>0.9093966275603965</v>
      </c>
      <c r="H2471" s="132">
        <v>1.7135851702459945</v>
      </c>
    </row>
    <row r="2472" spans="1:10" ht="12.75">
      <c r="A2472" s="148" t="s">
        <v>462</v>
      </c>
      <c r="C2472" s="149" t="s">
        <v>463</v>
      </c>
      <c r="D2472" s="149" t="s">
        <v>464</v>
      </c>
      <c r="F2472" s="149" t="s">
        <v>465</v>
      </c>
      <c r="G2472" s="149" t="s">
        <v>466</v>
      </c>
      <c r="H2472" s="149" t="s">
        <v>467</v>
      </c>
      <c r="I2472" s="150" t="s">
        <v>468</v>
      </c>
      <c r="J2472" s="149" t="s">
        <v>469</v>
      </c>
    </row>
    <row r="2473" spans="1:8" ht="12.75">
      <c r="A2473" s="151" t="s">
        <v>540</v>
      </c>
      <c r="C2473" s="152">
        <v>455.40299999993294</v>
      </c>
      <c r="D2473" s="132">
        <v>443361.52857112885</v>
      </c>
      <c r="F2473" s="132">
        <v>53167.5</v>
      </c>
      <c r="G2473" s="132">
        <v>55555</v>
      </c>
      <c r="H2473" s="153" t="s">
        <v>89</v>
      </c>
    </row>
    <row r="2475" spans="4:8" ht="12.75">
      <c r="D2475" s="132">
        <v>437737.78086423874</v>
      </c>
      <c r="F2475" s="132">
        <v>53482.5</v>
      </c>
      <c r="G2475" s="132">
        <v>54300</v>
      </c>
      <c r="H2475" s="153" t="s">
        <v>90</v>
      </c>
    </row>
    <row r="2477" spans="4:8" ht="12.75">
      <c r="D2477" s="132">
        <v>444329.5523285866</v>
      </c>
      <c r="F2477" s="132">
        <v>53534.999999940395</v>
      </c>
      <c r="G2477" s="132">
        <v>55182.5</v>
      </c>
      <c r="H2477" s="153" t="s">
        <v>91</v>
      </c>
    </row>
    <row r="2479" spans="1:8" ht="12.75">
      <c r="A2479" s="148" t="s">
        <v>470</v>
      </c>
      <c r="C2479" s="154" t="s">
        <v>471</v>
      </c>
      <c r="D2479" s="132">
        <v>441809.6205879847</v>
      </c>
      <c r="F2479" s="132">
        <v>53394.99999998014</v>
      </c>
      <c r="G2479" s="132">
        <v>55012.5</v>
      </c>
      <c r="H2479" s="132">
        <v>387610.5726228785</v>
      </c>
    </row>
    <row r="2480" spans="1:8" ht="12.75">
      <c r="A2480" s="131">
        <v>38385.95040509259</v>
      </c>
      <c r="C2480" s="154" t="s">
        <v>472</v>
      </c>
      <c r="D2480" s="132">
        <v>3559.3786748078774</v>
      </c>
      <c r="F2480" s="132">
        <v>198.76179208253777</v>
      </c>
      <c r="G2480" s="132">
        <v>644.5395643403126</v>
      </c>
      <c r="H2480" s="132">
        <v>3559.3786748078774</v>
      </c>
    </row>
    <row r="2482" spans="3:8" ht="12.75">
      <c r="C2482" s="154" t="s">
        <v>473</v>
      </c>
      <c r="D2482" s="132">
        <v>0.8056362987457946</v>
      </c>
      <c r="F2482" s="132">
        <v>0.3722479484644847</v>
      </c>
      <c r="G2482" s="132">
        <v>1.1716238388371965</v>
      </c>
      <c r="H2482" s="132">
        <v>0.9182873033421965</v>
      </c>
    </row>
    <row r="2483" spans="1:16" ht="12.75">
      <c r="A2483" s="142" t="s">
        <v>453</v>
      </c>
      <c r="B2483" s="137" t="s">
        <v>92</v>
      </c>
      <c r="D2483" s="142" t="s">
        <v>454</v>
      </c>
      <c r="E2483" s="137" t="s">
        <v>455</v>
      </c>
      <c r="F2483" s="138" t="s">
        <v>503</v>
      </c>
      <c r="G2483" s="143" t="s">
        <v>457</v>
      </c>
      <c r="H2483" s="144">
        <v>2</v>
      </c>
      <c r="I2483" s="145" t="s">
        <v>458</v>
      </c>
      <c r="J2483" s="144">
        <v>9</v>
      </c>
      <c r="K2483" s="143" t="s">
        <v>459</v>
      </c>
      <c r="L2483" s="146">
        <v>1</v>
      </c>
      <c r="M2483" s="143" t="s">
        <v>460</v>
      </c>
      <c r="N2483" s="147">
        <v>1</v>
      </c>
      <c r="O2483" s="143" t="s">
        <v>461</v>
      </c>
      <c r="P2483" s="147">
        <v>1</v>
      </c>
    </row>
    <row r="2485" spans="1:10" ht="12.75">
      <c r="A2485" s="148" t="s">
        <v>462</v>
      </c>
      <c r="C2485" s="149" t="s">
        <v>463</v>
      </c>
      <c r="D2485" s="149" t="s">
        <v>464</v>
      </c>
      <c r="F2485" s="149" t="s">
        <v>465</v>
      </c>
      <c r="G2485" s="149" t="s">
        <v>466</v>
      </c>
      <c r="H2485" s="149" t="s">
        <v>467</v>
      </c>
      <c r="I2485" s="150" t="s">
        <v>468</v>
      </c>
      <c r="J2485" s="149" t="s">
        <v>469</v>
      </c>
    </row>
    <row r="2486" spans="1:8" ht="12.75">
      <c r="A2486" s="151" t="s">
        <v>536</v>
      </c>
      <c r="C2486" s="152">
        <v>228.61599999992177</v>
      </c>
      <c r="D2486" s="132">
        <v>30491.00650832057</v>
      </c>
      <c r="F2486" s="132">
        <v>22399</v>
      </c>
      <c r="G2486" s="132">
        <v>22906</v>
      </c>
      <c r="H2486" s="153" t="s">
        <v>93</v>
      </c>
    </row>
    <row r="2488" spans="4:8" ht="12.75">
      <c r="D2488" s="132">
        <v>30745.935192376375</v>
      </c>
      <c r="F2488" s="132">
        <v>22616</v>
      </c>
      <c r="G2488" s="132">
        <v>22649</v>
      </c>
      <c r="H2488" s="153" t="s">
        <v>94</v>
      </c>
    </row>
    <row r="2490" spans="4:8" ht="12.75">
      <c r="D2490" s="132">
        <v>30511.033422082663</v>
      </c>
      <c r="F2490" s="132">
        <v>22194</v>
      </c>
      <c r="G2490" s="132">
        <v>22573</v>
      </c>
      <c r="H2490" s="153" t="s">
        <v>95</v>
      </c>
    </row>
    <row r="2492" spans="1:8" ht="12.75">
      <c r="A2492" s="148" t="s">
        <v>470</v>
      </c>
      <c r="C2492" s="154" t="s">
        <v>471</v>
      </c>
      <c r="D2492" s="132">
        <v>30582.658374259867</v>
      </c>
      <c r="F2492" s="132">
        <v>22403</v>
      </c>
      <c r="G2492" s="132">
        <v>22709.333333333336</v>
      </c>
      <c r="H2492" s="132">
        <v>8008.895537010087</v>
      </c>
    </row>
    <row r="2493" spans="1:8" ht="12.75">
      <c r="A2493" s="131">
        <v>38385.952627314815</v>
      </c>
      <c r="C2493" s="154" t="s">
        <v>472</v>
      </c>
      <c r="D2493" s="132">
        <v>141.75598336430136</v>
      </c>
      <c r="F2493" s="132">
        <v>211.0284341030848</v>
      </c>
      <c r="G2493" s="132">
        <v>174.50596933438504</v>
      </c>
      <c r="H2493" s="132">
        <v>141.75598336430136</v>
      </c>
    </row>
    <row r="2495" spans="3:8" ht="12.75">
      <c r="C2495" s="154" t="s">
        <v>473</v>
      </c>
      <c r="D2495" s="132">
        <v>0.4635175321567578</v>
      </c>
      <c r="F2495" s="132">
        <v>0.9419650676386412</v>
      </c>
      <c r="G2495" s="132">
        <v>0.7684328147063689</v>
      </c>
      <c r="H2495" s="132">
        <v>1.769981674866773</v>
      </c>
    </row>
    <row r="2496" spans="1:10" ht="12.75">
      <c r="A2496" s="148" t="s">
        <v>462</v>
      </c>
      <c r="C2496" s="149" t="s">
        <v>463</v>
      </c>
      <c r="D2496" s="149" t="s">
        <v>464</v>
      </c>
      <c r="F2496" s="149" t="s">
        <v>465</v>
      </c>
      <c r="G2496" s="149" t="s">
        <v>466</v>
      </c>
      <c r="H2496" s="149" t="s">
        <v>467</v>
      </c>
      <c r="I2496" s="150" t="s">
        <v>468</v>
      </c>
      <c r="J2496" s="149" t="s">
        <v>469</v>
      </c>
    </row>
    <row r="2497" spans="1:8" ht="12.75">
      <c r="A2497" s="151" t="s">
        <v>537</v>
      </c>
      <c r="C2497" s="152">
        <v>231.6040000000503</v>
      </c>
      <c r="D2497" s="132">
        <v>28267.034052848816</v>
      </c>
      <c r="F2497" s="132">
        <v>24030</v>
      </c>
      <c r="G2497" s="132">
        <v>26461</v>
      </c>
      <c r="H2497" s="153" t="s">
        <v>96</v>
      </c>
    </row>
    <row r="2499" spans="4:8" ht="12.75">
      <c r="D2499" s="132">
        <v>27967</v>
      </c>
      <c r="F2499" s="132">
        <v>23836</v>
      </c>
      <c r="G2499" s="132">
        <v>26615</v>
      </c>
      <c r="H2499" s="153" t="s">
        <v>97</v>
      </c>
    </row>
    <row r="2501" spans="4:8" ht="12.75">
      <c r="D2501" s="132">
        <v>28128.683777540922</v>
      </c>
      <c r="F2501" s="132">
        <v>23565</v>
      </c>
      <c r="G2501" s="132">
        <v>26404.999999970198</v>
      </c>
      <c r="H2501" s="153" t="s">
        <v>98</v>
      </c>
    </row>
    <row r="2503" spans="1:8" ht="12.75">
      <c r="A2503" s="148" t="s">
        <v>470</v>
      </c>
      <c r="C2503" s="154" t="s">
        <v>471</v>
      </c>
      <c r="D2503" s="132">
        <v>28120.905943463244</v>
      </c>
      <c r="F2503" s="132">
        <v>23810.333333333336</v>
      </c>
      <c r="G2503" s="132">
        <v>26493.666666656733</v>
      </c>
      <c r="H2503" s="132">
        <v>2716.7806638270886</v>
      </c>
    </row>
    <row r="2504" spans="1:8" ht="12.75">
      <c r="A2504" s="131">
        <v>38385.95309027778</v>
      </c>
      <c r="C2504" s="154" t="s">
        <v>472</v>
      </c>
      <c r="D2504" s="132">
        <v>150.1681698769127</v>
      </c>
      <c r="F2504" s="132">
        <v>233.56012787574284</v>
      </c>
      <c r="G2504" s="132">
        <v>108.7443485243173</v>
      </c>
      <c r="H2504" s="132">
        <v>150.1681698769127</v>
      </c>
    </row>
    <row r="2506" spans="3:8" ht="12.75">
      <c r="C2506" s="154" t="s">
        <v>473</v>
      </c>
      <c r="D2506" s="132">
        <v>0.5340090044709943</v>
      </c>
      <c r="F2506" s="132">
        <v>0.9809191858258021</v>
      </c>
      <c r="G2506" s="132">
        <v>0.4104541281225378</v>
      </c>
      <c r="H2506" s="132">
        <v>5.5274307520053165</v>
      </c>
    </row>
    <row r="2507" spans="1:10" ht="12.75">
      <c r="A2507" s="148" t="s">
        <v>462</v>
      </c>
      <c r="C2507" s="149" t="s">
        <v>463</v>
      </c>
      <c r="D2507" s="149" t="s">
        <v>464</v>
      </c>
      <c r="F2507" s="149" t="s">
        <v>465</v>
      </c>
      <c r="G2507" s="149" t="s">
        <v>466</v>
      </c>
      <c r="H2507" s="149" t="s">
        <v>467</v>
      </c>
      <c r="I2507" s="150" t="s">
        <v>468</v>
      </c>
      <c r="J2507" s="149" t="s">
        <v>469</v>
      </c>
    </row>
    <row r="2508" spans="1:8" ht="12.75">
      <c r="A2508" s="151" t="s">
        <v>535</v>
      </c>
      <c r="C2508" s="152">
        <v>267.7160000000149</v>
      </c>
      <c r="D2508" s="132">
        <v>7678.916343256831</v>
      </c>
      <c r="F2508" s="132">
        <v>6027</v>
      </c>
      <c r="G2508" s="132">
        <v>6168.75</v>
      </c>
      <c r="H2508" s="153" t="s">
        <v>99</v>
      </c>
    </row>
    <row r="2510" spans="4:8" ht="12.75">
      <c r="D2510" s="132">
        <v>7596.11179728061</v>
      </c>
      <c r="F2510" s="132">
        <v>6076.25</v>
      </c>
      <c r="G2510" s="132">
        <v>6162.25</v>
      </c>
      <c r="H2510" s="153" t="s">
        <v>100</v>
      </c>
    </row>
    <row r="2512" spans="4:8" ht="12.75">
      <c r="D2512" s="132">
        <v>7681.613096147776</v>
      </c>
      <c r="F2512" s="132">
        <v>6024</v>
      </c>
      <c r="G2512" s="132">
        <v>6169</v>
      </c>
      <c r="H2512" s="153" t="s">
        <v>101</v>
      </c>
    </row>
    <row r="2514" spans="1:8" ht="12.75">
      <c r="A2514" s="148" t="s">
        <v>470</v>
      </c>
      <c r="C2514" s="154" t="s">
        <v>471</v>
      </c>
      <c r="D2514" s="132">
        <v>7652.213745561739</v>
      </c>
      <c r="F2514" s="132">
        <v>6042.416666666666</v>
      </c>
      <c r="G2514" s="132">
        <v>6166.666666666666</v>
      </c>
      <c r="H2514" s="132">
        <v>1528.7095062206533</v>
      </c>
    </row>
    <row r="2515" spans="1:8" ht="12.75">
      <c r="A2515" s="131">
        <v>38385.953738425924</v>
      </c>
      <c r="C2515" s="154" t="s">
        <v>472</v>
      </c>
      <c r="D2515" s="132">
        <v>48.60441924084986</v>
      </c>
      <c r="F2515" s="132">
        <v>29.338896252813147</v>
      </c>
      <c r="G2515" s="132">
        <v>3.8269875010683445</v>
      </c>
      <c r="H2515" s="132">
        <v>48.60441924084986</v>
      </c>
    </row>
    <row r="2517" spans="3:8" ht="12.75">
      <c r="C2517" s="154" t="s">
        <v>473</v>
      </c>
      <c r="D2517" s="132">
        <v>0.6351680815115792</v>
      </c>
      <c r="F2517" s="132">
        <v>0.4855490422344232</v>
      </c>
      <c r="G2517" s="132">
        <v>0.062059256774081265</v>
      </c>
      <c r="H2517" s="132">
        <v>3.1794411589034963</v>
      </c>
    </row>
    <row r="2518" spans="1:10" ht="12.75">
      <c r="A2518" s="148" t="s">
        <v>462</v>
      </c>
      <c r="C2518" s="149" t="s">
        <v>463</v>
      </c>
      <c r="D2518" s="149" t="s">
        <v>464</v>
      </c>
      <c r="F2518" s="149" t="s">
        <v>465</v>
      </c>
      <c r="G2518" s="149" t="s">
        <v>466</v>
      </c>
      <c r="H2518" s="149" t="s">
        <v>467</v>
      </c>
      <c r="I2518" s="150" t="s">
        <v>468</v>
      </c>
      <c r="J2518" s="149" t="s">
        <v>469</v>
      </c>
    </row>
    <row r="2519" spans="1:8" ht="12.75">
      <c r="A2519" s="151" t="s">
        <v>534</v>
      </c>
      <c r="C2519" s="152">
        <v>292.40199999976903</v>
      </c>
      <c r="D2519" s="132">
        <v>51017.726284086704</v>
      </c>
      <c r="F2519" s="132">
        <v>24364</v>
      </c>
      <c r="G2519" s="132">
        <v>23296.25</v>
      </c>
      <c r="H2519" s="153" t="s">
        <v>102</v>
      </c>
    </row>
    <row r="2521" spans="4:8" ht="12.75">
      <c r="D2521" s="132">
        <v>50333.90406322479</v>
      </c>
      <c r="F2521" s="132">
        <v>24263.25</v>
      </c>
      <c r="G2521" s="132">
        <v>23147.75</v>
      </c>
      <c r="H2521" s="153" t="s">
        <v>103</v>
      </c>
    </row>
    <row r="2523" spans="4:8" ht="12.75">
      <c r="D2523" s="132">
        <v>51298.03609055281</v>
      </c>
      <c r="F2523" s="132">
        <v>24505</v>
      </c>
      <c r="G2523" s="132">
        <v>23389</v>
      </c>
      <c r="H2523" s="153" t="s">
        <v>104</v>
      </c>
    </row>
    <row r="2525" spans="1:8" ht="12.75">
      <c r="A2525" s="148" t="s">
        <v>470</v>
      </c>
      <c r="C2525" s="154" t="s">
        <v>471</v>
      </c>
      <c r="D2525" s="132">
        <v>50883.22214595477</v>
      </c>
      <c r="F2525" s="132">
        <v>24377.416666666664</v>
      </c>
      <c r="G2525" s="132">
        <v>23277.666666666664</v>
      </c>
      <c r="H2525" s="132">
        <v>27181.294889272973</v>
      </c>
    </row>
    <row r="2526" spans="1:8" ht="12.75">
      <c r="A2526" s="131">
        <v>38385.954409722224</v>
      </c>
      <c r="C2526" s="154" t="s">
        <v>472</v>
      </c>
      <c r="D2526" s="132">
        <v>495.9396776939035</v>
      </c>
      <c r="F2526" s="132">
        <v>121.43216556305553</v>
      </c>
      <c r="G2526" s="132">
        <v>121.69386111605355</v>
      </c>
      <c r="H2526" s="132">
        <v>495.9396776939035</v>
      </c>
    </row>
    <row r="2528" spans="3:8" ht="12.75">
      <c r="C2528" s="154" t="s">
        <v>473</v>
      </c>
      <c r="D2528" s="132">
        <v>0.9746624855464876</v>
      </c>
      <c r="F2528" s="132">
        <v>0.4981338557054742</v>
      </c>
      <c r="G2528" s="132">
        <v>0.522792352252031</v>
      </c>
      <c r="H2528" s="132">
        <v>1.8245623680335583</v>
      </c>
    </row>
    <row r="2529" spans="1:10" ht="12.75">
      <c r="A2529" s="148" t="s">
        <v>462</v>
      </c>
      <c r="C2529" s="149" t="s">
        <v>463</v>
      </c>
      <c r="D2529" s="149" t="s">
        <v>464</v>
      </c>
      <c r="F2529" s="149" t="s">
        <v>465</v>
      </c>
      <c r="G2529" s="149" t="s">
        <v>466</v>
      </c>
      <c r="H2529" s="149" t="s">
        <v>467</v>
      </c>
      <c r="I2529" s="150" t="s">
        <v>468</v>
      </c>
      <c r="J2529" s="149" t="s">
        <v>469</v>
      </c>
    </row>
    <row r="2530" spans="1:8" ht="12.75">
      <c r="A2530" s="151" t="s">
        <v>538</v>
      </c>
      <c r="C2530" s="152">
        <v>324.75400000019</v>
      </c>
      <c r="D2530" s="132">
        <v>45159.651946127415</v>
      </c>
      <c r="F2530" s="132">
        <v>35558</v>
      </c>
      <c r="G2530" s="132">
        <v>30840</v>
      </c>
      <c r="H2530" s="153" t="s">
        <v>105</v>
      </c>
    </row>
    <row r="2532" spans="4:8" ht="12.75">
      <c r="D2532" s="132">
        <v>46181.47814565897</v>
      </c>
      <c r="F2532" s="132">
        <v>34793</v>
      </c>
      <c r="G2532" s="132">
        <v>30636</v>
      </c>
      <c r="H2532" s="153" t="s">
        <v>106</v>
      </c>
    </row>
    <row r="2534" spans="4:8" ht="12.75">
      <c r="D2534" s="132">
        <v>45535.10822510719</v>
      </c>
      <c r="F2534" s="132">
        <v>35074</v>
      </c>
      <c r="G2534" s="132">
        <v>31054.999999970198</v>
      </c>
      <c r="H2534" s="153" t="s">
        <v>107</v>
      </c>
    </row>
    <row r="2536" spans="1:8" ht="12.75">
      <c r="A2536" s="148" t="s">
        <v>470</v>
      </c>
      <c r="C2536" s="154" t="s">
        <v>471</v>
      </c>
      <c r="D2536" s="132">
        <v>45625.41277229786</v>
      </c>
      <c r="F2536" s="132">
        <v>35141.666666666664</v>
      </c>
      <c r="G2536" s="132">
        <v>30843.666666656733</v>
      </c>
      <c r="H2536" s="132">
        <v>12046.0658643075</v>
      </c>
    </row>
    <row r="2537" spans="1:8" ht="12.75">
      <c r="A2537" s="131">
        <v>38385.95491898148</v>
      </c>
      <c r="C2537" s="154" t="s">
        <v>472</v>
      </c>
      <c r="D2537" s="132">
        <v>516.8639849559056</v>
      </c>
      <c r="F2537" s="132">
        <v>386.96296119051675</v>
      </c>
      <c r="G2537" s="132">
        <v>209.5240638380943</v>
      </c>
      <c r="H2537" s="132">
        <v>516.8639849559056</v>
      </c>
    </row>
    <row r="2539" spans="3:8" ht="12.75">
      <c r="C2539" s="154" t="s">
        <v>473</v>
      </c>
      <c r="D2539" s="132">
        <v>1.1328423208693188</v>
      </c>
      <c r="F2539" s="132">
        <v>1.1011514190861278</v>
      </c>
      <c r="G2539" s="132">
        <v>0.6793098437437024</v>
      </c>
      <c r="H2539" s="132">
        <v>4.290728531440078</v>
      </c>
    </row>
    <row r="2540" spans="1:10" ht="12.75">
      <c r="A2540" s="148" t="s">
        <v>462</v>
      </c>
      <c r="C2540" s="149" t="s">
        <v>463</v>
      </c>
      <c r="D2540" s="149" t="s">
        <v>464</v>
      </c>
      <c r="F2540" s="149" t="s">
        <v>465</v>
      </c>
      <c r="G2540" s="149" t="s">
        <v>466</v>
      </c>
      <c r="H2540" s="149" t="s">
        <v>467</v>
      </c>
      <c r="I2540" s="150" t="s">
        <v>468</v>
      </c>
      <c r="J2540" s="149" t="s">
        <v>469</v>
      </c>
    </row>
    <row r="2541" spans="1:8" ht="12.75">
      <c r="A2541" s="151" t="s">
        <v>557</v>
      </c>
      <c r="C2541" s="152">
        <v>343.82299999985844</v>
      </c>
      <c r="D2541" s="132">
        <v>39126.01148837805</v>
      </c>
      <c r="F2541" s="132">
        <v>26970.000000029802</v>
      </c>
      <c r="G2541" s="132">
        <v>26756</v>
      </c>
      <c r="H2541" s="153" t="s">
        <v>108</v>
      </c>
    </row>
    <row r="2543" spans="4:8" ht="12.75">
      <c r="D2543" s="132">
        <v>38609.14945399761</v>
      </c>
      <c r="F2543" s="132">
        <v>26406</v>
      </c>
      <c r="G2543" s="132">
        <v>26544</v>
      </c>
      <c r="H2543" s="153" t="s">
        <v>109</v>
      </c>
    </row>
    <row r="2545" spans="4:8" ht="12.75">
      <c r="D2545" s="132">
        <v>39468.4853130579</v>
      </c>
      <c r="F2545" s="132">
        <v>27425.999999970198</v>
      </c>
      <c r="G2545" s="132">
        <v>26562</v>
      </c>
      <c r="H2545" s="153" t="s">
        <v>110</v>
      </c>
    </row>
    <row r="2547" spans="1:8" ht="12.75">
      <c r="A2547" s="148" t="s">
        <v>470</v>
      </c>
      <c r="C2547" s="154" t="s">
        <v>471</v>
      </c>
      <c r="D2547" s="132">
        <v>39067.88208514452</v>
      </c>
      <c r="F2547" s="132">
        <v>26934</v>
      </c>
      <c r="G2547" s="132">
        <v>26620.666666666664</v>
      </c>
      <c r="H2547" s="132">
        <v>12274.46133738254</v>
      </c>
    </row>
    <row r="2548" spans="1:8" ht="12.75">
      <c r="A2548" s="131">
        <v>38385.955358796295</v>
      </c>
      <c r="C2548" s="154" t="s">
        <v>472</v>
      </c>
      <c r="D2548" s="132">
        <v>432.60698134358665</v>
      </c>
      <c r="F2548" s="132">
        <v>510.9520525315123</v>
      </c>
      <c r="G2548" s="132">
        <v>117.54715365900329</v>
      </c>
      <c r="H2548" s="132">
        <v>432.60698134358665</v>
      </c>
    </row>
    <row r="2550" spans="3:8" ht="12.75">
      <c r="C2550" s="154" t="s">
        <v>473</v>
      </c>
      <c r="D2550" s="132">
        <v>1.1073213039825485</v>
      </c>
      <c r="F2550" s="132">
        <v>1.897052248204917</v>
      </c>
      <c r="G2550" s="132">
        <v>0.4415635232989532</v>
      </c>
      <c r="H2550" s="132">
        <v>3.5244477900309867</v>
      </c>
    </row>
    <row r="2551" spans="1:10" ht="12.75">
      <c r="A2551" s="148" t="s">
        <v>462</v>
      </c>
      <c r="C2551" s="149" t="s">
        <v>463</v>
      </c>
      <c r="D2551" s="149" t="s">
        <v>464</v>
      </c>
      <c r="F2551" s="149" t="s">
        <v>465</v>
      </c>
      <c r="G2551" s="149" t="s">
        <v>466</v>
      </c>
      <c r="H2551" s="149" t="s">
        <v>467</v>
      </c>
      <c r="I2551" s="150" t="s">
        <v>468</v>
      </c>
      <c r="J2551" s="149" t="s">
        <v>469</v>
      </c>
    </row>
    <row r="2552" spans="1:8" ht="12.75">
      <c r="A2552" s="151" t="s">
        <v>539</v>
      </c>
      <c r="C2552" s="152">
        <v>361.38400000007823</v>
      </c>
      <c r="D2552" s="132">
        <v>71273.51407015324</v>
      </c>
      <c r="F2552" s="132">
        <v>28177.999999970198</v>
      </c>
      <c r="G2552" s="132">
        <v>28179.999999970198</v>
      </c>
      <c r="H2552" s="153" t="s">
        <v>111</v>
      </c>
    </row>
    <row r="2554" spans="4:8" ht="12.75">
      <c r="D2554" s="132">
        <v>71581.9809473753</v>
      </c>
      <c r="F2554" s="132">
        <v>28454</v>
      </c>
      <c r="G2554" s="132">
        <v>27644</v>
      </c>
      <c r="H2554" s="153" t="s">
        <v>112</v>
      </c>
    </row>
    <row r="2556" spans="4:8" ht="12.75">
      <c r="D2556" s="132">
        <v>70783.31705415249</v>
      </c>
      <c r="F2556" s="132">
        <v>28425.999999970198</v>
      </c>
      <c r="G2556" s="132">
        <v>28304</v>
      </c>
      <c r="H2556" s="153" t="s">
        <v>113</v>
      </c>
    </row>
    <row r="2558" spans="1:8" ht="12.75">
      <c r="A2558" s="148" t="s">
        <v>470</v>
      </c>
      <c r="C2558" s="154" t="s">
        <v>471</v>
      </c>
      <c r="D2558" s="132">
        <v>71212.93735722701</v>
      </c>
      <c r="F2558" s="132">
        <v>28352.6666666468</v>
      </c>
      <c r="G2558" s="132">
        <v>28042.666666656733</v>
      </c>
      <c r="H2558" s="132">
        <v>43002.76043065773</v>
      </c>
    </row>
    <row r="2559" spans="1:8" ht="12.75">
      <c r="A2559" s="131">
        <v>38385.95578703703</v>
      </c>
      <c r="C2559" s="154" t="s">
        <v>472</v>
      </c>
      <c r="D2559" s="132">
        <v>402.76315273031815</v>
      </c>
      <c r="F2559" s="132">
        <v>151.91225538574923</v>
      </c>
      <c r="G2559" s="132">
        <v>350.77818251605146</v>
      </c>
      <c r="H2559" s="132">
        <v>402.76315273031815</v>
      </c>
    </row>
    <row r="2561" spans="3:8" ht="12.75">
      <c r="C2561" s="154" t="s">
        <v>473</v>
      </c>
      <c r="D2561" s="132">
        <v>0.5655758176494373</v>
      </c>
      <c r="F2561" s="132">
        <v>0.5357952998631135</v>
      </c>
      <c r="G2561" s="132">
        <v>1.2508731308821404</v>
      </c>
      <c r="H2561" s="132">
        <v>0.9365983687948983</v>
      </c>
    </row>
    <row r="2562" spans="1:10" ht="12.75">
      <c r="A2562" s="148" t="s">
        <v>462</v>
      </c>
      <c r="C2562" s="149" t="s">
        <v>463</v>
      </c>
      <c r="D2562" s="149" t="s">
        <v>464</v>
      </c>
      <c r="F2562" s="149" t="s">
        <v>465</v>
      </c>
      <c r="G2562" s="149" t="s">
        <v>466</v>
      </c>
      <c r="H2562" s="149" t="s">
        <v>467</v>
      </c>
      <c r="I2562" s="150" t="s">
        <v>468</v>
      </c>
      <c r="J2562" s="149" t="s">
        <v>469</v>
      </c>
    </row>
    <row r="2563" spans="1:8" ht="12.75">
      <c r="A2563" s="151" t="s">
        <v>558</v>
      </c>
      <c r="C2563" s="152">
        <v>371.029</v>
      </c>
      <c r="D2563" s="132">
        <v>124712.2817826271</v>
      </c>
      <c r="F2563" s="132">
        <v>38980</v>
      </c>
      <c r="G2563" s="132">
        <v>37474</v>
      </c>
      <c r="H2563" s="153" t="s">
        <v>114</v>
      </c>
    </row>
    <row r="2565" spans="4:8" ht="12.75">
      <c r="D2565" s="132">
        <v>125796.85664093494</v>
      </c>
      <c r="F2565" s="132">
        <v>38774</v>
      </c>
      <c r="G2565" s="132">
        <v>38668</v>
      </c>
      <c r="H2565" s="153" t="s">
        <v>115</v>
      </c>
    </row>
    <row r="2567" spans="4:8" ht="12.75">
      <c r="D2567" s="132">
        <v>126631.0785728693</v>
      </c>
      <c r="F2567" s="132">
        <v>39250</v>
      </c>
      <c r="G2567" s="132">
        <v>37378</v>
      </c>
      <c r="H2567" s="153" t="s">
        <v>116</v>
      </c>
    </row>
    <row r="2569" spans="1:8" ht="12.75">
      <c r="A2569" s="148" t="s">
        <v>470</v>
      </c>
      <c r="C2569" s="154" t="s">
        <v>471</v>
      </c>
      <c r="D2569" s="132">
        <v>125713.40566547713</v>
      </c>
      <c r="F2569" s="132">
        <v>39001.333333333336</v>
      </c>
      <c r="G2569" s="132">
        <v>37840</v>
      </c>
      <c r="H2569" s="132">
        <v>87154.01736385627</v>
      </c>
    </row>
    <row r="2570" spans="1:8" ht="12.75">
      <c r="A2570" s="131">
        <v>38385.956238425926</v>
      </c>
      <c r="C2570" s="154" t="s">
        <v>472</v>
      </c>
      <c r="D2570" s="132">
        <v>962.1165883306531</v>
      </c>
      <c r="F2570" s="132">
        <v>238.7160097968574</v>
      </c>
      <c r="G2570" s="132">
        <v>718.6737785671605</v>
      </c>
      <c r="H2570" s="132">
        <v>962.1165883306531</v>
      </c>
    </row>
    <row r="2572" spans="3:8" ht="12.75">
      <c r="C2572" s="154" t="s">
        <v>473</v>
      </c>
      <c r="D2572" s="132">
        <v>0.7653253710195724</v>
      </c>
      <c r="F2572" s="132">
        <v>0.6120714072942568</v>
      </c>
      <c r="G2572" s="132">
        <v>1.899243600864589</v>
      </c>
      <c r="H2572" s="132">
        <v>1.1039268382935763</v>
      </c>
    </row>
    <row r="2573" spans="1:10" ht="12.75">
      <c r="A2573" s="148" t="s">
        <v>462</v>
      </c>
      <c r="C2573" s="149" t="s">
        <v>463</v>
      </c>
      <c r="D2573" s="149" t="s">
        <v>464</v>
      </c>
      <c r="F2573" s="149" t="s">
        <v>465</v>
      </c>
      <c r="G2573" s="149" t="s">
        <v>466</v>
      </c>
      <c r="H2573" s="149" t="s">
        <v>467</v>
      </c>
      <c r="I2573" s="150" t="s">
        <v>468</v>
      </c>
      <c r="J2573" s="149" t="s">
        <v>469</v>
      </c>
    </row>
    <row r="2574" spans="1:8" ht="12.75">
      <c r="A2574" s="151" t="s">
        <v>533</v>
      </c>
      <c r="C2574" s="152">
        <v>407.77100000018254</v>
      </c>
      <c r="D2574" s="132">
        <v>1463798.824371338</v>
      </c>
      <c r="F2574" s="132">
        <v>80300</v>
      </c>
      <c r="G2574" s="132">
        <v>76800</v>
      </c>
      <c r="H2574" s="153" t="s">
        <v>117</v>
      </c>
    </row>
    <row r="2576" spans="4:8" ht="12.75">
      <c r="D2576" s="132">
        <v>1414248.6855278015</v>
      </c>
      <c r="F2576" s="132">
        <v>80300</v>
      </c>
      <c r="G2576" s="132">
        <v>77400</v>
      </c>
      <c r="H2576" s="153" t="s">
        <v>118</v>
      </c>
    </row>
    <row r="2578" spans="4:8" ht="12.75">
      <c r="D2578" s="132">
        <v>1421526.0285453796</v>
      </c>
      <c r="F2578" s="132">
        <v>81400</v>
      </c>
      <c r="G2578" s="132">
        <v>78000</v>
      </c>
      <c r="H2578" s="153" t="s">
        <v>119</v>
      </c>
    </row>
    <row r="2580" spans="1:8" ht="12.75">
      <c r="A2580" s="148" t="s">
        <v>470</v>
      </c>
      <c r="C2580" s="154" t="s">
        <v>471</v>
      </c>
      <c r="D2580" s="132">
        <v>1433191.1794815063</v>
      </c>
      <c r="F2580" s="132">
        <v>80666.66666666667</v>
      </c>
      <c r="G2580" s="132">
        <v>77400</v>
      </c>
      <c r="H2580" s="132">
        <v>1354184.554743561</v>
      </c>
    </row>
    <row r="2581" spans="1:8" ht="12.75">
      <c r="A2581" s="131">
        <v>38385.95670138889</v>
      </c>
      <c r="C2581" s="154" t="s">
        <v>472</v>
      </c>
      <c r="D2581" s="132">
        <v>26755.57651454023</v>
      </c>
      <c r="F2581" s="132">
        <v>635.0852961085883</v>
      </c>
      <c r="G2581" s="132">
        <v>600</v>
      </c>
      <c r="H2581" s="132">
        <v>26755.57651454023</v>
      </c>
    </row>
    <row r="2583" spans="3:8" ht="12.75">
      <c r="C2583" s="154" t="s">
        <v>473</v>
      </c>
      <c r="D2583" s="132">
        <v>1.8668532780267144</v>
      </c>
      <c r="F2583" s="132">
        <v>0.7872958216222168</v>
      </c>
      <c r="G2583" s="132">
        <v>0.7751937984496123</v>
      </c>
      <c r="H2583" s="132">
        <v>1.9757703202874655</v>
      </c>
    </row>
    <row r="2584" spans="1:10" ht="12.75">
      <c r="A2584" s="148" t="s">
        <v>462</v>
      </c>
      <c r="C2584" s="149" t="s">
        <v>463</v>
      </c>
      <c r="D2584" s="149" t="s">
        <v>464</v>
      </c>
      <c r="F2584" s="149" t="s">
        <v>465</v>
      </c>
      <c r="G2584" s="149" t="s">
        <v>466</v>
      </c>
      <c r="H2584" s="149" t="s">
        <v>467</v>
      </c>
      <c r="I2584" s="150" t="s">
        <v>468</v>
      </c>
      <c r="J2584" s="149" t="s">
        <v>469</v>
      </c>
    </row>
    <row r="2585" spans="1:8" ht="12.75">
      <c r="A2585" s="151" t="s">
        <v>540</v>
      </c>
      <c r="C2585" s="152">
        <v>455.40299999993294</v>
      </c>
      <c r="D2585" s="132">
        <v>78997.16198909283</v>
      </c>
      <c r="F2585" s="132">
        <v>51659.999999940395</v>
      </c>
      <c r="G2585" s="132">
        <v>53795</v>
      </c>
      <c r="H2585" s="153" t="s">
        <v>120</v>
      </c>
    </row>
    <row r="2587" spans="4:8" ht="12.75">
      <c r="D2587" s="132">
        <v>77910.57556450367</v>
      </c>
      <c r="F2587" s="132">
        <v>51340.000000059605</v>
      </c>
      <c r="G2587" s="132">
        <v>54340.000000059605</v>
      </c>
      <c r="H2587" s="153" t="s">
        <v>121</v>
      </c>
    </row>
    <row r="2589" spans="4:8" ht="12.75">
      <c r="D2589" s="132">
        <v>78758.94754850864</v>
      </c>
      <c r="F2589" s="132">
        <v>51865.000000059605</v>
      </c>
      <c r="G2589" s="132">
        <v>53952.500000059605</v>
      </c>
      <c r="H2589" s="153" t="s">
        <v>122</v>
      </c>
    </row>
    <row r="2591" spans="1:8" ht="12.75">
      <c r="A2591" s="148" t="s">
        <v>470</v>
      </c>
      <c r="C2591" s="154" t="s">
        <v>471</v>
      </c>
      <c r="D2591" s="132">
        <v>78555.56170070171</v>
      </c>
      <c r="F2591" s="132">
        <v>51621.666666686535</v>
      </c>
      <c r="G2591" s="132">
        <v>54029.1666667064</v>
      </c>
      <c r="H2591" s="132">
        <v>25737.14358051693</v>
      </c>
    </row>
    <row r="2592" spans="1:8" ht="12.75">
      <c r="A2592" s="131">
        <v>38385.957349537035</v>
      </c>
      <c r="C2592" s="154" t="s">
        <v>472</v>
      </c>
      <c r="D2592" s="132">
        <v>571.1320922876076</v>
      </c>
      <c r="F2592" s="132">
        <v>264.5908791498005</v>
      </c>
      <c r="G2592" s="132">
        <v>280.4720723123213</v>
      </c>
      <c r="H2592" s="132">
        <v>571.1320922876076</v>
      </c>
    </row>
    <row r="2594" spans="3:8" ht="12.75">
      <c r="C2594" s="154" t="s">
        <v>473</v>
      </c>
      <c r="D2594" s="132">
        <v>0.7270422105358147</v>
      </c>
      <c r="F2594" s="132">
        <v>0.5125578003093635</v>
      </c>
      <c r="G2594" s="132">
        <v>0.5191123417514275</v>
      </c>
      <c r="H2594" s="132">
        <v>2.2190966549992583</v>
      </c>
    </row>
    <row r="2595" spans="1:16" ht="12.75">
      <c r="A2595" s="142" t="s">
        <v>453</v>
      </c>
      <c r="B2595" s="137" t="s">
        <v>399</v>
      </c>
      <c r="D2595" s="142" t="s">
        <v>454</v>
      </c>
      <c r="E2595" s="137" t="s">
        <v>455</v>
      </c>
      <c r="F2595" s="138" t="s">
        <v>504</v>
      </c>
      <c r="G2595" s="143" t="s">
        <v>457</v>
      </c>
      <c r="H2595" s="144">
        <v>2</v>
      </c>
      <c r="I2595" s="145" t="s">
        <v>458</v>
      </c>
      <c r="J2595" s="144">
        <v>10</v>
      </c>
      <c r="K2595" s="143" t="s">
        <v>459</v>
      </c>
      <c r="L2595" s="146">
        <v>1</v>
      </c>
      <c r="M2595" s="143" t="s">
        <v>460</v>
      </c>
      <c r="N2595" s="147">
        <v>1</v>
      </c>
      <c r="O2595" s="143" t="s">
        <v>461</v>
      </c>
      <c r="P2595" s="147">
        <v>1</v>
      </c>
    </row>
    <row r="2597" spans="1:10" ht="12.75">
      <c r="A2597" s="148" t="s">
        <v>462</v>
      </c>
      <c r="C2597" s="149" t="s">
        <v>463</v>
      </c>
      <c r="D2597" s="149" t="s">
        <v>464</v>
      </c>
      <c r="F2597" s="149" t="s">
        <v>465</v>
      </c>
      <c r="G2597" s="149" t="s">
        <v>466</v>
      </c>
      <c r="H2597" s="149" t="s">
        <v>467</v>
      </c>
      <c r="I2597" s="150" t="s">
        <v>468</v>
      </c>
      <c r="J2597" s="149" t="s">
        <v>469</v>
      </c>
    </row>
    <row r="2598" spans="1:8" ht="12.75">
      <c r="A2598" s="151" t="s">
        <v>536</v>
      </c>
      <c r="C2598" s="152">
        <v>228.61599999992177</v>
      </c>
      <c r="D2598" s="132">
        <v>34775.598718464375</v>
      </c>
      <c r="F2598" s="132">
        <v>23045</v>
      </c>
      <c r="G2598" s="132">
        <v>22944</v>
      </c>
      <c r="H2598" s="153" t="s">
        <v>123</v>
      </c>
    </row>
    <row r="2600" spans="4:8" ht="12.75">
      <c r="D2600" s="132">
        <v>34511.317068219185</v>
      </c>
      <c r="F2600" s="132">
        <v>22694</v>
      </c>
      <c r="G2600" s="132">
        <v>22957</v>
      </c>
      <c r="H2600" s="153" t="s">
        <v>124</v>
      </c>
    </row>
    <row r="2602" spans="4:8" ht="12.75">
      <c r="D2602" s="132">
        <v>34536.58033376932</v>
      </c>
      <c r="F2602" s="132">
        <v>22742</v>
      </c>
      <c r="G2602" s="132">
        <v>22655</v>
      </c>
      <c r="H2602" s="153" t="s">
        <v>125</v>
      </c>
    </row>
    <row r="2604" spans="1:8" ht="12.75">
      <c r="A2604" s="148" t="s">
        <v>470</v>
      </c>
      <c r="C2604" s="154" t="s">
        <v>471</v>
      </c>
      <c r="D2604" s="132">
        <v>34607.83204015096</v>
      </c>
      <c r="F2604" s="132">
        <v>22827</v>
      </c>
      <c r="G2604" s="132">
        <v>22852</v>
      </c>
      <c r="H2604" s="132">
        <v>11766.896008819367</v>
      </c>
    </row>
    <row r="2605" spans="1:8" ht="12.75">
      <c r="A2605" s="131">
        <v>38385.95957175926</v>
      </c>
      <c r="C2605" s="154" t="s">
        <v>472</v>
      </c>
      <c r="D2605" s="132">
        <v>145.8382731343432</v>
      </c>
      <c r="F2605" s="132">
        <v>190.31290024588455</v>
      </c>
      <c r="G2605" s="132">
        <v>170.73078222745892</v>
      </c>
      <c r="H2605" s="132">
        <v>145.8382731343432</v>
      </c>
    </row>
    <row r="2607" spans="3:8" ht="12.75">
      <c r="C2607" s="154" t="s">
        <v>473</v>
      </c>
      <c r="D2607" s="132">
        <v>0.42140251075290136</v>
      </c>
      <c r="F2607" s="132">
        <v>0.8337184047219718</v>
      </c>
      <c r="G2607" s="132">
        <v>0.7471152731815988</v>
      </c>
      <c r="H2607" s="132">
        <v>1.2393945950150016</v>
      </c>
    </row>
    <row r="2608" spans="1:10" ht="12.75">
      <c r="A2608" s="148" t="s">
        <v>462</v>
      </c>
      <c r="C2608" s="149" t="s">
        <v>463</v>
      </c>
      <c r="D2608" s="149" t="s">
        <v>464</v>
      </c>
      <c r="F2608" s="149" t="s">
        <v>465</v>
      </c>
      <c r="G2608" s="149" t="s">
        <v>466</v>
      </c>
      <c r="H2608" s="149" t="s">
        <v>467</v>
      </c>
      <c r="I2608" s="150" t="s">
        <v>468</v>
      </c>
      <c r="J2608" s="149" t="s">
        <v>469</v>
      </c>
    </row>
    <row r="2609" spans="1:8" ht="12.75">
      <c r="A2609" s="151" t="s">
        <v>537</v>
      </c>
      <c r="C2609" s="152">
        <v>231.6040000000503</v>
      </c>
      <c r="D2609" s="132">
        <v>185837.59410119057</v>
      </c>
      <c r="F2609" s="132">
        <v>26199.000000029802</v>
      </c>
      <c r="G2609" s="132">
        <v>27852.999999970198</v>
      </c>
      <c r="H2609" s="153" t="s">
        <v>126</v>
      </c>
    </row>
    <row r="2611" spans="4:8" ht="12.75">
      <c r="D2611" s="132">
        <v>191375.4137506485</v>
      </c>
      <c r="F2611" s="132">
        <v>24954</v>
      </c>
      <c r="G2611" s="132">
        <v>27647.000000029802</v>
      </c>
      <c r="H2611" s="153" t="s">
        <v>127</v>
      </c>
    </row>
    <row r="2613" spans="4:8" ht="12.75">
      <c r="D2613" s="132">
        <v>184226.16492152214</v>
      </c>
      <c r="F2613" s="132">
        <v>25397</v>
      </c>
      <c r="G2613" s="132">
        <v>27621</v>
      </c>
      <c r="H2613" s="153" t="s">
        <v>128</v>
      </c>
    </row>
    <row r="2615" spans="1:8" ht="12.75">
      <c r="A2615" s="148" t="s">
        <v>470</v>
      </c>
      <c r="C2615" s="154" t="s">
        <v>471</v>
      </c>
      <c r="D2615" s="132">
        <v>187146.39092445374</v>
      </c>
      <c r="F2615" s="132">
        <v>25516.666666676603</v>
      </c>
      <c r="G2615" s="132">
        <v>27707</v>
      </c>
      <c r="H2615" s="132">
        <v>160328.7544591253</v>
      </c>
    </row>
    <row r="2616" spans="1:8" ht="12.75">
      <c r="A2616" s="131">
        <v>38385.96003472222</v>
      </c>
      <c r="C2616" s="154" t="s">
        <v>472</v>
      </c>
      <c r="D2616" s="132">
        <v>3750.0202064281993</v>
      </c>
      <c r="F2616" s="132">
        <v>631.0676139318816</v>
      </c>
      <c r="G2616" s="132">
        <v>127.10625473867537</v>
      </c>
      <c r="H2616" s="132">
        <v>3750.0202064281993</v>
      </c>
    </row>
    <row r="2618" spans="3:8" ht="12.75">
      <c r="C2618" s="154" t="s">
        <v>473</v>
      </c>
      <c r="D2618" s="132">
        <v>2.0037897540551497</v>
      </c>
      <c r="F2618" s="132">
        <v>2.4731585131220224</v>
      </c>
      <c r="G2618" s="132">
        <v>0.4587514156663493</v>
      </c>
      <c r="H2618" s="132">
        <v>2.338956738658031</v>
      </c>
    </row>
    <row r="2619" spans="1:10" ht="12.75">
      <c r="A2619" s="148" t="s">
        <v>462</v>
      </c>
      <c r="C2619" s="149" t="s">
        <v>463</v>
      </c>
      <c r="D2619" s="149" t="s">
        <v>464</v>
      </c>
      <c r="F2619" s="149" t="s">
        <v>465</v>
      </c>
      <c r="G2619" s="149" t="s">
        <v>466</v>
      </c>
      <c r="H2619" s="149" t="s">
        <v>467</v>
      </c>
      <c r="I2619" s="150" t="s">
        <v>468</v>
      </c>
      <c r="J2619" s="149" t="s">
        <v>469</v>
      </c>
    </row>
    <row r="2620" spans="1:8" ht="12.75">
      <c r="A2620" s="151" t="s">
        <v>535</v>
      </c>
      <c r="C2620" s="152">
        <v>267.7160000000149</v>
      </c>
      <c r="D2620" s="132">
        <v>91177.47054588795</v>
      </c>
      <c r="F2620" s="132">
        <v>6370.25</v>
      </c>
      <c r="G2620" s="132">
        <v>6498.250000007451</v>
      </c>
      <c r="H2620" s="153" t="s">
        <v>129</v>
      </c>
    </row>
    <row r="2622" spans="4:8" ht="12.75">
      <c r="D2622" s="132">
        <v>91653.92751896381</v>
      </c>
      <c r="F2622" s="132">
        <v>6392.5</v>
      </c>
      <c r="G2622" s="132">
        <v>6498</v>
      </c>
      <c r="H2622" s="153" t="s">
        <v>130</v>
      </c>
    </row>
    <row r="2624" spans="4:8" ht="12.75">
      <c r="D2624" s="132">
        <v>91962.60493588448</v>
      </c>
      <c r="F2624" s="132">
        <v>6371.25</v>
      </c>
      <c r="G2624" s="132">
        <v>6486.750000007451</v>
      </c>
      <c r="H2624" s="153" t="s">
        <v>131</v>
      </c>
    </row>
    <row r="2626" spans="1:8" ht="12.75">
      <c r="A2626" s="148" t="s">
        <v>470</v>
      </c>
      <c r="C2626" s="154" t="s">
        <v>471</v>
      </c>
      <c r="D2626" s="132">
        <v>91598.00100024542</v>
      </c>
      <c r="F2626" s="132">
        <v>6378</v>
      </c>
      <c r="G2626" s="132">
        <v>6494.3333333383</v>
      </c>
      <c r="H2626" s="132">
        <v>85144.07997311039</v>
      </c>
    </row>
    <row r="2627" spans="1:8" ht="12.75">
      <c r="A2627" s="131">
        <v>38385.96068287037</v>
      </c>
      <c r="C2627" s="154" t="s">
        <v>472</v>
      </c>
      <c r="D2627" s="132">
        <v>395.5437197208571</v>
      </c>
      <c r="F2627" s="132">
        <v>12.567318727556806</v>
      </c>
      <c r="G2627" s="132">
        <v>6.568548797710345</v>
      </c>
      <c r="H2627" s="132">
        <v>395.5437197208571</v>
      </c>
    </row>
    <row r="2629" spans="3:8" ht="12.75">
      <c r="C2629" s="154" t="s">
        <v>473</v>
      </c>
      <c r="D2629" s="132">
        <v>0.4318257116984433</v>
      </c>
      <c r="F2629" s="132">
        <v>0.19704168591340238</v>
      </c>
      <c r="G2629" s="132">
        <v>0.10114277263827935</v>
      </c>
      <c r="H2629" s="132">
        <v>0.4645580994542132</v>
      </c>
    </row>
    <row r="2630" spans="1:10" ht="12.75">
      <c r="A2630" s="148" t="s">
        <v>462</v>
      </c>
      <c r="C2630" s="149" t="s">
        <v>463</v>
      </c>
      <c r="D2630" s="149" t="s">
        <v>464</v>
      </c>
      <c r="F2630" s="149" t="s">
        <v>465</v>
      </c>
      <c r="G2630" s="149" t="s">
        <v>466</v>
      </c>
      <c r="H2630" s="149" t="s">
        <v>467</v>
      </c>
      <c r="I2630" s="150" t="s">
        <v>468</v>
      </c>
      <c r="J2630" s="149" t="s">
        <v>469</v>
      </c>
    </row>
    <row r="2631" spans="1:8" ht="12.75">
      <c r="A2631" s="151" t="s">
        <v>534</v>
      </c>
      <c r="C2631" s="152">
        <v>292.40199999976903</v>
      </c>
      <c r="D2631" s="132">
        <v>27115.512460172176</v>
      </c>
      <c r="F2631" s="132">
        <v>24244.25</v>
      </c>
      <c r="G2631" s="132">
        <v>23961.75</v>
      </c>
      <c r="H2631" s="153" t="s">
        <v>132</v>
      </c>
    </row>
    <row r="2633" spans="4:8" ht="12.75">
      <c r="D2633" s="132">
        <v>27107.81656587124</v>
      </c>
      <c r="F2633" s="132">
        <v>24231.25</v>
      </c>
      <c r="G2633" s="132">
        <v>24114</v>
      </c>
      <c r="H2633" s="153" t="s">
        <v>133</v>
      </c>
    </row>
    <row r="2635" spans="4:8" ht="12.75">
      <c r="D2635" s="132">
        <v>26756</v>
      </c>
      <c r="F2635" s="132">
        <v>24183.5</v>
      </c>
      <c r="G2635" s="132">
        <v>23582.5</v>
      </c>
      <c r="H2635" s="153" t="s">
        <v>134</v>
      </c>
    </row>
    <row r="2637" spans="1:8" ht="12.75">
      <c r="A2637" s="148" t="s">
        <v>470</v>
      </c>
      <c r="C2637" s="154" t="s">
        <v>471</v>
      </c>
      <c r="D2637" s="132">
        <v>26993.109675347805</v>
      </c>
      <c r="F2637" s="132">
        <v>24219.666666666664</v>
      </c>
      <c r="G2637" s="132">
        <v>23886.083333333336</v>
      </c>
      <c r="H2637" s="132">
        <v>2978.336856386635</v>
      </c>
    </row>
    <row r="2638" spans="1:8" ht="12.75">
      <c r="A2638" s="131">
        <v>38385.96135416667</v>
      </c>
      <c r="C2638" s="154" t="s">
        <v>472</v>
      </c>
      <c r="D2638" s="132">
        <v>205.37905274094746</v>
      </c>
      <c r="F2638" s="132">
        <v>31.98860474189728</v>
      </c>
      <c r="G2638" s="132">
        <v>273.7099666313474</v>
      </c>
      <c r="H2638" s="132">
        <v>205.37905274094746</v>
      </c>
    </row>
    <row r="2640" spans="3:8" ht="12.75">
      <c r="C2640" s="154" t="s">
        <v>473</v>
      </c>
      <c r="D2640" s="132">
        <v>0.7608573269663538</v>
      </c>
      <c r="F2640" s="132">
        <v>0.13207698182701644</v>
      </c>
      <c r="G2640" s="132">
        <v>1.1458972273172205</v>
      </c>
      <c r="H2640" s="132">
        <v>6.89576305986142</v>
      </c>
    </row>
    <row r="2641" spans="1:10" ht="12.75">
      <c r="A2641" s="148" t="s">
        <v>462</v>
      </c>
      <c r="C2641" s="149" t="s">
        <v>463</v>
      </c>
      <c r="D2641" s="149" t="s">
        <v>464</v>
      </c>
      <c r="F2641" s="149" t="s">
        <v>465</v>
      </c>
      <c r="G2641" s="149" t="s">
        <v>466</v>
      </c>
      <c r="H2641" s="149" t="s">
        <v>467</v>
      </c>
      <c r="I2641" s="150" t="s">
        <v>468</v>
      </c>
      <c r="J2641" s="149" t="s">
        <v>469</v>
      </c>
    </row>
    <row r="2642" spans="1:8" ht="12.75">
      <c r="A2642" s="151" t="s">
        <v>538</v>
      </c>
      <c r="C2642" s="152">
        <v>324.75400000019</v>
      </c>
      <c r="D2642" s="132">
        <v>35743.15996402502</v>
      </c>
      <c r="F2642" s="132">
        <v>32951</v>
      </c>
      <c r="G2642" s="132">
        <v>29458</v>
      </c>
      <c r="H2642" s="153" t="s">
        <v>135</v>
      </c>
    </row>
    <row r="2644" spans="4:8" ht="12.75">
      <c r="D2644" s="132">
        <v>35945.125697374344</v>
      </c>
      <c r="F2644" s="132">
        <v>32816</v>
      </c>
      <c r="G2644" s="132">
        <v>29352.999999970198</v>
      </c>
      <c r="H2644" s="153" t="s">
        <v>136</v>
      </c>
    </row>
    <row r="2646" spans="4:8" ht="12.75">
      <c r="D2646" s="132">
        <v>36447.08411496878</v>
      </c>
      <c r="F2646" s="132">
        <v>32354.999999970198</v>
      </c>
      <c r="G2646" s="132">
        <v>29521</v>
      </c>
      <c r="H2646" s="153" t="s">
        <v>137</v>
      </c>
    </row>
    <row r="2648" spans="1:8" ht="12.75">
      <c r="A2648" s="148" t="s">
        <v>470</v>
      </c>
      <c r="C2648" s="154" t="s">
        <v>471</v>
      </c>
      <c r="D2648" s="132">
        <v>36045.12325878938</v>
      </c>
      <c r="F2648" s="132">
        <v>32707.333333323397</v>
      </c>
      <c r="G2648" s="132">
        <v>29443.99999999007</v>
      </c>
      <c r="H2648" s="132">
        <v>4524.009131096951</v>
      </c>
    </row>
    <row r="2649" spans="1:8" ht="12.75">
      <c r="A2649" s="131">
        <v>38385.961851851855</v>
      </c>
      <c r="C2649" s="154" t="s">
        <v>472</v>
      </c>
      <c r="D2649" s="132">
        <v>362.4595657271434</v>
      </c>
      <c r="F2649" s="132">
        <v>312.5065332816409</v>
      </c>
      <c r="G2649" s="132">
        <v>84.8704895876553</v>
      </c>
      <c r="H2649" s="132">
        <v>362.4595657271434</v>
      </c>
    </row>
    <row r="2651" spans="3:8" ht="12.75">
      <c r="C2651" s="154" t="s">
        <v>473</v>
      </c>
      <c r="D2651" s="132">
        <v>1.0055717194385232</v>
      </c>
      <c r="F2651" s="132">
        <v>0.9554631987171152</v>
      </c>
      <c r="G2651" s="132">
        <v>0.28824374944872955</v>
      </c>
      <c r="H2651" s="132">
        <v>8.011910569226828</v>
      </c>
    </row>
    <row r="2652" spans="1:10" ht="12.75">
      <c r="A2652" s="148" t="s">
        <v>462</v>
      </c>
      <c r="C2652" s="149" t="s">
        <v>463</v>
      </c>
      <c r="D2652" s="149" t="s">
        <v>464</v>
      </c>
      <c r="F2652" s="149" t="s">
        <v>465</v>
      </c>
      <c r="G2652" s="149" t="s">
        <v>466</v>
      </c>
      <c r="H2652" s="149" t="s">
        <v>467</v>
      </c>
      <c r="I2652" s="150" t="s">
        <v>468</v>
      </c>
      <c r="J2652" s="149" t="s">
        <v>469</v>
      </c>
    </row>
    <row r="2653" spans="1:8" ht="12.75">
      <c r="A2653" s="151" t="s">
        <v>557</v>
      </c>
      <c r="C2653" s="152">
        <v>343.82299999985844</v>
      </c>
      <c r="D2653" s="132">
        <v>28492.325552493334</v>
      </c>
      <c r="F2653" s="132">
        <v>26638</v>
      </c>
      <c r="G2653" s="132">
        <v>26481.999999970198</v>
      </c>
      <c r="H2653" s="153" t="s">
        <v>138</v>
      </c>
    </row>
    <row r="2655" spans="4:8" ht="12.75">
      <c r="D2655" s="132">
        <v>28576.17348009348</v>
      </c>
      <c r="F2655" s="132">
        <v>26662</v>
      </c>
      <c r="G2655" s="132">
        <v>26474.000000029802</v>
      </c>
      <c r="H2655" s="153" t="s">
        <v>139</v>
      </c>
    </row>
    <row r="2657" spans="4:8" ht="12.75">
      <c r="D2657" s="132">
        <v>28341.1718442142</v>
      </c>
      <c r="F2657" s="132">
        <v>27060</v>
      </c>
      <c r="G2657" s="132">
        <v>26390</v>
      </c>
      <c r="H2657" s="153" t="s">
        <v>140</v>
      </c>
    </row>
    <row r="2659" spans="1:8" ht="12.75">
      <c r="A2659" s="148" t="s">
        <v>470</v>
      </c>
      <c r="C2659" s="154" t="s">
        <v>471</v>
      </c>
      <c r="D2659" s="132">
        <v>28469.890292267002</v>
      </c>
      <c r="F2659" s="132">
        <v>26786.666666666664</v>
      </c>
      <c r="G2659" s="132">
        <v>26448.666666666664</v>
      </c>
      <c r="H2659" s="132">
        <v>1834.8697551422022</v>
      </c>
    </row>
    <row r="2660" spans="1:8" ht="12.75">
      <c r="A2660" s="131">
        <v>38385.96229166666</v>
      </c>
      <c r="C2660" s="154" t="s">
        <v>472</v>
      </c>
      <c r="D2660" s="132">
        <v>119.09638068579605</v>
      </c>
      <c r="F2660" s="132">
        <v>237.01758021997722</v>
      </c>
      <c r="G2660" s="132">
        <v>50.96403960764769</v>
      </c>
      <c r="H2660" s="132">
        <v>119.09638068579605</v>
      </c>
    </row>
    <row r="2662" spans="3:8" ht="12.75">
      <c r="C2662" s="154" t="s">
        <v>473</v>
      </c>
      <c r="D2662" s="132">
        <v>0.41832398882880495</v>
      </c>
      <c r="F2662" s="132">
        <v>0.8848341720506865</v>
      </c>
      <c r="G2662" s="132">
        <v>0.19269039248726222</v>
      </c>
      <c r="H2662" s="132">
        <v>6.490726677031421</v>
      </c>
    </row>
    <row r="2663" spans="1:10" ht="12.75">
      <c r="A2663" s="148" t="s">
        <v>462</v>
      </c>
      <c r="C2663" s="149" t="s">
        <v>463</v>
      </c>
      <c r="D2663" s="149" t="s">
        <v>464</v>
      </c>
      <c r="F2663" s="149" t="s">
        <v>465</v>
      </c>
      <c r="G2663" s="149" t="s">
        <v>466</v>
      </c>
      <c r="H2663" s="149" t="s">
        <v>467</v>
      </c>
      <c r="I2663" s="150" t="s">
        <v>468</v>
      </c>
      <c r="J2663" s="149" t="s">
        <v>469</v>
      </c>
    </row>
    <row r="2664" spans="1:8" ht="12.75">
      <c r="A2664" s="151" t="s">
        <v>539</v>
      </c>
      <c r="C2664" s="152">
        <v>361.38400000007823</v>
      </c>
      <c r="D2664" s="132">
        <v>34845.02647423744</v>
      </c>
      <c r="F2664" s="132">
        <v>27964</v>
      </c>
      <c r="G2664" s="132">
        <v>27350</v>
      </c>
      <c r="H2664" s="153" t="s">
        <v>141</v>
      </c>
    </row>
    <row r="2666" spans="4:8" ht="12.75">
      <c r="D2666" s="132">
        <v>35226.85665982962</v>
      </c>
      <c r="F2666" s="132">
        <v>27646</v>
      </c>
      <c r="G2666" s="132">
        <v>27414</v>
      </c>
      <c r="H2666" s="153" t="s">
        <v>142</v>
      </c>
    </row>
    <row r="2668" spans="4:8" ht="12.75">
      <c r="D2668" s="132">
        <v>35432.35088664293</v>
      </c>
      <c r="F2668" s="132">
        <v>27729.999999970198</v>
      </c>
      <c r="G2668" s="132">
        <v>27614</v>
      </c>
      <c r="H2668" s="153" t="s">
        <v>143</v>
      </c>
    </row>
    <row r="2670" spans="1:8" ht="12.75">
      <c r="A2670" s="148" t="s">
        <v>470</v>
      </c>
      <c r="C2670" s="154" t="s">
        <v>471</v>
      </c>
      <c r="D2670" s="132">
        <v>35168.07800690333</v>
      </c>
      <c r="F2670" s="132">
        <v>27779.99999999007</v>
      </c>
      <c r="G2670" s="132">
        <v>27459.333333333336</v>
      </c>
      <c r="H2670" s="132">
        <v>7535.470619767796</v>
      </c>
    </row>
    <row r="2671" spans="1:8" ht="12.75">
      <c r="A2671" s="131">
        <v>38385.96271990741</v>
      </c>
      <c r="C2671" s="154" t="s">
        <v>472</v>
      </c>
      <c r="D2671" s="132">
        <v>298.04142141963416</v>
      </c>
      <c r="F2671" s="132">
        <v>164.7907764452372</v>
      </c>
      <c r="G2671" s="132">
        <v>137.71468089253713</v>
      </c>
      <c r="H2671" s="132">
        <v>298.04142141963416</v>
      </c>
    </row>
    <row r="2673" spans="3:8" ht="12.75">
      <c r="C2673" s="154" t="s">
        <v>473</v>
      </c>
      <c r="D2673" s="132">
        <v>0.847477139242952</v>
      </c>
      <c r="F2673" s="132">
        <v>0.5931993392559256</v>
      </c>
      <c r="G2673" s="132">
        <v>0.5015223028935047</v>
      </c>
      <c r="H2673" s="132">
        <v>3.9551799278174102</v>
      </c>
    </row>
    <row r="2674" spans="1:10" ht="12.75">
      <c r="A2674" s="148" t="s">
        <v>462</v>
      </c>
      <c r="C2674" s="149" t="s">
        <v>463</v>
      </c>
      <c r="D2674" s="149" t="s">
        <v>464</v>
      </c>
      <c r="F2674" s="149" t="s">
        <v>465</v>
      </c>
      <c r="G2674" s="149" t="s">
        <v>466</v>
      </c>
      <c r="H2674" s="149" t="s">
        <v>467</v>
      </c>
      <c r="I2674" s="150" t="s">
        <v>468</v>
      </c>
      <c r="J2674" s="149" t="s">
        <v>469</v>
      </c>
    </row>
    <row r="2675" spans="1:8" ht="12.75">
      <c r="A2675" s="151" t="s">
        <v>558</v>
      </c>
      <c r="C2675" s="152">
        <v>371.029</v>
      </c>
      <c r="D2675" s="132">
        <v>37704.74631589651</v>
      </c>
      <c r="F2675" s="132">
        <v>37862</v>
      </c>
      <c r="G2675" s="132">
        <v>36564</v>
      </c>
      <c r="H2675" s="153" t="s">
        <v>144</v>
      </c>
    </row>
    <row r="2677" spans="4:8" ht="12.75">
      <c r="D2677" s="132">
        <v>37652.3980628252</v>
      </c>
      <c r="F2677" s="132">
        <v>37156</v>
      </c>
      <c r="G2677" s="132">
        <v>38450</v>
      </c>
      <c r="H2677" s="153" t="s">
        <v>145</v>
      </c>
    </row>
    <row r="2679" spans="4:8" ht="12.75">
      <c r="D2679" s="132">
        <v>37368.5</v>
      </c>
      <c r="F2679" s="132">
        <v>36952</v>
      </c>
      <c r="G2679" s="132">
        <v>37292</v>
      </c>
      <c r="H2679" s="153" t="s">
        <v>146</v>
      </c>
    </row>
    <row r="2681" spans="1:8" ht="12.75">
      <c r="A2681" s="148" t="s">
        <v>470</v>
      </c>
      <c r="C2681" s="154" t="s">
        <v>471</v>
      </c>
      <c r="D2681" s="132">
        <v>37575.21479290724</v>
      </c>
      <c r="F2681" s="132">
        <v>37323.333333333336</v>
      </c>
      <c r="G2681" s="132">
        <v>37435.333333333336</v>
      </c>
      <c r="H2681" s="132">
        <v>209.25989509187508</v>
      </c>
    </row>
    <row r="2682" spans="1:8" ht="12.75">
      <c r="A2682" s="131">
        <v>38385.963159722225</v>
      </c>
      <c r="C2682" s="154" t="s">
        <v>472</v>
      </c>
      <c r="D2682" s="132">
        <v>180.92357255267927</v>
      </c>
      <c r="F2682" s="132">
        <v>477.51998212989304</v>
      </c>
      <c r="G2682" s="132">
        <v>951.1347608690019</v>
      </c>
      <c r="H2682" s="132">
        <v>180.92357255267927</v>
      </c>
    </row>
    <row r="2684" spans="3:8" ht="12.75">
      <c r="C2684" s="154" t="s">
        <v>473</v>
      </c>
      <c r="D2684" s="132">
        <v>0.48149710800011364</v>
      </c>
      <c r="F2684" s="132">
        <v>1.2794140809053132</v>
      </c>
      <c r="G2684" s="132">
        <v>2.5407407285514627</v>
      </c>
      <c r="H2684" s="132">
        <v>86.4587896659535</v>
      </c>
    </row>
    <row r="2685" spans="1:10" ht="12.75">
      <c r="A2685" s="148" t="s">
        <v>462</v>
      </c>
      <c r="C2685" s="149" t="s">
        <v>463</v>
      </c>
      <c r="D2685" s="149" t="s">
        <v>464</v>
      </c>
      <c r="F2685" s="149" t="s">
        <v>465</v>
      </c>
      <c r="G2685" s="149" t="s">
        <v>466</v>
      </c>
      <c r="H2685" s="149" t="s">
        <v>467</v>
      </c>
      <c r="I2685" s="150" t="s">
        <v>468</v>
      </c>
      <c r="J2685" s="149" t="s">
        <v>469</v>
      </c>
    </row>
    <row r="2686" spans="1:8" ht="12.75">
      <c r="A2686" s="151" t="s">
        <v>533</v>
      </c>
      <c r="C2686" s="152">
        <v>407.77100000018254</v>
      </c>
      <c r="D2686" s="132">
        <v>87028.96929609776</v>
      </c>
      <c r="F2686" s="132">
        <v>75500</v>
      </c>
      <c r="G2686" s="132">
        <v>72900</v>
      </c>
      <c r="H2686" s="153" t="s">
        <v>147</v>
      </c>
    </row>
    <row r="2688" spans="4:8" ht="12.75">
      <c r="D2688" s="132">
        <v>88007.19380235672</v>
      </c>
      <c r="F2688" s="132">
        <v>74600</v>
      </c>
      <c r="G2688" s="132">
        <v>73500</v>
      </c>
      <c r="H2688" s="153" t="s">
        <v>148</v>
      </c>
    </row>
    <row r="2690" spans="4:8" ht="12.75">
      <c r="D2690" s="132">
        <v>87733.27799034119</v>
      </c>
      <c r="F2690" s="132">
        <v>74300</v>
      </c>
      <c r="G2690" s="132">
        <v>74500</v>
      </c>
      <c r="H2690" s="153" t="s">
        <v>149</v>
      </c>
    </row>
    <row r="2692" spans="1:8" ht="12.75">
      <c r="A2692" s="148" t="s">
        <v>470</v>
      </c>
      <c r="C2692" s="154" t="s">
        <v>471</v>
      </c>
      <c r="D2692" s="132">
        <v>87589.81369626522</v>
      </c>
      <c r="F2692" s="132">
        <v>74800</v>
      </c>
      <c r="G2692" s="132">
        <v>73633.33333333333</v>
      </c>
      <c r="H2692" s="132">
        <v>13382.68581366564</v>
      </c>
    </row>
    <row r="2693" spans="1:8" ht="12.75">
      <c r="A2693" s="131">
        <v>38385.96363425926</v>
      </c>
      <c r="C2693" s="154" t="s">
        <v>472</v>
      </c>
      <c r="D2693" s="132">
        <v>504.6457162398892</v>
      </c>
      <c r="F2693" s="132">
        <v>624.4997998398399</v>
      </c>
      <c r="G2693" s="132">
        <v>808.2903768654761</v>
      </c>
      <c r="H2693" s="132">
        <v>504.6457162398892</v>
      </c>
    </row>
    <row r="2695" spans="3:8" ht="12.75">
      <c r="C2695" s="154" t="s">
        <v>473</v>
      </c>
      <c r="D2695" s="132">
        <v>0.5761465802288913</v>
      </c>
      <c r="F2695" s="132">
        <v>0.8348927805345453</v>
      </c>
      <c r="G2695" s="132">
        <v>1.097723463375477</v>
      </c>
      <c r="H2695" s="132">
        <v>3.7708851815423596</v>
      </c>
    </row>
    <row r="2696" spans="1:10" ht="12.75">
      <c r="A2696" s="148" t="s">
        <v>462</v>
      </c>
      <c r="C2696" s="149" t="s">
        <v>463</v>
      </c>
      <c r="D2696" s="149" t="s">
        <v>464</v>
      </c>
      <c r="F2696" s="149" t="s">
        <v>465</v>
      </c>
      <c r="G2696" s="149" t="s">
        <v>466</v>
      </c>
      <c r="H2696" s="149" t="s">
        <v>467</v>
      </c>
      <c r="I2696" s="150" t="s">
        <v>468</v>
      </c>
      <c r="J2696" s="149" t="s">
        <v>469</v>
      </c>
    </row>
    <row r="2697" spans="1:8" ht="12.75">
      <c r="A2697" s="151" t="s">
        <v>540</v>
      </c>
      <c r="C2697" s="152">
        <v>455.40299999993294</v>
      </c>
      <c r="D2697" s="132">
        <v>82751.24200451374</v>
      </c>
      <c r="F2697" s="132">
        <v>51380</v>
      </c>
      <c r="G2697" s="132">
        <v>53925</v>
      </c>
      <c r="H2697" s="153" t="s">
        <v>150</v>
      </c>
    </row>
    <row r="2699" spans="4:8" ht="12.75">
      <c r="D2699" s="132">
        <v>85535.9392952919</v>
      </c>
      <c r="F2699" s="132">
        <v>52152.500000059605</v>
      </c>
      <c r="G2699" s="132">
        <v>54465.000000059605</v>
      </c>
      <c r="H2699" s="153" t="s">
        <v>151</v>
      </c>
    </row>
    <row r="2701" spans="4:8" ht="12.75">
      <c r="D2701" s="132">
        <v>85466.65841531754</v>
      </c>
      <c r="F2701" s="132">
        <v>51930</v>
      </c>
      <c r="G2701" s="132">
        <v>53952.500000059605</v>
      </c>
      <c r="H2701" s="153" t="s">
        <v>152</v>
      </c>
    </row>
    <row r="2703" spans="1:8" ht="12.75">
      <c r="A2703" s="148" t="s">
        <v>470</v>
      </c>
      <c r="C2703" s="154" t="s">
        <v>471</v>
      </c>
      <c r="D2703" s="132">
        <v>84584.61323837438</v>
      </c>
      <c r="F2703" s="132">
        <v>51820.83333335321</v>
      </c>
      <c r="G2703" s="132">
        <v>54114.1666667064</v>
      </c>
      <c r="H2703" s="132">
        <v>31623.779905011317</v>
      </c>
    </row>
    <row r="2704" spans="1:8" ht="12.75">
      <c r="A2704" s="131">
        <v>38385.964270833334</v>
      </c>
      <c r="C2704" s="154" t="s">
        <v>472</v>
      </c>
      <c r="D2704" s="132">
        <v>1588.123899744839</v>
      </c>
      <c r="F2704" s="132">
        <v>397.65196259251434</v>
      </c>
      <c r="G2704" s="132">
        <v>304.1415514919209</v>
      </c>
      <c r="H2704" s="132">
        <v>1588.123899744839</v>
      </c>
    </row>
    <row r="2706" spans="3:8" ht="12.75">
      <c r="C2706" s="154" t="s">
        <v>473</v>
      </c>
      <c r="D2706" s="132">
        <v>1.877556495138454</v>
      </c>
      <c r="F2706" s="132">
        <v>0.7673592588418979</v>
      </c>
      <c r="G2706" s="132">
        <v>0.5620368384588711</v>
      </c>
      <c r="H2706" s="132">
        <v>5.021929397798439</v>
      </c>
    </row>
    <row r="2707" spans="1:16" ht="12.75">
      <c r="A2707" s="142" t="s">
        <v>453</v>
      </c>
      <c r="B2707" s="137" t="s">
        <v>153</v>
      </c>
      <c r="D2707" s="142" t="s">
        <v>454</v>
      </c>
      <c r="E2707" s="137" t="s">
        <v>455</v>
      </c>
      <c r="F2707" s="138" t="s">
        <v>505</v>
      </c>
      <c r="G2707" s="143" t="s">
        <v>457</v>
      </c>
      <c r="H2707" s="144">
        <v>2</v>
      </c>
      <c r="I2707" s="145" t="s">
        <v>458</v>
      </c>
      <c r="J2707" s="144">
        <v>11</v>
      </c>
      <c r="K2707" s="143" t="s">
        <v>459</v>
      </c>
      <c r="L2707" s="146">
        <v>1</v>
      </c>
      <c r="M2707" s="143" t="s">
        <v>460</v>
      </c>
      <c r="N2707" s="147">
        <v>1</v>
      </c>
      <c r="O2707" s="143" t="s">
        <v>461</v>
      </c>
      <c r="P2707" s="147">
        <v>1</v>
      </c>
    </row>
    <row r="2709" spans="1:10" ht="12.75">
      <c r="A2709" s="148" t="s">
        <v>462</v>
      </c>
      <c r="C2709" s="149" t="s">
        <v>463</v>
      </c>
      <c r="D2709" s="149" t="s">
        <v>464</v>
      </c>
      <c r="F2709" s="149" t="s">
        <v>465</v>
      </c>
      <c r="G2709" s="149" t="s">
        <v>466</v>
      </c>
      <c r="H2709" s="149" t="s">
        <v>467</v>
      </c>
      <c r="I2709" s="150" t="s">
        <v>468</v>
      </c>
      <c r="J2709" s="149" t="s">
        <v>469</v>
      </c>
    </row>
    <row r="2710" spans="1:8" ht="12.75">
      <c r="A2710" s="151" t="s">
        <v>536</v>
      </c>
      <c r="C2710" s="152">
        <v>228.61599999992177</v>
      </c>
      <c r="D2710" s="132">
        <v>26360.192394524813</v>
      </c>
      <c r="F2710" s="132">
        <v>21914</v>
      </c>
      <c r="G2710" s="132">
        <v>21868</v>
      </c>
      <c r="H2710" s="153" t="s">
        <v>154</v>
      </c>
    </row>
    <row r="2712" spans="4:8" ht="12.75">
      <c r="D2712" s="132">
        <v>26292.180495411158</v>
      </c>
      <c r="F2712" s="132">
        <v>22796</v>
      </c>
      <c r="G2712" s="132">
        <v>22273</v>
      </c>
      <c r="H2712" s="153" t="s">
        <v>155</v>
      </c>
    </row>
    <row r="2714" spans="4:8" ht="12.75">
      <c r="D2714" s="132">
        <v>26349.18486210704</v>
      </c>
      <c r="F2714" s="132">
        <v>22434</v>
      </c>
      <c r="G2714" s="132">
        <v>22299</v>
      </c>
      <c r="H2714" s="153" t="s">
        <v>156</v>
      </c>
    </row>
    <row r="2716" spans="1:8" ht="12.75">
      <c r="A2716" s="148" t="s">
        <v>470</v>
      </c>
      <c r="C2716" s="154" t="s">
        <v>471</v>
      </c>
      <c r="D2716" s="132">
        <v>26333.852584014334</v>
      </c>
      <c r="F2716" s="132">
        <v>22381.333333333336</v>
      </c>
      <c r="G2716" s="132">
        <v>22146.666666666664</v>
      </c>
      <c r="H2716" s="132">
        <v>4083.3321314468863</v>
      </c>
    </row>
    <row r="2717" spans="1:8" ht="12.75">
      <c r="A2717" s="131">
        <v>38385.96649305556</v>
      </c>
      <c r="C2717" s="154" t="s">
        <v>472</v>
      </c>
      <c r="D2717" s="132">
        <v>36.506351072379054</v>
      </c>
      <c r="F2717" s="132">
        <v>443.3523805432123</v>
      </c>
      <c r="G2717" s="132">
        <v>241.68229834502432</v>
      </c>
      <c r="H2717" s="132">
        <v>36.506351072379054</v>
      </c>
    </row>
    <row r="2719" spans="3:8" ht="12.75">
      <c r="C2719" s="154" t="s">
        <v>473</v>
      </c>
      <c r="D2719" s="132">
        <v>0.13862897939414998</v>
      </c>
      <c r="F2719" s="132">
        <v>1.9809024508960398</v>
      </c>
      <c r="G2719" s="132">
        <v>1.0912806969221451</v>
      </c>
      <c r="H2719" s="132">
        <v>0.8940333506361975</v>
      </c>
    </row>
    <row r="2720" spans="1:10" ht="12.75">
      <c r="A2720" s="148" t="s">
        <v>462</v>
      </c>
      <c r="C2720" s="149" t="s">
        <v>463</v>
      </c>
      <c r="D2720" s="149" t="s">
        <v>464</v>
      </c>
      <c r="F2720" s="149" t="s">
        <v>465</v>
      </c>
      <c r="G2720" s="149" t="s">
        <v>466</v>
      </c>
      <c r="H2720" s="149" t="s">
        <v>467</v>
      </c>
      <c r="I2720" s="150" t="s">
        <v>468</v>
      </c>
      <c r="J2720" s="149" t="s">
        <v>469</v>
      </c>
    </row>
    <row r="2721" spans="1:8" ht="12.75">
      <c r="A2721" s="151" t="s">
        <v>537</v>
      </c>
      <c r="C2721" s="152">
        <v>231.6040000000503</v>
      </c>
      <c r="D2721" s="132">
        <v>37078.868967592716</v>
      </c>
      <c r="F2721" s="132">
        <v>23178</v>
      </c>
      <c r="G2721" s="132">
        <v>26500.999999970198</v>
      </c>
      <c r="H2721" s="153" t="s">
        <v>157</v>
      </c>
    </row>
    <row r="2723" spans="4:8" ht="12.75">
      <c r="D2723" s="132">
        <v>37372.490602493286</v>
      </c>
      <c r="F2723" s="132">
        <v>23440</v>
      </c>
      <c r="G2723" s="132">
        <v>26545.000000029802</v>
      </c>
      <c r="H2723" s="153" t="s">
        <v>158</v>
      </c>
    </row>
    <row r="2725" spans="4:8" ht="12.75">
      <c r="D2725" s="132">
        <v>37562.16191381216</v>
      </c>
      <c r="F2725" s="132">
        <v>23315</v>
      </c>
      <c r="G2725" s="132">
        <v>26191.000000029802</v>
      </c>
      <c r="H2725" s="153" t="s">
        <v>159</v>
      </c>
    </row>
    <row r="2727" spans="1:8" ht="12.75">
      <c r="A2727" s="148" t="s">
        <v>470</v>
      </c>
      <c r="C2727" s="154" t="s">
        <v>471</v>
      </c>
      <c r="D2727" s="132">
        <v>37337.84049463272</v>
      </c>
      <c r="F2727" s="132">
        <v>23311</v>
      </c>
      <c r="G2727" s="132">
        <v>26412.333333343267</v>
      </c>
      <c r="H2727" s="132">
        <v>12184.773380532863</v>
      </c>
    </row>
    <row r="2728" spans="1:8" ht="12.75">
      <c r="A2728" s="131">
        <v>38385.96695601852</v>
      </c>
      <c r="C2728" s="154" t="s">
        <v>472</v>
      </c>
      <c r="D2728" s="132">
        <v>243.50254710698846</v>
      </c>
      <c r="F2728" s="132">
        <v>131.04579352272242</v>
      </c>
      <c r="G2728" s="132">
        <v>192.93867763682604</v>
      </c>
      <c r="H2728" s="132">
        <v>243.50254710698846</v>
      </c>
    </row>
    <row r="2730" spans="3:8" ht="12.75">
      <c r="C2730" s="154" t="s">
        <v>473</v>
      </c>
      <c r="D2730" s="132">
        <v>0.6521602317680685</v>
      </c>
      <c r="F2730" s="132">
        <v>0.5621628995869865</v>
      </c>
      <c r="G2730" s="132">
        <v>0.7304870614867555</v>
      </c>
      <c r="H2730" s="132">
        <v>1.9984167083158315</v>
      </c>
    </row>
    <row r="2731" spans="1:10" ht="12.75">
      <c r="A2731" s="148" t="s">
        <v>462</v>
      </c>
      <c r="C2731" s="149" t="s">
        <v>463</v>
      </c>
      <c r="D2731" s="149" t="s">
        <v>464</v>
      </c>
      <c r="F2731" s="149" t="s">
        <v>465</v>
      </c>
      <c r="G2731" s="149" t="s">
        <v>466</v>
      </c>
      <c r="H2731" s="149" t="s">
        <v>467</v>
      </c>
      <c r="I2731" s="150" t="s">
        <v>468</v>
      </c>
      <c r="J2731" s="149" t="s">
        <v>469</v>
      </c>
    </row>
    <row r="2732" spans="1:8" ht="12.75">
      <c r="A2732" s="151" t="s">
        <v>535</v>
      </c>
      <c r="C2732" s="152">
        <v>267.7160000000149</v>
      </c>
      <c r="D2732" s="132">
        <v>24564.3578094244</v>
      </c>
      <c r="F2732" s="132">
        <v>6023.25</v>
      </c>
      <c r="G2732" s="132">
        <v>6140.5</v>
      </c>
      <c r="H2732" s="153" t="s">
        <v>160</v>
      </c>
    </row>
    <row r="2734" spans="4:8" ht="12.75">
      <c r="D2734" s="132">
        <v>25514.647365897894</v>
      </c>
      <c r="F2734" s="132">
        <v>6056.5</v>
      </c>
      <c r="G2734" s="132">
        <v>6164</v>
      </c>
      <c r="H2734" s="153" t="s">
        <v>161</v>
      </c>
    </row>
    <row r="2736" spans="4:8" ht="12.75">
      <c r="D2736" s="132">
        <v>24782.67072352767</v>
      </c>
      <c r="F2736" s="132">
        <v>6073.75</v>
      </c>
      <c r="G2736" s="132">
        <v>6176.25</v>
      </c>
      <c r="H2736" s="153" t="s">
        <v>162</v>
      </c>
    </row>
    <row r="2738" spans="1:8" ht="12.75">
      <c r="A2738" s="148" t="s">
        <v>470</v>
      </c>
      <c r="C2738" s="154" t="s">
        <v>471</v>
      </c>
      <c r="D2738" s="132">
        <v>24953.89196628332</v>
      </c>
      <c r="F2738" s="132">
        <v>6051.166666666666</v>
      </c>
      <c r="G2738" s="132">
        <v>6160.25</v>
      </c>
      <c r="H2738" s="132">
        <v>18831.535740508127</v>
      </c>
    </row>
    <row r="2739" spans="1:8" ht="12.75">
      <c r="A2739" s="131">
        <v>38385.96760416667</v>
      </c>
      <c r="C2739" s="154" t="s">
        <v>472</v>
      </c>
      <c r="D2739" s="132">
        <v>497.74501078719993</v>
      </c>
      <c r="F2739" s="132">
        <v>25.668966347193127</v>
      </c>
      <c r="G2739" s="132">
        <v>18.167622299024163</v>
      </c>
      <c r="H2739" s="132">
        <v>497.74501078719993</v>
      </c>
    </row>
    <row r="2741" spans="3:8" ht="12.75">
      <c r="C2741" s="154" t="s">
        <v>473</v>
      </c>
      <c r="D2741" s="132">
        <v>1.9946588350215373</v>
      </c>
      <c r="F2741" s="132">
        <v>0.4241986341012995</v>
      </c>
      <c r="G2741" s="132">
        <v>0.2949169643930711</v>
      </c>
      <c r="H2741" s="132">
        <v>2.643146144031742</v>
      </c>
    </row>
    <row r="2742" spans="1:10" ht="12.75">
      <c r="A2742" s="148" t="s">
        <v>462</v>
      </c>
      <c r="C2742" s="149" t="s">
        <v>463</v>
      </c>
      <c r="D2742" s="149" t="s">
        <v>464</v>
      </c>
      <c r="F2742" s="149" t="s">
        <v>465</v>
      </c>
      <c r="G2742" s="149" t="s">
        <v>466</v>
      </c>
      <c r="H2742" s="149" t="s">
        <v>467</v>
      </c>
      <c r="I2742" s="150" t="s">
        <v>468</v>
      </c>
      <c r="J2742" s="149" t="s">
        <v>469</v>
      </c>
    </row>
    <row r="2743" spans="1:8" ht="12.75">
      <c r="A2743" s="151" t="s">
        <v>534</v>
      </c>
      <c r="C2743" s="152">
        <v>292.40199999976903</v>
      </c>
      <c r="D2743" s="132">
        <v>40674.063610851765</v>
      </c>
      <c r="F2743" s="132">
        <v>23450.5</v>
      </c>
      <c r="G2743" s="132">
        <v>23103.25</v>
      </c>
      <c r="H2743" s="153" t="s">
        <v>163</v>
      </c>
    </row>
    <row r="2745" spans="4:8" ht="12.75">
      <c r="D2745" s="132">
        <v>40911.1043240428</v>
      </c>
      <c r="F2745" s="132">
        <v>23322.5</v>
      </c>
      <c r="G2745" s="132">
        <v>23028.75</v>
      </c>
      <c r="H2745" s="153" t="s">
        <v>164</v>
      </c>
    </row>
    <row r="2747" spans="4:8" ht="12.75">
      <c r="D2747" s="132">
        <v>41610.57652980089</v>
      </c>
      <c r="F2747" s="132">
        <v>23497</v>
      </c>
      <c r="G2747" s="132">
        <v>23003.25</v>
      </c>
      <c r="H2747" s="153" t="s">
        <v>165</v>
      </c>
    </row>
    <row r="2749" spans="1:8" ht="12.75">
      <c r="A2749" s="148" t="s">
        <v>470</v>
      </c>
      <c r="C2749" s="154" t="s">
        <v>471</v>
      </c>
      <c r="D2749" s="132">
        <v>41065.24815489849</v>
      </c>
      <c r="F2749" s="132">
        <v>23423.333333333336</v>
      </c>
      <c r="G2749" s="132">
        <v>23045.083333333336</v>
      </c>
      <c r="H2749" s="132">
        <v>17874.243868463793</v>
      </c>
    </row>
    <row r="2750" spans="1:8" ht="12.75">
      <c r="A2750" s="131">
        <v>38385.96828703704</v>
      </c>
      <c r="C2750" s="154" t="s">
        <v>472</v>
      </c>
      <c r="D2750" s="132">
        <v>486.91308493684465</v>
      </c>
      <c r="F2750" s="132">
        <v>90.36638386774882</v>
      </c>
      <c r="G2750" s="132">
        <v>51.96232609625298</v>
      </c>
      <c r="H2750" s="132">
        <v>486.91308493684465</v>
      </c>
    </row>
    <row r="2752" spans="3:8" ht="12.75">
      <c r="C2752" s="154" t="s">
        <v>473</v>
      </c>
      <c r="D2752" s="132">
        <v>1.1857059358321766</v>
      </c>
      <c r="F2752" s="132">
        <v>0.3857964303447366</v>
      </c>
      <c r="G2752" s="132">
        <v>0.22548118114675064</v>
      </c>
      <c r="H2752" s="132">
        <v>2.7241045188821884</v>
      </c>
    </row>
    <row r="2753" spans="1:10" ht="12.75">
      <c r="A2753" s="148" t="s">
        <v>462</v>
      </c>
      <c r="C2753" s="149" t="s">
        <v>463</v>
      </c>
      <c r="D2753" s="149" t="s">
        <v>464</v>
      </c>
      <c r="F2753" s="149" t="s">
        <v>465</v>
      </c>
      <c r="G2753" s="149" t="s">
        <v>466</v>
      </c>
      <c r="H2753" s="149" t="s">
        <v>467</v>
      </c>
      <c r="I2753" s="150" t="s">
        <v>468</v>
      </c>
      <c r="J2753" s="149" t="s">
        <v>469</v>
      </c>
    </row>
    <row r="2754" spans="1:8" ht="12.75">
      <c r="A2754" s="151" t="s">
        <v>538</v>
      </c>
      <c r="C2754" s="152">
        <v>324.75400000019</v>
      </c>
      <c r="D2754" s="132">
        <v>41931.45491439104</v>
      </c>
      <c r="F2754" s="132">
        <v>32702.999999970198</v>
      </c>
      <c r="G2754" s="132">
        <v>29835</v>
      </c>
      <c r="H2754" s="153" t="s">
        <v>166</v>
      </c>
    </row>
    <row r="2756" spans="4:8" ht="12.75">
      <c r="D2756" s="132">
        <v>41997.432113170624</v>
      </c>
      <c r="F2756" s="132">
        <v>32346</v>
      </c>
      <c r="G2756" s="132">
        <v>29991.000000029802</v>
      </c>
      <c r="H2756" s="153" t="s">
        <v>167</v>
      </c>
    </row>
    <row r="2758" spans="4:8" ht="12.75">
      <c r="D2758" s="132">
        <v>41655.11492151022</v>
      </c>
      <c r="F2758" s="132">
        <v>32377.999999970198</v>
      </c>
      <c r="G2758" s="132">
        <v>29060</v>
      </c>
      <c r="H2758" s="153" t="s">
        <v>168</v>
      </c>
    </row>
    <row r="2760" spans="1:8" ht="12.75">
      <c r="A2760" s="148" t="s">
        <v>470</v>
      </c>
      <c r="C2760" s="154" t="s">
        <v>471</v>
      </c>
      <c r="D2760" s="132">
        <v>41861.333983023964</v>
      </c>
      <c r="F2760" s="132">
        <v>32475.6666666468</v>
      </c>
      <c r="G2760" s="132">
        <v>29628.666666676603</v>
      </c>
      <c r="H2760" s="132">
        <v>10420.549669307506</v>
      </c>
    </row>
    <row r="2761" spans="1:8" ht="12.75">
      <c r="A2761" s="131">
        <v>38385.96878472222</v>
      </c>
      <c r="C2761" s="154" t="s">
        <v>472</v>
      </c>
      <c r="D2761" s="132">
        <v>181.61215181963445</v>
      </c>
      <c r="F2761" s="132">
        <v>197.52552576735806</v>
      </c>
      <c r="G2761" s="132">
        <v>498.6184245935124</v>
      </c>
      <c r="H2761" s="132">
        <v>181.61215181963445</v>
      </c>
    </row>
    <row r="2763" spans="3:8" ht="12.75">
      <c r="C2763" s="154" t="s">
        <v>473</v>
      </c>
      <c r="D2763" s="132">
        <v>0.43384224662616744</v>
      </c>
      <c r="F2763" s="132">
        <v>0.6082262384169036</v>
      </c>
      <c r="G2763" s="132">
        <v>1.682891876988542</v>
      </c>
      <c r="H2763" s="132">
        <v>1.7428269868963968</v>
      </c>
    </row>
    <row r="2764" spans="1:10" ht="12.75">
      <c r="A2764" s="148" t="s">
        <v>462</v>
      </c>
      <c r="C2764" s="149" t="s">
        <v>463</v>
      </c>
      <c r="D2764" s="149" t="s">
        <v>464</v>
      </c>
      <c r="F2764" s="149" t="s">
        <v>465</v>
      </c>
      <c r="G2764" s="149" t="s">
        <v>466</v>
      </c>
      <c r="H2764" s="149" t="s">
        <v>467</v>
      </c>
      <c r="I2764" s="150" t="s">
        <v>468</v>
      </c>
      <c r="J2764" s="149" t="s">
        <v>469</v>
      </c>
    </row>
    <row r="2765" spans="1:8" ht="12.75">
      <c r="A2765" s="151" t="s">
        <v>557</v>
      </c>
      <c r="C2765" s="152">
        <v>343.82299999985844</v>
      </c>
      <c r="D2765" s="132">
        <v>30482.46293607354</v>
      </c>
      <c r="F2765" s="132">
        <v>26470.000000029802</v>
      </c>
      <c r="G2765" s="132">
        <v>26520.000000029802</v>
      </c>
      <c r="H2765" s="153" t="s">
        <v>169</v>
      </c>
    </row>
    <row r="2767" spans="4:8" ht="12.75">
      <c r="D2767" s="132">
        <v>30823.25459331274</v>
      </c>
      <c r="F2767" s="132">
        <v>26704</v>
      </c>
      <c r="G2767" s="132">
        <v>26527.999999970198</v>
      </c>
      <c r="H2767" s="153" t="s">
        <v>170</v>
      </c>
    </row>
    <row r="2769" spans="4:8" ht="12.75">
      <c r="D2769" s="132">
        <v>30330.25375959277</v>
      </c>
      <c r="F2769" s="132">
        <v>26829.999999970198</v>
      </c>
      <c r="G2769" s="132">
        <v>26454</v>
      </c>
      <c r="H2769" s="153" t="s">
        <v>171</v>
      </c>
    </row>
    <row r="2771" spans="1:8" ht="12.75">
      <c r="A2771" s="148" t="s">
        <v>470</v>
      </c>
      <c r="C2771" s="154" t="s">
        <v>471</v>
      </c>
      <c r="D2771" s="132">
        <v>30545.323762993015</v>
      </c>
      <c r="F2771" s="132">
        <v>26668</v>
      </c>
      <c r="G2771" s="132">
        <v>26500.666666666664</v>
      </c>
      <c r="H2771" s="132">
        <v>3952.3990657839604</v>
      </c>
    </row>
    <row r="2772" spans="1:8" ht="12.75">
      <c r="A2772" s="131">
        <v>38385.96922453704</v>
      </c>
      <c r="C2772" s="154" t="s">
        <v>472</v>
      </c>
      <c r="D2772" s="132">
        <v>252.44022695082379</v>
      </c>
      <c r="F2772" s="132">
        <v>182.68004814270378</v>
      </c>
      <c r="G2772" s="132">
        <v>40.61198509220994</v>
      </c>
      <c r="H2772" s="132">
        <v>252.44022695082379</v>
      </c>
    </row>
    <row r="2774" spans="3:8" ht="12.75">
      <c r="C2774" s="154" t="s">
        <v>473</v>
      </c>
      <c r="D2774" s="132">
        <v>0.8264447576642359</v>
      </c>
      <c r="F2774" s="132">
        <v>0.6850159297386521</v>
      </c>
      <c r="G2774" s="132">
        <v>0.15324891861416048</v>
      </c>
      <c r="H2774" s="132">
        <v>6.3870126156087474</v>
      </c>
    </row>
    <row r="2775" spans="1:10" ht="12.75">
      <c r="A2775" s="148" t="s">
        <v>462</v>
      </c>
      <c r="C2775" s="149" t="s">
        <v>463</v>
      </c>
      <c r="D2775" s="149" t="s">
        <v>464</v>
      </c>
      <c r="F2775" s="149" t="s">
        <v>465</v>
      </c>
      <c r="G2775" s="149" t="s">
        <v>466</v>
      </c>
      <c r="H2775" s="149" t="s">
        <v>467</v>
      </c>
      <c r="I2775" s="150" t="s">
        <v>468</v>
      </c>
      <c r="J2775" s="149" t="s">
        <v>469</v>
      </c>
    </row>
    <row r="2776" spans="1:8" ht="12.75">
      <c r="A2776" s="151" t="s">
        <v>539</v>
      </c>
      <c r="C2776" s="152">
        <v>361.38400000007823</v>
      </c>
      <c r="D2776" s="132">
        <v>55425.29897540808</v>
      </c>
      <c r="F2776" s="132">
        <v>27834</v>
      </c>
      <c r="G2776" s="132">
        <v>27727.999999970198</v>
      </c>
      <c r="H2776" s="153" t="s">
        <v>172</v>
      </c>
    </row>
    <row r="2778" spans="4:8" ht="12.75">
      <c r="D2778" s="132">
        <v>54729.45845890045</v>
      </c>
      <c r="F2778" s="132">
        <v>27208</v>
      </c>
      <c r="G2778" s="132">
        <v>27225.999999970198</v>
      </c>
      <c r="H2778" s="153" t="s">
        <v>173</v>
      </c>
    </row>
    <row r="2780" spans="4:8" ht="12.75">
      <c r="D2780" s="132">
        <v>55386.756850004196</v>
      </c>
      <c r="F2780" s="132">
        <v>27512</v>
      </c>
      <c r="G2780" s="132">
        <v>27108</v>
      </c>
      <c r="H2780" s="153" t="s">
        <v>174</v>
      </c>
    </row>
    <row r="2782" spans="1:8" ht="12.75">
      <c r="A2782" s="148" t="s">
        <v>470</v>
      </c>
      <c r="C2782" s="154" t="s">
        <v>471</v>
      </c>
      <c r="D2782" s="132">
        <v>55180.50476143758</v>
      </c>
      <c r="F2782" s="132">
        <v>27518</v>
      </c>
      <c r="G2782" s="132">
        <v>27353.99999998013</v>
      </c>
      <c r="H2782" s="132">
        <v>27737.88643039335</v>
      </c>
    </row>
    <row r="2783" spans="1:8" ht="12.75">
      <c r="A2783" s="131">
        <v>38385.96965277778</v>
      </c>
      <c r="C2783" s="154" t="s">
        <v>472</v>
      </c>
      <c r="D2783" s="132">
        <v>391.0926349760207</v>
      </c>
      <c r="F2783" s="132">
        <v>313.0431280191278</v>
      </c>
      <c r="G2783" s="132">
        <v>329.2233284454123</v>
      </c>
      <c r="H2783" s="132">
        <v>391.0926349760207</v>
      </c>
    </row>
    <row r="2785" spans="3:8" ht="12.75">
      <c r="C2785" s="154" t="s">
        <v>473</v>
      </c>
      <c r="D2785" s="132">
        <v>0.7087514633416917</v>
      </c>
      <c r="F2785" s="132">
        <v>1.137594040334064</v>
      </c>
      <c r="G2785" s="132">
        <v>1.2035655788756725</v>
      </c>
      <c r="H2785" s="132">
        <v>1.4099583108375813</v>
      </c>
    </row>
    <row r="2786" spans="1:10" ht="12.75">
      <c r="A2786" s="148" t="s">
        <v>462</v>
      </c>
      <c r="C2786" s="149" t="s">
        <v>463</v>
      </c>
      <c r="D2786" s="149" t="s">
        <v>464</v>
      </c>
      <c r="F2786" s="149" t="s">
        <v>465</v>
      </c>
      <c r="G2786" s="149" t="s">
        <v>466</v>
      </c>
      <c r="H2786" s="149" t="s">
        <v>467</v>
      </c>
      <c r="I2786" s="150" t="s">
        <v>468</v>
      </c>
      <c r="J2786" s="149" t="s">
        <v>469</v>
      </c>
    </row>
    <row r="2787" spans="1:8" ht="12.75">
      <c r="A2787" s="151" t="s">
        <v>558</v>
      </c>
      <c r="C2787" s="152">
        <v>371.029</v>
      </c>
      <c r="D2787" s="132">
        <v>47037.40668016672</v>
      </c>
      <c r="F2787" s="132">
        <v>37802</v>
      </c>
      <c r="G2787" s="132">
        <v>37780</v>
      </c>
      <c r="H2787" s="153" t="s">
        <v>175</v>
      </c>
    </row>
    <row r="2789" spans="4:8" ht="12.75">
      <c r="D2789" s="132">
        <v>46856.322410583496</v>
      </c>
      <c r="F2789" s="132">
        <v>37924</v>
      </c>
      <c r="G2789" s="132">
        <v>38182</v>
      </c>
      <c r="H2789" s="153" t="s">
        <v>176</v>
      </c>
    </row>
    <row r="2791" spans="4:8" ht="12.75">
      <c r="D2791" s="132">
        <v>47925.88807845116</v>
      </c>
      <c r="F2791" s="132">
        <v>37666</v>
      </c>
      <c r="G2791" s="132">
        <v>37796</v>
      </c>
      <c r="H2791" s="153" t="s">
        <v>177</v>
      </c>
    </row>
    <row r="2793" spans="1:8" ht="12.75">
      <c r="A2793" s="148" t="s">
        <v>470</v>
      </c>
      <c r="C2793" s="154" t="s">
        <v>471</v>
      </c>
      <c r="D2793" s="132">
        <v>47273.20572306712</v>
      </c>
      <c r="F2793" s="132">
        <v>37797.333333333336</v>
      </c>
      <c r="G2793" s="132">
        <v>37919.333333333336</v>
      </c>
      <c r="H2793" s="132">
        <v>9429.44532842301</v>
      </c>
    </row>
    <row r="2794" spans="1:8" ht="12.75">
      <c r="A2794" s="131">
        <v>38385.97010416666</v>
      </c>
      <c r="C2794" s="154" t="s">
        <v>472</v>
      </c>
      <c r="D2794" s="132">
        <v>572.4452558496963</v>
      </c>
      <c r="F2794" s="132">
        <v>129.06329196690024</v>
      </c>
      <c r="G2794" s="132">
        <v>227.61663676746772</v>
      </c>
      <c r="H2794" s="132">
        <v>572.4452558496963</v>
      </c>
    </row>
    <row r="2796" spans="3:8" ht="12.75">
      <c r="C2796" s="154" t="s">
        <v>473</v>
      </c>
      <c r="D2796" s="132">
        <v>1.2109296314769908</v>
      </c>
      <c r="F2796" s="132">
        <v>0.34146136932120486</v>
      </c>
      <c r="G2796" s="132">
        <v>0.6002653969851818</v>
      </c>
      <c r="H2796" s="132">
        <v>6.0708263944665415</v>
      </c>
    </row>
    <row r="2797" spans="1:10" ht="12.75">
      <c r="A2797" s="148" t="s">
        <v>462</v>
      </c>
      <c r="C2797" s="149" t="s">
        <v>463</v>
      </c>
      <c r="D2797" s="149" t="s">
        <v>464</v>
      </c>
      <c r="F2797" s="149" t="s">
        <v>465</v>
      </c>
      <c r="G2797" s="149" t="s">
        <v>466</v>
      </c>
      <c r="H2797" s="149" t="s">
        <v>467</v>
      </c>
      <c r="I2797" s="150" t="s">
        <v>468</v>
      </c>
      <c r="J2797" s="149" t="s">
        <v>469</v>
      </c>
    </row>
    <row r="2798" spans="1:8" ht="12.75">
      <c r="A2798" s="151" t="s">
        <v>533</v>
      </c>
      <c r="C2798" s="152">
        <v>407.77100000018254</v>
      </c>
      <c r="D2798" s="132">
        <v>1178461.3852233887</v>
      </c>
      <c r="F2798" s="132">
        <v>78500</v>
      </c>
      <c r="G2798" s="132">
        <v>75500</v>
      </c>
      <c r="H2798" s="153" t="s">
        <v>178</v>
      </c>
    </row>
    <row r="2800" spans="4:8" ht="12.75">
      <c r="D2800" s="132">
        <v>1158547.5529174805</v>
      </c>
      <c r="F2800" s="132">
        <v>79000</v>
      </c>
      <c r="G2800" s="132">
        <v>76100</v>
      </c>
      <c r="H2800" s="153" t="s">
        <v>179</v>
      </c>
    </row>
    <row r="2802" spans="4:8" ht="12.75">
      <c r="D2802" s="132">
        <v>1204895.0713062286</v>
      </c>
      <c r="F2802" s="132">
        <v>79600</v>
      </c>
      <c r="G2802" s="132">
        <v>76700</v>
      </c>
      <c r="H2802" s="153" t="s">
        <v>180</v>
      </c>
    </row>
    <row r="2804" spans="1:8" ht="12.75">
      <c r="A2804" s="148" t="s">
        <v>470</v>
      </c>
      <c r="C2804" s="154" t="s">
        <v>471</v>
      </c>
      <c r="D2804" s="132">
        <v>1180634.6698156993</v>
      </c>
      <c r="F2804" s="132">
        <v>79033.33333333333</v>
      </c>
      <c r="G2804" s="132">
        <v>76100</v>
      </c>
      <c r="H2804" s="132">
        <v>1103091.986377544</v>
      </c>
    </row>
    <row r="2805" spans="1:8" ht="12.75">
      <c r="A2805" s="131">
        <v>38385.97056712963</v>
      </c>
      <c r="C2805" s="154" t="s">
        <v>472</v>
      </c>
      <c r="D2805" s="132">
        <v>23250.064293199634</v>
      </c>
      <c r="F2805" s="132">
        <v>550.7570547286101</v>
      </c>
      <c r="G2805" s="132">
        <v>600</v>
      </c>
      <c r="H2805" s="132">
        <v>23250.064293199634</v>
      </c>
    </row>
    <row r="2807" spans="3:8" ht="12.75">
      <c r="C2807" s="154" t="s">
        <v>473</v>
      </c>
      <c r="D2807" s="132">
        <v>1.969285240186029</v>
      </c>
      <c r="F2807" s="132">
        <v>0.6968667921492326</v>
      </c>
      <c r="G2807" s="132">
        <v>0.7884362680683311</v>
      </c>
      <c r="H2807" s="132">
        <v>2.107717631922137</v>
      </c>
    </row>
    <row r="2808" spans="1:10" ht="12.75">
      <c r="A2808" s="148" t="s">
        <v>462</v>
      </c>
      <c r="C2808" s="149" t="s">
        <v>463</v>
      </c>
      <c r="D2808" s="149" t="s">
        <v>464</v>
      </c>
      <c r="F2808" s="149" t="s">
        <v>465</v>
      </c>
      <c r="G2808" s="149" t="s">
        <v>466</v>
      </c>
      <c r="H2808" s="149" t="s">
        <v>467</v>
      </c>
      <c r="I2808" s="150" t="s">
        <v>468</v>
      </c>
      <c r="J2808" s="149" t="s">
        <v>469</v>
      </c>
    </row>
    <row r="2809" spans="1:8" ht="12.75">
      <c r="A2809" s="151" t="s">
        <v>540</v>
      </c>
      <c r="C2809" s="152">
        <v>455.40299999993294</v>
      </c>
      <c r="D2809" s="132">
        <v>68898.46556377411</v>
      </c>
      <c r="F2809" s="132">
        <v>51890.000000059605</v>
      </c>
      <c r="G2809" s="132">
        <v>54120</v>
      </c>
      <c r="H2809" s="153" t="s">
        <v>181</v>
      </c>
    </row>
    <row r="2811" spans="4:8" ht="12.75">
      <c r="D2811" s="132">
        <v>68674.61643481255</v>
      </c>
      <c r="F2811" s="132">
        <v>51797.499999940395</v>
      </c>
      <c r="G2811" s="132">
        <v>54015.000000059605</v>
      </c>
      <c r="H2811" s="153" t="s">
        <v>182</v>
      </c>
    </row>
    <row r="2813" spans="4:8" ht="12.75">
      <c r="D2813" s="132">
        <v>67955.04495227337</v>
      </c>
      <c r="F2813" s="132">
        <v>51842.5</v>
      </c>
      <c r="G2813" s="132">
        <v>54042.5</v>
      </c>
      <c r="H2813" s="153" t="s">
        <v>183</v>
      </c>
    </row>
    <row r="2815" spans="1:8" ht="12.75">
      <c r="A2815" s="148" t="s">
        <v>470</v>
      </c>
      <c r="C2815" s="154" t="s">
        <v>471</v>
      </c>
      <c r="D2815" s="132">
        <v>68509.37565028667</v>
      </c>
      <c r="F2815" s="132">
        <v>51843.33333333333</v>
      </c>
      <c r="G2815" s="132">
        <v>54059.166666686535</v>
      </c>
      <c r="H2815" s="132">
        <v>15564.56702624579</v>
      </c>
    </row>
    <row r="2816" spans="1:8" ht="12.75">
      <c r="A2816" s="131">
        <v>38385.97121527778</v>
      </c>
      <c r="C2816" s="154" t="s">
        <v>472</v>
      </c>
      <c r="D2816" s="132">
        <v>492.93914452421444</v>
      </c>
      <c r="F2816" s="132">
        <v>46.25563034950392</v>
      </c>
      <c r="G2816" s="132">
        <v>54.447987383172624</v>
      </c>
      <c r="H2816" s="132">
        <v>492.93914452421444</v>
      </c>
    </row>
    <row r="2818" spans="3:8" ht="12.75">
      <c r="C2818" s="154" t="s">
        <v>473</v>
      </c>
      <c r="D2818" s="132">
        <v>0.719520707706452</v>
      </c>
      <c r="F2818" s="132">
        <v>0.08922194499357795</v>
      </c>
      <c r="G2818" s="132">
        <v>0.10071925029640846</v>
      </c>
      <c r="H2818" s="132">
        <v>3.167059794808263</v>
      </c>
    </row>
    <row r="2819" spans="1:16" ht="12.75">
      <c r="A2819" s="142" t="s">
        <v>453</v>
      </c>
      <c r="B2819" s="137" t="s">
        <v>184</v>
      </c>
      <c r="D2819" s="142" t="s">
        <v>454</v>
      </c>
      <c r="E2819" s="137" t="s">
        <v>455</v>
      </c>
      <c r="F2819" s="138" t="s">
        <v>506</v>
      </c>
      <c r="G2819" s="143" t="s">
        <v>457</v>
      </c>
      <c r="H2819" s="144">
        <v>2</v>
      </c>
      <c r="I2819" s="145" t="s">
        <v>458</v>
      </c>
      <c r="J2819" s="144">
        <v>12</v>
      </c>
      <c r="K2819" s="143" t="s">
        <v>459</v>
      </c>
      <c r="L2819" s="146">
        <v>1</v>
      </c>
      <c r="M2819" s="143" t="s">
        <v>460</v>
      </c>
      <c r="N2819" s="147">
        <v>1</v>
      </c>
      <c r="O2819" s="143" t="s">
        <v>461</v>
      </c>
      <c r="P2819" s="147">
        <v>1</v>
      </c>
    </row>
    <row r="2821" spans="1:10" ht="12.75">
      <c r="A2821" s="148" t="s">
        <v>462</v>
      </c>
      <c r="C2821" s="149" t="s">
        <v>463</v>
      </c>
      <c r="D2821" s="149" t="s">
        <v>464</v>
      </c>
      <c r="F2821" s="149" t="s">
        <v>465</v>
      </c>
      <c r="G2821" s="149" t="s">
        <v>466</v>
      </c>
      <c r="H2821" s="149" t="s">
        <v>467</v>
      </c>
      <c r="I2821" s="150" t="s">
        <v>468</v>
      </c>
      <c r="J2821" s="149" t="s">
        <v>469</v>
      </c>
    </row>
    <row r="2822" spans="1:8" ht="12.75">
      <c r="A2822" s="151" t="s">
        <v>536</v>
      </c>
      <c r="C2822" s="152">
        <v>228.61599999992177</v>
      </c>
      <c r="D2822" s="132">
        <v>27600.21150109172</v>
      </c>
      <c r="F2822" s="132">
        <v>21822</v>
      </c>
      <c r="G2822" s="132">
        <v>22719</v>
      </c>
      <c r="H2822" s="153" t="s">
        <v>185</v>
      </c>
    </row>
    <row r="2824" spans="4:8" ht="12.75">
      <c r="D2824" s="132">
        <v>27081.714575082064</v>
      </c>
      <c r="F2824" s="132">
        <v>22550</v>
      </c>
      <c r="G2824" s="132">
        <v>22761</v>
      </c>
      <c r="H2824" s="153" t="s">
        <v>186</v>
      </c>
    </row>
    <row r="2826" spans="4:8" ht="12.75">
      <c r="D2826" s="132">
        <v>27420.6956897974</v>
      </c>
      <c r="F2826" s="132">
        <v>22267</v>
      </c>
      <c r="G2826" s="132">
        <v>22685</v>
      </c>
      <c r="H2826" s="153" t="s">
        <v>187</v>
      </c>
    </row>
    <row r="2828" spans="1:8" ht="12.75">
      <c r="A2828" s="148" t="s">
        <v>470</v>
      </c>
      <c r="C2828" s="154" t="s">
        <v>471</v>
      </c>
      <c r="D2828" s="132">
        <v>27367.54058865706</v>
      </c>
      <c r="F2828" s="132">
        <v>22213</v>
      </c>
      <c r="G2828" s="132">
        <v>22721.666666666664</v>
      </c>
      <c r="H2828" s="132">
        <v>4870.988804496922</v>
      </c>
    </row>
    <row r="2829" spans="1:8" ht="12.75">
      <c r="A2829" s="131">
        <v>38385.9734375</v>
      </c>
      <c r="C2829" s="154" t="s">
        <v>472</v>
      </c>
      <c r="D2829" s="132">
        <v>263.30374884007813</v>
      </c>
      <c r="F2829" s="132">
        <v>366.99182552204076</v>
      </c>
      <c r="G2829" s="132">
        <v>38.07011076071796</v>
      </c>
      <c r="H2829" s="132">
        <v>263.30374884007813</v>
      </c>
    </row>
    <row r="2831" spans="3:8" ht="12.75">
      <c r="C2831" s="154" t="s">
        <v>473</v>
      </c>
      <c r="D2831" s="132">
        <v>0.9621023415937087</v>
      </c>
      <c r="F2831" s="132">
        <v>1.6521488566246831</v>
      </c>
      <c r="G2831" s="132">
        <v>0.16754981630184687</v>
      </c>
      <c r="H2831" s="132">
        <v>5.405550277532865</v>
      </c>
    </row>
    <row r="2832" spans="1:10" ht="12.75">
      <c r="A2832" s="148" t="s">
        <v>462</v>
      </c>
      <c r="C2832" s="149" t="s">
        <v>463</v>
      </c>
      <c r="D2832" s="149" t="s">
        <v>464</v>
      </c>
      <c r="F2832" s="149" t="s">
        <v>465</v>
      </c>
      <c r="G2832" s="149" t="s">
        <v>466</v>
      </c>
      <c r="H2832" s="149" t="s">
        <v>467</v>
      </c>
      <c r="I2832" s="150" t="s">
        <v>468</v>
      </c>
      <c r="J2832" s="149" t="s">
        <v>469</v>
      </c>
    </row>
    <row r="2833" spans="1:8" ht="12.75">
      <c r="A2833" s="151" t="s">
        <v>537</v>
      </c>
      <c r="C2833" s="152">
        <v>231.6040000000503</v>
      </c>
      <c r="D2833" s="132">
        <v>43673.472761034966</v>
      </c>
      <c r="F2833" s="132">
        <v>23664</v>
      </c>
      <c r="G2833" s="132">
        <v>26241.000000029802</v>
      </c>
      <c r="H2833" s="153" t="s">
        <v>188</v>
      </c>
    </row>
    <row r="2835" spans="4:8" ht="12.75">
      <c r="D2835" s="132">
        <v>42342.04735779762</v>
      </c>
      <c r="F2835" s="132">
        <v>23650</v>
      </c>
      <c r="G2835" s="132">
        <v>26241.000000029802</v>
      </c>
      <c r="H2835" s="153" t="s">
        <v>189</v>
      </c>
    </row>
    <row r="2837" spans="4:8" ht="12.75">
      <c r="D2837" s="132">
        <v>42428.264013409615</v>
      </c>
      <c r="F2837" s="132">
        <v>23954</v>
      </c>
      <c r="G2837" s="132">
        <v>26311</v>
      </c>
      <c r="H2837" s="153" t="s">
        <v>190</v>
      </c>
    </row>
    <row r="2839" spans="1:8" ht="12.75">
      <c r="A2839" s="148" t="s">
        <v>470</v>
      </c>
      <c r="C2839" s="154" t="s">
        <v>471</v>
      </c>
      <c r="D2839" s="132">
        <v>42814.594710747406</v>
      </c>
      <c r="F2839" s="132">
        <v>23756</v>
      </c>
      <c r="G2839" s="132">
        <v>26264.3333333532</v>
      </c>
      <c r="H2839" s="132">
        <v>17568.74571744701</v>
      </c>
    </row>
    <row r="2840" spans="1:8" ht="12.75">
      <c r="A2840" s="131">
        <v>38385.973912037036</v>
      </c>
      <c r="C2840" s="154" t="s">
        <v>472</v>
      </c>
      <c r="D2840" s="132">
        <v>745.0583580336603</v>
      </c>
      <c r="F2840" s="132">
        <v>171.6158500838428</v>
      </c>
      <c r="G2840" s="132">
        <v>40.414518825654476</v>
      </c>
      <c r="H2840" s="132">
        <v>745.0583580336603</v>
      </c>
    </row>
    <row r="2842" spans="3:8" ht="12.75">
      <c r="C2842" s="154" t="s">
        <v>473</v>
      </c>
      <c r="D2842" s="132">
        <v>1.7401971525532958</v>
      </c>
      <c r="F2842" s="132">
        <v>0.7224105492668917</v>
      </c>
      <c r="G2842" s="132">
        <v>0.15387605050813108</v>
      </c>
      <c r="H2842" s="132">
        <v>4.240817016856044</v>
      </c>
    </row>
    <row r="2843" spans="1:10" ht="12.75">
      <c r="A2843" s="148" t="s">
        <v>462</v>
      </c>
      <c r="C2843" s="149" t="s">
        <v>463</v>
      </c>
      <c r="D2843" s="149" t="s">
        <v>464</v>
      </c>
      <c r="F2843" s="149" t="s">
        <v>465</v>
      </c>
      <c r="G2843" s="149" t="s">
        <v>466</v>
      </c>
      <c r="H2843" s="149" t="s">
        <v>467</v>
      </c>
      <c r="I2843" s="150" t="s">
        <v>468</v>
      </c>
      <c r="J2843" s="149" t="s">
        <v>469</v>
      </c>
    </row>
    <row r="2844" spans="1:8" ht="12.75">
      <c r="A2844" s="151" t="s">
        <v>535</v>
      </c>
      <c r="C2844" s="152">
        <v>267.7160000000149</v>
      </c>
      <c r="D2844" s="132">
        <v>40717.3408280015</v>
      </c>
      <c r="F2844" s="132">
        <v>6166.5</v>
      </c>
      <c r="G2844" s="132">
        <v>6218.75</v>
      </c>
      <c r="H2844" s="153" t="s">
        <v>191</v>
      </c>
    </row>
    <row r="2846" spans="4:8" ht="12.75">
      <c r="D2846" s="132">
        <v>41962.091782808304</v>
      </c>
      <c r="F2846" s="132">
        <v>6129.25</v>
      </c>
      <c r="G2846" s="132">
        <v>6181.25</v>
      </c>
      <c r="H2846" s="153" t="s">
        <v>192</v>
      </c>
    </row>
    <row r="2848" spans="4:8" ht="12.75">
      <c r="D2848" s="132">
        <v>42120.12946808338</v>
      </c>
      <c r="F2848" s="132">
        <v>6121</v>
      </c>
      <c r="G2848" s="132">
        <v>6224</v>
      </c>
      <c r="H2848" s="153" t="s">
        <v>193</v>
      </c>
    </row>
    <row r="2850" spans="1:8" ht="12.75">
      <c r="A2850" s="148" t="s">
        <v>470</v>
      </c>
      <c r="C2850" s="154" t="s">
        <v>471</v>
      </c>
      <c r="D2850" s="132">
        <v>41599.854026297726</v>
      </c>
      <c r="F2850" s="132">
        <v>6138.916666666666</v>
      </c>
      <c r="G2850" s="132">
        <v>6208</v>
      </c>
      <c r="H2850" s="132">
        <v>35415.85245168533</v>
      </c>
    </row>
    <row r="2851" spans="1:8" ht="12.75">
      <c r="A2851" s="131">
        <v>38385.97454861111</v>
      </c>
      <c r="C2851" s="154" t="s">
        <v>472</v>
      </c>
      <c r="D2851" s="132">
        <v>768.3528722970894</v>
      </c>
      <c r="F2851" s="132">
        <v>24.241407412387037</v>
      </c>
      <c r="G2851" s="132">
        <v>23.314426864068523</v>
      </c>
      <c r="H2851" s="132">
        <v>768.3528722970894</v>
      </c>
    </row>
    <row r="2853" spans="3:8" ht="12.75">
      <c r="C2853" s="154" t="s">
        <v>473</v>
      </c>
      <c r="D2853" s="132">
        <v>1.847008577990126</v>
      </c>
      <c r="F2853" s="132">
        <v>0.39488086789016047</v>
      </c>
      <c r="G2853" s="132">
        <v>0.37555455644440267</v>
      </c>
      <c r="H2853" s="132">
        <v>2.1695168098672326</v>
      </c>
    </row>
    <row r="2854" spans="1:10" ht="12.75">
      <c r="A2854" s="148" t="s">
        <v>462</v>
      </c>
      <c r="C2854" s="149" t="s">
        <v>463</v>
      </c>
      <c r="D2854" s="149" t="s">
        <v>464</v>
      </c>
      <c r="F2854" s="149" t="s">
        <v>465</v>
      </c>
      <c r="G2854" s="149" t="s">
        <v>466</v>
      </c>
      <c r="H2854" s="149" t="s">
        <v>467</v>
      </c>
      <c r="I2854" s="150" t="s">
        <v>468</v>
      </c>
      <c r="J2854" s="149" t="s">
        <v>469</v>
      </c>
    </row>
    <row r="2855" spans="1:8" ht="12.75">
      <c r="A2855" s="151" t="s">
        <v>534</v>
      </c>
      <c r="C2855" s="152">
        <v>292.40199999976903</v>
      </c>
      <c r="D2855" s="132">
        <v>43721.66179943085</v>
      </c>
      <c r="F2855" s="132">
        <v>23830</v>
      </c>
      <c r="G2855" s="132">
        <v>22957.5</v>
      </c>
      <c r="H2855" s="153" t="s">
        <v>194</v>
      </c>
    </row>
    <row r="2857" spans="4:8" ht="12.75">
      <c r="D2857" s="132">
        <v>42823.25009995699</v>
      </c>
      <c r="F2857" s="132">
        <v>23628.5</v>
      </c>
      <c r="G2857" s="132">
        <v>23320</v>
      </c>
      <c r="H2857" s="153" t="s">
        <v>195</v>
      </c>
    </row>
    <row r="2859" spans="4:8" ht="12.75">
      <c r="D2859" s="132">
        <v>44525.80828529596</v>
      </c>
      <c r="F2859" s="132">
        <v>23794</v>
      </c>
      <c r="G2859" s="132">
        <v>23195.75</v>
      </c>
      <c r="H2859" s="153" t="s">
        <v>196</v>
      </c>
    </row>
    <row r="2861" spans="1:8" ht="12.75">
      <c r="A2861" s="148" t="s">
        <v>470</v>
      </c>
      <c r="C2861" s="154" t="s">
        <v>471</v>
      </c>
      <c r="D2861" s="132">
        <v>43690.24006156127</v>
      </c>
      <c r="F2861" s="132">
        <v>23750.833333333336</v>
      </c>
      <c r="G2861" s="132">
        <v>23157.75</v>
      </c>
      <c r="H2861" s="132">
        <v>20303.690893633884</v>
      </c>
    </row>
    <row r="2862" spans="1:8" ht="12.75">
      <c r="A2862" s="131">
        <v>38385.97523148148</v>
      </c>
      <c r="C2862" s="154" t="s">
        <v>472</v>
      </c>
      <c r="D2862" s="132">
        <v>851.7139119588808</v>
      </c>
      <c r="F2862" s="132">
        <v>107.46200879070395</v>
      </c>
      <c r="G2862" s="132">
        <v>184.21336135036458</v>
      </c>
      <c r="H2862" s="132">
        <v>851.7139119588808</v>
      </c>
    </row>
    <row r="2864" spans="3:8" ht="12.75">
      <c r="C2864" s="154" t="s">
        <v>473</v>
      </c>
      <c r="D2864" s="132">
        <v>1.9494374733551074</v>
      </c>
      <c r="F2864" s="132">
        <v>0.4524557403208474</v>
      </c>
      <c r="G2864" s="132">
        <v>0.7954717593477975</v>
      </c>
      <c r="H2864" s="132">
        <v>4.194872333413682</v>
      </c>
    </row>
    <row r="2865" spans="1:10" ht="12.75">
      <c r="A2865" s="148" t="s">
        <v>462</v>
      </c>
      <c r="C2865" s="149" t="s">
        <v>463</v>
      </c>
      <c r="D2865" s="149" t="s">
        <v>464</v>
      </c>
      <c r="F2865" s="149" t="s">
        <v>465</v>
      </c>
      <c r="G2865" s="149" t="s">
        <v>466</v>
      </c>
      <c r="H2865" s="149" t="s">
        <v>467</v>
      </c>
      <c r="I2865" s="150" t="s">
        <v>468</v>
      </c>
      <c r="J2865" s="149" t="s">
        <v>469</v>
      </c>
    </row>
    <row r="2866" spans="1:8" ht="12.75">
      <c r="A2866" s="151" t="s">
        <v>538</v>
      </c>
      <c r="C2866" s="152">
        <v>324.75400000019</v>
      </c>
      <c r="D2866" s="132">
        <v>52387.5090046525</v>
      </c>
      <c r="F2866" s="132">
        <v>33197</v>
      </c>
      <c r="G2866" s="132">
        <v>29931.999999970198</v>
      </c>
      <c r="H2866" s="153" t="s">
        <v>197</v>
      </c>
    </row>
    <row r="2868" spans="4:8" ht="12.75">
      <c r="D2868" s="132">
        <v>51451.343444526196</v>
      </c>
      <c r="F2868" s="132">
        <v>32708</v>
      </c>
      <c r="G2868" s="132">
        <v>29975</v>
      </c>
      <c r="H2868" s="153" t="s">
        <v>198</v>
      </c>
    </row>
    <row r="2870" spans="4:8" ht="12.75">
      <c r="D2870" s="132">
        <v>52043.897451758385</v>
      </c>
      <c r="F2870" s="132">
        <v>33167</v>
      </c>
      <c r="G2870" s="132">
        <v>29949.000000029802</v>
      </c>
      <c r="H2870" s="153" t="s">
        <v>199</v>
      </c>
    </row>
    <row r="2872" spans="1:8" ht="12.75">
      <c r="A2872" s="148" t="s">
        <v>470</v>
      </c>
      <c r="C2872" s="154" t="s">
        <v>471</v>
      </c>
      <c r="D2872" s="132">
        <v>51960.9166336457</v>
      </c>
      <c r="F2872" s="132">
        <v>33024</v>
      </c>
      <c r="G2872" s="132">
        <v>29952</v>
      </c>
      <c r="H2872" s="132">
        <v>20053.586316903613</v>
      </c>
    </row>
    <row r="2873" spans="1:8" ht="12.75">
      <c r="A2873" s="131">
        <v>38385.97574074074</v>
      </c>
      <c r="C2873" s="154" t="s">
        <v>472</v>
      </c>
      <c r="D2873" s="132">
        <v>473.5671558736238</v>
      </c>
      <c r="F2873" s="132">
        <v>274.07480730632653</v>
      </c>
      <c r="G2873" s="132">
        <v>21.656407837102186</v>
      </c>
      <c r="H2873" s="132">
        <v>473.5671558736238</v>
      </c>
    </row>
    <row r="2875" spans="3:8" ht="12.75">
      <c r="C2875" s="154" t="s">
        <v>473</v>
      </c>
      <c r="D2875" s="132">
        <v>0.9113910734341816</v>
      </c>
      <c r="F2875" s="132">
        <v>0.8299261364653784</v>
      </c>
      <c r="G2875" s="132">
        <v>0.07230371206297473</v>
      </c>
      <c r="H2875" s="132">
        <v>2.361508552085985</v>
      </c>
    </row>
    <row r="2876" spans="1:10" ht="12.75">
      <c r="A2876" s="148" t="s">
        <v>462</v>
      </c>
      <c r="C2876" s="149" t="s">
        <v>463</v>
      </c>
      <c r="D2876" s="149" t="s">
        <v>464</v>
      </c>
      <c r="F2876" s="149" t="s">
        <v>465</v>
      </c>
      <c r="G2876" s="149" t="s">
        <v>466</v>
      </c>
      <c r="H2876" s="149" t="s">
        <v>467</v>
      </c>
      <c r="I2876" s="150" t="s">
        <v>468</v>
      </c>
      <c r="J2876" s="149" t="s">
        <v>469</v>
      </c>
    </row>
    <row r="2877" spans="1:8" ht="12.75">
      <c r="A2877" s="151" t="s">
        <v>557</v>
      </c>
      <c r="C2877" s="152">
        <v>343.82299999985844</v>
      </c>
      <c r="D2877" s="132">
        <v>29870.448812246323</v>
      </c>
      <c r="F2877" s="132">
        <v>26174.000000029802</v>
      </c>
      <c r="G2877" s="132">
        <v>26710</v>
      </c>
      <c r="H2877" s="153" t="s">
        <v>200</v>
      </c>
    </row>
    <row r="2879" spans="4:8" ht="12.75">
      <c r="D2879" s="132">
        <v>29952.253402501345</v>
      </c>
      <c r="F2879" s="132">
        <v>26856</v>
      </c>
      <c r="G2879" s="132">
        <v>26212</v>
      </c>
      <c r="H2879" s="153" t="s">
        <v>201</v>
      </c>
    </row>
    <row r="2881" spans="4:8" ht="12.75">
      <c r="D2881" s="132">
        <v>29759.969762295485</v>
      </c>
      <c r="F2881" s="132">
        <v>26496</v>
      </c>
      <c r="G2881" s="132">
        <v>26390</v>
      </c>
      <c r="H2881" s="153" t="s">
        <v>202</v>
      </c>
    </row>
    <row r="2883" spans="1:8" ht="12.75">
      <c r="A2883" s="148" t="s">
        <v>470</v>
      </c>
      <c r="C2883" s="154" t="s">
        <v>471</v>
      </c>
      <c r="D2883" s="132">
        <v>29860.89065901438</v>
      </c>
      <c r="F2883" s="132">
        <v>26508.666666676603</v>
      </c>
      <c r="G2883" s="132">
        <v>26437.333333333336</v>
      </c>
      <c r="H2883" s="132">
        <v>3384.22820508579</v>
      </c>
    </row>
    <row r="2884" spans="1:8" ht="12.75">
      <c r="A2884" s="131">
        <v>38385.976168981484</v>
      </c>
      <c r="C2884" s="154" t="s">
        <v>472</v>
      </c>
      <c r="D2884" s="132">
        <v>96.49750407468179</v>
      </c>
      <c r="F2884" s="132">
        <v>341.17639619903997</v>
      </c>
      <c r="G2884" s="132">
        <v>252.3516065598421</v>
      </c>
      <c r="H2884" s="132">
        <v>96.49750407468179</v>
      </c>
    </row>
    <row r="2886" spans="3:8" ht="12.75">
      <c r="C2886" s="154" t="s">
        <v>473</v>
      </c>
      <c r="D2886" s="132">
        <v>0.3231568179817544</v>
      </c>
      <c r="F2886" s="132">
        <v>1.2870371810436034</v>
      </c>
      <c r="G2886" s="132">
        <v>0.9545274607619609</v>
      </c>
      <c r="H2886" s="132">
        <v>2.8513888020218654</v>
      </c>
    </row>
    <row r="2887" spans="1:10" ht="12.75">
      <c r="A2887" s="148" t="s">
        <v>462</v>
      </c>
      <c r="C2887" s="149" t="s">
        <v>463</v>
      </c>
      <c r="D2887" s="149" t="s">
        <v>464</v>
      </c>
      <c r="F2887" s="149" t="s">
        <v>465</v>
      </c>
      <c r="G2887" s="149" t="s">
        <v>466</v>
      </c>
      <c r="H2887" s="149" t="s">
        <v>467</v>
      </c>
      <c r="I2887" s="150" t="s">
        <v>468</v>
      </c>
      <c r="J2887" s="149" t="s">
        <v>469</v>
      </c>
    </row>
    <row r="2888" spans="1:8" ht="12.75">
      <c r="A2888" s="151" t="s">
        <v>539</v>
      </c>
      <c r="C2888" s="152">
        <v>361.38400000007823</v>
      </c>
      <c r="D2888" s="132">
        <v>62427.68553251028</v>
      </c>
      <c r="F2888" s="132">
        <v>27856</v>
      </c>
      <c r="G2888" s="132">
        <v>27440</v>
      </c>
      <c r="H2888" s="153" t="s">
        <v>203</v>
      </c>
    </row>
    <row r="2890" spans="4:8" ht="12.75">
      <c r="D2890" s="132">
        <v>62113.35978829861</v>
      </c>
      <c r="F2890" s="132">
        <v>27622.000000029802</v>
      </c>
      <c r="G2890" s="132">
        <v>28352</v>
      </c>
      <c r="H2890" s="153" t="s">
        <v>204</v>
      </c>
    </row>
    <row r="2892" spans="4:8" ht="12.75">
      <c r="D2892" s="132">
        <v>62930.681882441044</v>
      </c>
      <c r="F2892" s="132">
        <v>27794</v>
      </c>
      <c r="G2892" s="132">
        <v>27679.999999970198</v>
      </c>
      <c r="H2892" s="153" t="s">
        <v>205</v>
      </c>
    </row>
    <row r="2894" spans="1:8" ht="12.75">
      <c r="A2894" s="148" t="s">
        <v>470</v>
      </c>
      <c r="C2894" s="154" t="s">
        <v>471</v>
      </c>
      <c r="D2894" s="132">
        <v>62490.57573441665</v>
      </c>
      <c r="F2894" s="132">
        <v>27757.333333343267</v>
      </c>
      <c r="G2894" s="132">
        <v>27823.99999999007</v>
      </c>
      <c r="H2894" s="132">
        <v>34702.59944622615</v>
      </c>
    </row>
    <row r="2895" spans="1:8" ht="12.75">
      <c r="A2895" s="131">
        <v>38385.9766087963</v>
      </c>
      <c r="C2895" s="154" t="s">
        <v>472</v>
      </c>
      <c r="D2895" s="132">
        <v>412.27446503001835</v>
      </c>
      <c r="F2895" s="132">
        <v>121.23255886627288</v>
      </c>
      <c r="G2895" s="132">
        <v>472.7451744907318</v>
      </c>
      <c r="H2895" s="132">
        <v>412.27446503001835</v>
      </c>
    </row>
    <row r="2897" spans="3:8" ht="12.75">
      <c r="C2897" s="154" t="s">
        <v>473</v>
      </c>
      <c r="D2897" s="132">
        <v>0.6597386248802928</v>
      </c>
      <c r="F2897" s="132">
        <v>0.4367586662968207</v>
      </c>
      <c r="G2897" s="132">
        <v>1.6990553999816727</v>
      </c>
      <c r="H2897" s="132">
        <v>1.18802185314349</v>
      </c>
    </row>
    <row r="2898" spans="1:10" ht="12.75">
      <c r="A2898" s="148" t="s">
        <v>462</v>
      </c>
      <c r="C2898" s="149" t="s">
        <v>463</v>
      </c>
      <c r="D2898" s="149" t="s">
        <v>464</v>
      </c>
      <c r="F2898" s="149" t="s">
        <v>465</v>
      </c>
      <c r="G2898" s="149" t="s">
        <v>466</v>
      </c>
      <c r="H2898" s="149" t="s">
        <v>467</v>
      </c>
      <c r="I2898" s="150" t="s">
        <v>468</v>
      </c>
      <c r="J2898" s="149" t="s">
        <v>469</v>
      </c>
    </row>
    <row r="2899" spans="1:8" ht="12.75">
      <c r="A2899" s="151" t="s">
        <v>558</v>
      </c>
      <c r="C2899" s="152">
        <v>371.029</v>
      </c>
      <c r="D2899" s="132">
        <v>47121.166231155396</v>
      </c>
      <c r="F2899" s="132">
        <v>37904</v>
      </c>
      <c r="G2899" s="132">
        <v>37192</v>
      </c>
      <c r="H2899" s="153" t="s">
        <v>206</v>
      </c>
    </row>
    <row r="2901" spans="4:8" ht="12.75">
      <c r="D2901" s="132">
        <v>47239.15126824379</v>
      </c>
      <c r="F2901" s="132">
        <v>37528</v>
      </c>
      <c r="G2901" s="132">
        <v>37884</v>
      </c>
      <c r="H2901" s="153" t="s">
        <v>207</v>
      </c>
    </row>
    <row r="2903" spans="4:8" ht="12.75">
      <c r="D2903" s="132">
        <v>47025.02811533213</v>
      </c>
      <c r="F2903" s="132">
        <v>37404</v>
      </c>
      <c r="G2903" s="132">
        <v>37558</v>
      </c>
      <c r="H2903" s="153" t="s">
        <v>208</v>
      </c>
    </row>
    <row r="2905" spans="1:8" ht="12.75">
      <c r="A2905" s="148" t="s">
        <v>470</v>
      </c>
      <c r="C2905" s="154" t="s">
        <v>471</v>
      </c>
      <c r="D2905" s="132">
        <v>47128.44853824377</v>
      </c>
      <c r="F2905" s="132">
        <v>37612</v>
      </c>
      <c r="G2905" s="132">
        <v>37544.666666666664</v>
      </c>
      <c r="H2905" s="132">
        <v>9542.072216890705</v>
      </c>
    </row>
    <row r="2906" spans="1:8" ht="12.75">
      <c r="A2906" s="131">
        <v>38385.97704861111</v>
      </c>
      <c r="C2906" s="154" t="s">
        <v>472</v>
      </c>
      <c r="D2906" s="132">
        <v>107.24716849667121</v>
      </c>
      <c r="F2906" s="132">
        <v>260.36896896519755</v>
      </c>
      <c r="G2906" s="132">
        <v>346.1926246085166</v>
      </c>
      <c r="H2906" s="132">
        <v>107.24716849667121</v>
      </c>
    </row>
    <row r="2908" spans="3:8" ht="12.75">
      <c r="C2908" s="154" t="s">
        <v>473</v>
      </c>
      <c r="D2908" s="132">
        <v>0.2275635456355885</v>
      </c>
      <c r="F2908" s="132">
        <v>0.69224973137615</v>
      </c>
      <c r="G2908" s="132">
        <v>0.9220820301379246</v>
      </c>
      <c r="H2908" s="132">
        <v>1.1239400211919357</v>
      </c>
    </row>
    <row r="2909" spans="1:10" ht="12.75">
      <c r="A2909" s="148" t="s">
        <v>462</v>
      </c>
      <c r="C2909" s="149" t="s">
        <v>463</v>
      </c>
      <c r="D2909" s="149" t="s">
        <v>464</v>
      </c>
      <c r="F2909" s="149" t="s">
        <v>465</v>
      </c>
      <c r="G2909" s="149" t="s">
        <v>466</v>
      </c>
      <c r="H2909" s="149" t="s">
        <v>467</v>
      </c>
      <c r="I2909" s="150" t="s">
        <v>468</v>
      </c>
      <c r="J2909" s="149" t="s">
        <v>469</v>
      </c>
    </row>
    <row r="2910" spans="1:8" ht="12.75">
      <c r="A2910" s="151" t="s">
        <v>533</v>
      </c>
      <c r="C2910" s="152">
        <v>407.77100000018254</v>
      </c>
      <c r="D2910" s="132">
        <v>896796.1701040268</v>
      </c>
      <c r="F2910" s="132">
        <v>77900</v>
      </c>
      <c r="G2910" s="132">
        <v>75700</v>
      </c>
      <c r="H2910" s="153" t="s">
        <v>209</v>
      </c>
    </row>
    <row r="2912" spans="4:8" ht="12.75">
      <c r="D2912" s="132">
        <v>939120.8634681702</v>
      </c>
      <c r="F2912" s="132">
        <v>77800</v>
      </c>
      <c r="G2912" s="132">
        <v>76400</v>
      </c>
      <c r="H2912" s="153" t="s">
        <v>210</v>
      </c>
    </row>
    <row r="2914" spans="4:8" ht="12.75">
      <c r="D2914" s="132">
        <v>948455.1419973373</v>
      </c>
      <c r="F2914" s="132">
        <v>79000</v>
      </c>
      <c r="G2914" s="132">
        <v>76100</v>
      </c>
      <c r="H2914" s="153" t="s">
        <v>211</v>
      </c>
    </row>
    <row r="2916" spans="1:8" ht="12.75">
      <c r="A2916" s="148" t="s">
        <v>470</v>
      </c>
      <c r="C2916" s="154" t="s">
        <v>471</v>
      </c>
      <c r="D2916" s="132">
        <v>928124.0585231781</v>
      </c>
      <c r="F2916" s="132">
        <v>78233.33333333333</v>
      </c>
      <c r="G2916" s="132">
        <v>76066.66666666667</v>
      </c>
      <c r="H2916" s="132">
        <v>850991.7734078742</v>
      </c>
    </row>
    <row r="2917" spans="1:8" ht="12.75">
      <c r="A2917" s="131">
        <v>38385.97752314815</v>
      </c>
      <c r="C2917" s="154" t="s">
        <v>472</v>
      </c>
      <c r="D2917" s="132">
        <v>27529.250507725115</v>
      </c>
      <c r="F2917" s="132">
        <v>665.8328118479393</v>
      </c>
      <c r="G2917" s="132">
        <v>351.1884584284246</v>
      </c>
      <c r="H2917" s="132">
        <v>27529.250507725115</v>
      </c>
    </row>
    <row r="2919" spans="3:8" ht="12.75">
      <c r="C2919" s="154" t="s">
        <v>473</v>
      </c>
      <c r="D2919" s="132">
        <v>2.9661175416063874</v>
      </c>
      <c r="F2919" s="132">
        <v>0.8510858268188402</v>
      </c>
      <c r="G2919" s="132">
        <v>0.46168508995848995</v>
      </c>
      <c r="H2919" s="132">
        <v>3.2349608266460352</v>
      </c>
    </row>
    <row r="2920" spans="1:10" ht="12.75">
      <c r="A2920" s="148" t="s">
        <v>462</v>
      </c>
      <c r="C2920" s="149" t="s">
        <v>463</v>
      </c>
      <c r="D2920" s="149" t="s">
        <v>464</v>
      </c>
      <c r="F2920" s="149" t="s">
        <v>465</v>
      </c>
      <c r="G2920" s="149" t="s">
        <v>466</v>
      </c>
      <c r="H2920" s="149" t="s">
        <v>467</v>
      </c>
      <c r="I2920" s="150" t="s">
        <v>468</v>
      </c>
      <c r="J2920" s="149" t="s">
        <v>469</v>
      </c>
    </row>
    <row r="2921" spans="1:8" ht="12.75">
      <c r="A2921" s="151" t="s">
        <v>540</v>
      </c>
      <c r="C2921" s="152">
        <v>455.40299999993294</v>
      </c>
      <c r="D2921" s="132">
        <v>65908.27980828285</v>
      </c>
      <c r="F2921" s="132">
        <v>52012.5</v>
      </c>
      <c r="G2921" s="132">
        <v>53609.999999940395</v>
      </c>
      <c r="H2921" s="153" t="s">
        <v>212</v>
      </c>
    </row>
    <row r="2923" spans="4:8" ht="12.75">
      <c r="D2923" s="132">
        <v>65745.1694728136</v>
      </c>
      <c r="F2923" s="132">
        <v>52084.999999940395</v>
      </c>
      <c r="G2923" s="132">
        <v>53434.999999940395</v>
      </c>
      <c r="H2923" s="153" t="s">
        <v>213</v>
      </c>
    </row>
    <row r="2925" spans="4:8" ht="12.75">
      <c r="D2925" s="132">
        <v>67263.83372271061</v>
      </c>
      <c r="F2925" s="132">
        <v>52280</v>
      </c>
      <c r="G2925" s="132">
        <v>53405</v>
      </c>
      <c r="H2925" s="153" t="s">
        <v>214</v>
      </c>
    </row>
    <row r="2927" spans="1:8" ht="12.75">
      <c r="A2927" s="148" t="s">
        <v>470</v>
      </c>
      <c r="C2927" s="154" t="s">
        <v>471</v>
      </c>
      <c r="D2927" s="132">
        <v>66305.76100126903</v>
      </c>
      <c r="F2927" s="132">
        <v>52125.833333313465</v>
      </c>
      <c r="G2927" s="132">
        <v>53483.3333332936</v>
      </c>
      <c r="H2927" s="132">
        <v>13505.123888895667</v>
      </c>
    </row>
    <row r="2928" spans="1:8" ht="12.75">
      <c r="A2928" s="131">
        <v>38385.978159722225</v>
      </c>
      <c r="C2928" s="154" t="s">
        <v>472</v>
      </c>
      <c r="D2928" s="132">
        <v>833.7138298372223</v>
      </c>
      <c r="F2928" s="132">
        <v>138.34588297370738</v>
      </c>
      <c r="G2928" s="132">
        <v>110.71735784623168</v>
      </c>
      <c r="H2928" s="132">
        <v>833.7138298372223</v>
      </c>
    </row>
    <row r="2930" spans="3:8" ht="12.75">
      <c r="C2930" s="154" t="s">
        <v>473</v>
      </c>
      <c r="D2930" s="132">
        <v>1.2573776656017355</v>
      </c>
      <c r="F2930" s="132">
        <v>0.2654075227710383</v>
      </c>
      <c r="G2930" s="132">
        <v>0.2070128223988419</v>
      </c>
      <c r="H2930" s="132">
        <v>6.173314933621066</v>
      </c>
    </row>
    <row r="2931" spans="1:16" ht="12.75">
      <c r="A2931" s="142" t="s">
        <v>453</v>
      </c>
      <c r="B2931" s="137" t="s">
        <v>403</v>
      </c>
      <c r="D2931" s="142" t="s">
        <v>454</v>
      </c>
      <c r="E2931" s="137" t="s">
        <v>455</v>
      </c>
      <c r="F2931" s="138" t="s">
        <v>507</v>
      </c>
      <c r="G2931" s="143" t="s">
        <v>457</v>
      </c>
      <c r="H2931" s="144">
        <v>2</v>
      </c>
      <c r="I2931" s="145" t="s">
        <v>458</v>
      </c>
      <c r="J2931" s="144">
        <v>13</v>
      </c>
      <c r="K2931" s="143" t="s">
        <v>459</v>
      </c>
      <c r="L2931" s="146">
        <v>1</v>
      </c>
      <c r="M2931" s="143" t="s">
        <v>460</v>
      </c>
      <c r="N2931" s="147">
        <v>1</v>
      </c>
      <c r="O2931" s="143" t="s">
        <v>461</v>
      </c>
      <c r="P2931" s="147">
        <v>1</v>
      </c>
    </row>
    <row r="2933" spans="1:10" ht="12.75">
      <c r="A2933" s="148" t="s">
        <v>462</v>
      </c>
      <c r="C2933" s="149" t="s">
        <v>463</v>
      </c>
      <c r="D2933" s="149" t="s">
        <v>464</v>
      </c>
      <c r="F2933" s="149" t="s">
        <v>465</v>
      </c>
      <c r="G2933" s="149" t="s">
        <v>466</v>
      </c>
      <c r="H2933" s="149" t="s">
        <v>467</v>
      </c>
      <c r="I2933" s="150" t="s">
        <v>468</v>
      </c>
      <c r="J2933" s="149" t="s">
        <v>469</v>
      </c>
    </row>
    <row r="2934" spans="1:8" ht="12.75">
      <c r="A2934" s="151" t="s">
        <v>536</v>
      </c>
      <c r="C2934" s="152">
        <v>228.61599999992177</v>
      </c>
      <c r="D2934" s="132">
        <v>51028.95821762085</v>
      </c>
      <c r="F2934" s="132">
        <v>22045</v>
      </c>
      <c r="G2934" s="132">
        <v>22859</v>
      </c>
      <c r="H2934" s="153" t="s">
        <v>215</v>
      </c>
    </row>
    <row r="2936" spans="4:8" ht="12.75">
      <c r="D2936" s="132">
        <v>52044.21041750908</v>
      </c>
      <c r="F2936" s="132">
        <v>22666</v>
      </c>
      <c r="G2936" s="132">
        <v>22925</v>
      </c>
      <c r="H2936" s="153" t="s">
        <v>216</v>
      </c>
    </row>
    <row r="2938" spans="4:8" ht="12.75">
      <c r="D2938" s="132">
        <v>51016.5113093853</v>
      </c>
      <c r="F2938" s="132">
        <v>22569</v>
      </c>
      <c r="G2938" s="132">
        <v>23074</v>
      </c>
      <c r="H2938" s="153" t="s">
        <v>217</v>
      </c>
    </row>
    <row r="2940" spans="1:8" ht="12.75">
      <c r="A2940" s="148" t="s">
        <v>470</v>
      </c>
      <c r="C2940" s="154" t="s">
        <v>471</v>
      </c>
      <c r="D2940" s="132">
        <v>51363.22664817174</v>
      </c>
      <c r="F2940" s="132">
        <v>22426.666666666664</v>
      </c>
      <c r="G2940" s="132">
        <v>22952.666666666664</v>
      </c>
      <c r="H2940" s="132">
        <v>28643.345882288366</v>
      </c>
    </row>
    <row r="2941" spans="1:8" ht="12.75">
      <c r="A2941" s="131">
        <v>38385.98039351852</v>
      </c>
      <c r="C2941" s="154" t="s">
        <v>472</v>
      </c>
      <c r="D2941" s="132">
        <v>589.7820800577058</v>
      </c>
      <c r="F2941" s="132">
        <v>334.07234745386114</v>
      </c>
      <c r="G2941" s="132">
        <v>110.13779248438445</v>
      </c>
      <c r="H2941" s="132">
        <v>589.7820800577058</v>
      </c>
    </row>
    <row r="2943" spans="3:8" ht="12.75">
      <c r="C2943" s="154" t="s">
        <v>473</v>
      </c>
      <c r="D2943" s="132">
        <v>1.1482574568330763</v>
      </c>
      <c r="F2943" s="132">
        <v>1.4896210498834477</v>
      </c>
      <c r="G2943" s="132">
        <v>0.47984747952765616</v>
      </c>
      <c r="H2943" s="132">
        <v>2.059054422208398</v>
      </c>
    </row>
    <row r="2944" spans="1:10" ht="12.75">
      <c r="A2944" s="148" t="s">
        <v>462</v>
      </c>
      <c r="C2944" s="149" t="s">
        <v>463</v>
      </c>
      <c r="D2944" s="149" t="s">
        <v>464</v>
      </c>
      <c r="F2944" s="149" t="s">
        <v>465</v>
      </c>
      <c r="G2944" s="149" t="s">
        <v>466</v>
      </c>
      <c r="H2944" s="149" t="s">
        <v>467</v>
      </c>
      <c r="I2944" s="150" t="s">
        <v>468</v>
      </c>
      <c r="J2944" s="149" t="s">
        <v>469</v>
      </c>
    </row>
    <row r="2945" spans="1:8" ht="12.75">
      <c r="A2945" s="151" t="s">
        <v>537</v>
      </c>
      <c r="C2945" s="152">
        <v>231.6040000000503</v>
      </c>
      <c r="D2945" s="132">
        <v>72744.34978067875</v>
      </c>
      <c r="F2945" s="132">
        <v>24450</v>
      </c>
      <c r="G2945" s="132">
        <v>27029</v>
      </c>
      <c r="H2945" s="153" t="s">
        <v>218</v>
      </c>
    </row>
    <row r="2947" spans="4:8" ht="12.75">
      <c r="D2947" s="132">
        <v>73175.85139715672</v>
      </c>
      <c r="F2947" s="132">
        <v>24082</v>
      </c>
      <c r="G2947" s="132">
        <v>27312</v>
      </c>
      <c r="H2947" s="153" t="s">
        <v>219</v>
      </c>
    </row>
    <row r="2949" spans="4:8" ht="12.75">
      <c r="D2949" s="132">
        <v>72978.44664227962</v>
      </c>
      <c r="F2949" s="132">
        <v>24384</v>
      </c>
      <c r="G2949" s="132">
        <v>26514</v>
      </c>
      <c r="H2949" s="153" t="s">
        <v>220</v>
      </c>
    </row>
    <row r="2951" spans="1:8" ht="12.75">
      <c r="A2951" s="148" t="s">
        <v>470</v>
      </c>
      <c r="C2951" s="154" t="s">
        <v>471</v>
      </c>
      <c r="D2951" s="132">
        <v>72966.21594003837</v>
      </c>
      <c r="F2951" s="132">
        <v>24305.333333333336</v>
      </c>
      <c r="G2951" s="132">
        <v>26951.666666666664</v>
      </c>
      <c r="H2951" s="132">
        <v>47089.067170463415</v>
      </c>
    </row>
    <row r="2952" spans="1:8" ht="12.75">
      <c r="A2952" s="131">
        <v>38385.98085648148</v>
      </c>
      <c r="C2952" s="154" t="s">
        <v>472</v>
      </c>
      <c r="D2952" s="132">
        <v>216.010656712757</v>
      </c>
      <c r="F2952" s="132">
        <v>196.20737328992848</v>
      </c>
      <c r="G2952" s="132">
        <v>404.5816769619372</v>
      </c>
      <c r="H2952" s="132">
        <v>216.010656712757</v>
      </c>
    </row>
    <row r="2954" spans="3:8" ht="12.75">
      <c r="C2954" s="154" t="s">
        <v>473</v>
      </c>
      <c r="D2954" s="132">
        <v>0.29604201606160946</v>
      </c>
      <c r="F2954" s="132">
        <v>0.8072605736323788</v>
      </c>
      <c r="G2954" s="132">
        <v>1.5011378775410449</v>
      </c>
      <c r="H2954" s="132">
        <v>0.45872783151722646</v>
      </c>
    </row>
    <row r="2955" spans="1:10" ht="12.75">
      <c r="A2955" s="148" t="s">
        <v>462</v>
      </c>
      <c r="C2955" s="149" t="s">
        <v>463</v>
      </c>
      <c r="D2955" s="149" t="s">
        <v>464</v>
      </c>
      <c r="F2955" s="149" t="s">
        <v>465</v>
      </c>
      <c r="G2955" s="149" t="s">
        <v>466</v>
      </c>
      <c r="H2955" s="149" t="s">
        <v>467</v>
      </c>
      <c r="I2955" s="150" t="s">
        <v>468</v>
      </c>
      <c r="J2955" s="149" t="s">
        <v>469</v>
      </c>
    </row>
    <row r="2956" spans="1:8" ht="12.75">
      <c r="A2956" s="151" t="s">
        <v>535</v>
      </c>
      <c r="C2956" s="152">
        <v>267.7160000000149</v>
      </c>
      <c r="D2956" s="132">
        <v>66472.79301929474</v>
      </c>
      <c r="F2956" s="132">
        <v>6332.25</v>
      </c>
      <c r="G2956" s="132">
        <v>6412.250000007451</v>
      </c>
      <c r="H2956" s="153" t="s">
        <v>221</v>
      </c>
    </row>
    <row r="2958" spans="4:8" ht="12.75">
      <c r="D2958" s="132">
        <v>66841.11838674545</v>
      </c>
      <c r="F2958" s="132">
        <v>6293</v>
      </c>
      <c r="G2958" s="132">
        <v>6412.749999992549</v>
      </c>
      <c r="H2958" s="153" t="s">
        <v>222</v>
      </c>
    </row>
    <row r="2960" spans="4:8" ht="12.75">
      <c r="D2960" s="132">
        <v>66126.74267196655</v>
      </c>
      <c r="F2960" s="132">
        <v>6253</v>
      </c>
      <c r="G2960" s="132">
        <v>6365</v>
      </c>
      <c r="H2960" s="153" t="s">
        <v>223</v>
      </c>
    </row>
    <row r="2962" spans="1:8" ht="12.75">
      <c r="A2962" s="148" t="s">
        <v>470</v>
      </c>
      <c r="C2962" s="154" t="s">
        <v>471</v>
      </c>
      <c r="D2962" s="132">
        <v>66480.21802600224</v>
      </c>
      <c r="F2962" s="132">
        <v>6292.75</v>
      </c>
      <c r="G2962" s="132">
        <v>6396.666666666666</v>
      </c>
      <c r="H2962" s="132">
        <v>60119.650317668915</v>
      </c>
    </row>
    <row r="2963" spans="1:8" ht="12.75">
      <c r="A2963" s="131">
        <v>38385.98150462963</v>
      </c>
      <c r="C2963" s="154" t="s">
        <v>472</v>
      </c>
      <c r="D2963" s="132">
        <v>357.245732668605</v>
      </c>
      <c r="F2963" s="132">
        <v>39.62559147823537</v>
      </c>
      <c r="G2963" s="132">
        <v>27.42527726994448</v>
      </c>
      <c r="H2963" s="132">
        <v>357.245732668605</v>
      </c>
    </row>
    <row r="2965" spans="3:8" ht="12.75">
      <c r="C2965" s="154" t="s">
        <v>473</v>
      </c>
      <c r="D2965" s="132">
        <v>0.5373714817374341</v>
      </c>
      <c r="F2965" s="132">
        <v>0.6297022999203111</v>
      </c>
      <c r="G2965" s="132">
        <v>0.4287432611247184</v>
      </c>
      <c r="H2965" s="132">
        <v>0.5942245684745973</v>
      </c>
    </row>
    <row r="2966" spans="1:10" ht="12.75">
      <c r="A2966" s="148" t="s">
        <v>462</v>
      </c>
      <c r="C2966" s="149" t="s">
        <v>463</v>
      </c>
      <c r="D2966" s="149" t="s">
        <v>464</v>
      </c>
      <c r="F2966" s="149" t="s">
        <v>465</v>
      </c>
      <c r="G2966" s="149" t="s">
        <v>466</v>
      </c>
      <c r="H2966" s="149" t="s">
        <v>467</v>
      </c>
      <c r="I2966" s="150" t="s">
        <v>468</v>
      </c>
      <c r="J2966" s="149" t="s">
        <v>469</v>
      </c>
    </row>
    <row r="2967" spans="1:8" ht="12.75">
      <c r="A2967" s="151" t="s">
        <v>534</v>
      </c>
      <c r="C2967" s="152">
        <v>292.40199999976903</v>
      </c>
      <c r="D2967" s="132">
        <v>63915.91592776775</v>
      </c>
      <c r="F2967" s="132">
        <v>24517.25</v>
      </c>
      <c r="G2967" s="132">
        <v>23569</v>
      </c>
      <c r="H2967" s="153" t="s">
        <v>224</v>
      </c>
    </row>
    <row r="2969" spans="4:8" ht="12.75">
      <c r="D2969" s="132">
        <v>64038.83227032423</v>
      </c>
      <c r="F2969" s="132">
        <v>24672</v>
      </c>
      <c r="G2969" s="132">
        <v>23600.75</v>
      </c>
      <c r="H2969" s="153" t="s">
        <v>225</v>
      </c>
    </row>
    <row r="2971" spans="4:8" ht="12.75">
      <c r="D2971" s="132">
        <v>62568.17073279619</v>
      </c>
      <c r="F2971" s="132">
        <v>24621.5</v>
      </c>
      <c r="G2971" s="132">
        <v>23387.25</v>
      </c>
      <c r="H2971" s="153" t="s">
        <v>226</v>
      </c>
    </row>
    <row r="2973" spans="1:8" ht="12.75">
      <c r="A2973" s="148" t="s">
        <v>470</v>
      </c>
      <c r="C2973" s="154" t="s">
        <v>471</v>
      </c>
      <c r="D2973" s="132">
        <v>63507.63964362939</v>
      </c>
      <c r="F2973" s="132">
        <v>24603.583333333336</v>
      </c>
      <c r="G2973" s="132">
        <v>23519</v>
      </c>
      <c r="H2973" s="132">
        <v>39570.23003697281</v>
      </c>
    </row>
    <row r="2974" spans="1:8" ht="12.75">
      <c r="A2974" s="131">
        <v>38385.98217592593</v>
      </c>
      <c r="C2974" s="154" t="s">
        <v>472</v>
      </c>
      <c r="D2974" s="132">
        <v>815.9218606184609</v>
      </c>
      <c r="F2974" s="132">
        <v>78.91543469647324</v>
      </c>
      <c r="G2974" s="132">
        <v>115.19792749871849</v>
      </c>
      <c r="H2974" s="132">
        <v>815.9218606184609</v>
      </c>
    </row>
    <row r="2976" spans="3:8" ht="12.75">
      <c r="C2976" s="154" t="s">
        <v>473</v>
      </c>
      <c r="D2976" s="132">
        <v>1.284761747085822</v>
      </c>
      <c r="F2976" s="132">
        <v>0.32074772860243217</v>
      </c>
      <c r="G2976" s="132">
        <v>0.48980793187941024</v>
      </c>
      <c r="H2976" s="132">
        <v>2.0619588510253717</v>
      </c>
    </row>
    <row r="2977" spans="1:10" ht="12.75">
      <c r="A2977" s="148" t="s">
        <v>462</v>
      </c>
      <c r="C2977" s="149" t="s">
        <v>463</v>
      </c>
      <c r="D2977" s="149" t="s">
        <v>464</v>
      </c>
      <c r="F2977" s="149" t="s">
        <v>465</v>
      </c>
      <c r="G2977" s="149" t="s">
        <v>466</v>
      </c>
      <c r="H2977" s="149" t="s">
        <v>467</v>
      </c>
      <c r="I2977" s="150" t="s">
        <v>468</v>
      </c>
      <c r="J2977" s="149" t="s">
        <v>469</v>
      </c>
    </row>
    <row r="2978" spans="1:8" ht="12.75">
      <c r="A2978" s="151" t="s">
        <v>538</v>
      </c>
      <c r="C2978" s="152">
        <v>324.75400000019</v>
      </c>
      <c r="D2978" s="132">
        <v>57388.54029554129</v>
      </c>
      <c r="F2978" s="132">
        <v>34374</v>
      </c>
      <c r="G2978" s="132">
        <v>30259</v>
      </c>
      <c r="H2978" s="153" t="s">
        <v>227</v>
      </c>
    </row>
    <row r="2980" spans="4:8" ht="12.75">
      <c r="D2980" s="132">
        <v>58230.216347038746</v>
      </c>
      <c r="F2980" s="132">
        <v>34229</v>
      </c>
      <c r="G2980" s="132">
        <v>30831</v>
      </c>
      <c r="H2980" s="153" t="s">
        <v>228</v>
      </c>
    </row>
    <row r="2982" spans="4:8" ht="12.75">
      <c r="D2982" s="132">
        <v>57774.28636878729</v>
      </c>
      <c r="F2982" s="132">
        <v>34088</v>
      </c>
      <c r="G2982" s="132">
        <v>30715</v>
      </c>
      <c r="H2982" s="153" t="s">
        <v>229</v>
      </c>
    </row>
    <row r="2984" spans="1:8" ht="12.75">
      <c r="A2984" s="148" t="s">
        <v>470</v>
      </c>
      <c r="C2984" s="154" t="s">
        <v>471</v>
      </c>
      <c r="D2984" s="132">
        <v>57797.68100378911</v>
      </c>
      <c r="F2984" s="132">
        <v>34230.333333333336</v>
      </c>
      <c r="G2984" s="132">
        <v>30601.666666666664</v>
      </c>
      <c r="H2984" s="132">
        <v>24886.36526723807</v>
      </c>
    </row>
    <row r="2985" spans="1:8" ht="12.75">
      <c r="A2985" s="131">
        <v>38385.98269675926</v>
      </c>
      <c r="C2985" s="154" t="s">
        <v>472</v>
      </c>
      <c r="D2985" s="132">
        <v>421.32543909266576</v>
      </c>
      <c r="F2985" s="132">
        <v>143.00466192867046</v>
      </c>
      <c r="G2985" s="132">
        <v>302.3728382863338</v>
      </c>
      <c r="H2985" s="132">
        <v>421.32543909266576</v>
      </c>
    </row>
    <row r="2987" spans="3:8" ht="12.75">
      <c r="C2987" s="154" t="s">
        <v>473</v>
      </c>
      <c r="D2987" s="132">
        <v>0.7289659927100614</v>
      </c>
      <c r="F2987" s="132">
        <v>0.417771748046091</v>
      </c>
      <c r="G2987" s="132">
        <v>0.9880927126616212</v>
      </c>
      <c r="H2987" s="132">
        <v>1.6929970872336437</v>
      </c>
    </row>
    <row r="2988" spans="1:10" ht="12.75">
      <c r="A2988" s="148" t="s">
        <v>462</v>
      </c>
      <c r="C2988" s="149" t="s">
        <v>463</v>
      </c>
      <c r="D2988" s="149" t="s">
        <v>464</v>
      </c>
      <c r="F2988" s="149" t="s">
        <v>465</v>
      </c>
      <c r="G2988" s="149" t="s">
        <v>466</v>
      </c>
      <c r="H2988" s="149" t="s">
        <v>467</v>
      </c>
      <c r="I2988" s="150" t="s">
        <v>468</v>
      </c>
      <c r="J2988" s="149" t="s">
        <v>469</v>
      </c>
    </row>
    <row r="2989" spans="1:8" ht="12.75">
      <c r="A2989" s="151" t="s">
        <v>557</v>
      </c>
      <c r="C2989" s="152">
        <v>343.82299999985844</v>
      </c>
      <c r="D2989" s="132">
        <v>56591.780815422535</v>
      </c>
      <c r="F2989" s="132">
        <v>27198</v>
      </c>
      <c r="G2989" s="132">
        <v>26575.999999970198</v>
      </c>
      <c r="H2989" s="153" t="s">
        <v>230</v>
      </c>
    </row>
    <row r="2991" spans="4:8" ht="12.75">
      <c r="D2991" s="132">
        <v>58656.551462352276</v>
      </c>
      <c r="F2991" s="132">
        <v>27214</v>
      </c>
      <c r="G2991" s="132">
        <v>26934</v>
      </c>
      <c r="H2991" s="153" t="s">
        <v>231</v>
      </c>
    </row>
    <row r="2993" spans="4:8" ht="12.75">
      <c r="D2993" s="132">
        <v>58577.75752198696</v>
      </c>
      <c r="F2993" s="132">
        <v>27672.000000029802</v>
      </c>
      <c r="G2993" s="132">
        <v>26762</v>
      </c>
      <c r="H2993" s="153" t="s">
        <v>232</v>
      </c>
    </row>
    <row r="2995" spans="1:8" ht="12.75">
      <c r="A2995" s="148" t="s">
        <v>470</v>
      </c>
      <c r="C2995" s="154" t="s">
        <v>471</v>
      </c>
      <c r="D2995" s="132">
        <v>57942.02993325393</v>
      </c>
      <c r="F2995" s="132">
        <v>27361.333333343267</v>
      </c>
      <c r="G2995" s="132">
        <v>26757.333333323397</v>
      </c>
      <c r="H2995" s="132">
        <v>30851.685541467756</v>
      </c>
    </row>
    <row r="2996" spans="1:8" ht="12.75">
      <c r="A2996" s="131">
        <v>38385.983125</v>
      </c>
      <c r="C2996" s="154" t="s">
        <v>472</v>
      </c>
      <c r="D2996" s="132">
        <v>1170.0135176196727</v>
      </c>
      <c r="F2996" s="132">
        <v>269.1641382920254</v>
      </c>
      <c r="G2996" s="132">
        <v>179.0456180386063</v>
      </c>
      <c r="H2996" s="132">
        <v>1170.0135176196727</v>
      </c>
    </row>
    <row r="2998" spans="3:8" ht="12.75">
      <c r="C2998" s="154" t="s">
        <v>473</v>
      </c>
      <c r="D2998" s="132">
        <v>2.019282926344598</v>
      </c>
      <c r="F2998" s="132">
        <v>0.9837391146578909</v>
      </c>
      <c r="G2998" s="132">
        <v>0.6691459713424587</v>
      </c>
      <c r="H2998" s="132">
        <v>3.7923811846424327</v>
      </c>
    </row>
    <row r="2999" spans="1:10" ht="12.75">
      <c r="A2999" s="148" t="s">
        <v>462</v>
      </c>
      <c r="C2999" s="149" t="s">
        <v>463</v>
      </c>
      <c r="D2999" s="149" t="s">
        <v>464</v>
      </c>
      <c r="F2999" s="149" t="s">
        <v>465</v>
      </c>
      <c r="G2999" s="149" t="s">
        <v>466</v>
      </c>
      <c r="H2999" s="149" t="s">
        <v>467</v>
      </c>
      <c r="I2999" s="150" t="s">
        <v>468</v>
      </c>
      <c r="J2999" s="149" t="s">
        <v>469</v>
      </c>
    </row>
    <row r="3000" spans="1:8" ht="12.75">
      <c r="A3000" s="151" t="s">
        <v>539</v>
      </c>
      <c r="C3000" s="152">
        <v>361.38400000007823</v>
      </c>
      <c r="D3000" s="132">
        <v>61148.4510589838</v>
      </c>
      <c r="F3000" s="132">
        <v>28594</v>
      </c>
      <c r="G3000" s="132">
        <v>28144</v>
      </c>
      <c r="H3000" s="153" t="s">
        <v>233</v>
      </c>
    </row>
    <row r="3002" spans="4:8" ht="12.75">
      <c r="D3002" s="132">
        <v>60556.41287177801</v>
      </c>
      <c r="F3002" s="132">
        <v>28260</v>
      </c>
      <c r="G3002" s="132">
        <v>27304</v>
      </c>
      <c r="H3002" s="153" t="s">
        <v>234</v>
      </c>
    </row>
    <row r="3004" spans="4:8" ht="12.75">
      <c r="D3004" s="132">
        <v>60702.28728938103</v>
      </c>
      <c r="F3004" s="132">
        <v>28542</v>
      </c>
      <c r="G3004" s="132">
        <v>27802</v>
      </c>
      <c r="H3004" s="153" t="s">
        <v>235</v>
      </c>
    </row>
    <row r="3006" spans="1:8" ht="12.75">
      <c r="A3006" s="148" t="s">
        <v>470</v>
      </c>
      <c r="C3006" s="154" t="s">
        <v>471</v>
      </c>
      <c r="D3006" s="132">
        <v>60802.38374004762</v>
      </c>
      <c r="F3006" s="132">
        <v>28465.333333333336</v>
      </c>
      <c r="G3006" s="132">
        <v>27750</v>
      </c>
      <c r="H3006" s="132">
        <v>32665.849312323033</v>
      </c>
    </row>
    <row r="3007" spans="1:8" ht="12.75">
      <c r="A3007" s="131">
        <v>38385.983564814815</v>
      </c>
      <c r="C3007" s="154" t="s">
        <v>472</v>
      </c>
      <c r="D3007" s="132">
        <v>308.4506092626374</v>
      </c>
      <c r="F3007" s="132">
        <v>179.71458853786282</v>
      </c>
      <c r="G3007" s="132">
        <v>422.4073862990561</v>
      </c>
      <c r="H3007" s="132">
        <v>308.4506092626374</v>
      </c>
    </row>
    <row r="3009" spans="3:8" ht="12.75">
      <c r="C3009" s="154" t="s">
        <v>473</v>
      </c>
      <c r="D3009" s="132">
        <v>0.5073001916855371</v>
      </c>
      <c r="F3009" s="132">
        <v>0.6313454560091672</v>
      </c>
      <c r="G3009" s="132">
        <v>1.522188779456058</v>
      </c>
      <c r="H3009" s="132">
        <v>0.9442601853498295</v>
      </c>
    </row>
    <row r="3010" spans="1:10" ht="12.75">
      <c r="A3010" s="148" t="s">
        <v>462</v>
      </c>
      <c r="C3010" s="149" t="s">
        <v>463</v>
      </c>
      <c r="D3010" s="149" t="s">
        <v>464</v>
      </c>
      <c r="F3010" s="149" t="s">
        <v>465</v>
      </c>
      <c r="G3010" s="149" t="s">
        <v>466</v>
      </c>
      <c r="H3010" s="149" t="s">
        <v>467</v>
      </c>
      <c r="I3010" s="150" t="s">
        <v>468</v>
      </c>
      <c r="J3010" s="149" t="s">
        <v>469</v>
      </c>
    </row>
    <row r="3011" spans="1:8" ht="12.75">
      <c r="A3011" s="151" t="s">
        <v>558</v>
      </c>
      <c r="C3011" s="152">
        <v>371.029</v>
      </c>
      <c r="D3011" s="132">
        <v>59951.380048036575</v>
      </c>
      <c r="F3011" s="132">
        <v>37980</v>
      </c>
      <c r="G3011" s="132">
        <v>39292</v>
      </c>
      <c r="H3011" s="153" t="s">
        <v>236</v>
      </c>
    </row>
    <row r="3013" spans="4:8" ht="12.75">
      <c r="D3013" s="132">
        <v>60778.0089430809</v>
      </c>
      <c r="F3013" s="132">
        <v>38790</v>
      </c>
      <c r="G3013" s="132">
        <v>38150</v>
      </c>
      <c r="H3013" s="153" t="s">
        <v>237</v>
      </c>
    </row>
    <row r="3015" spans="4:8" ht="12.75">
      <c r="D3015" s="132">
        <v>59473.52927482128</v>
      </c>
      <c r="F3015" s="132">
        <v>38518</v>
      </c>
      <c r="G3015" s="132">
        <v>38388</v>
      </c>
      <c r="H3015" s="153" t="s">
        <v>238</v>
      </c>
    </row>
    <row r="3017" spans="1:8" ht="12.75">
      <c r="A3017" s="148" t="s">
        <v>470</v>
      </c>
      <c r="C3017" s="154" t="s">
        <v>471</v>
      </c>
      <c r="D3017" s="132">
        <v>60067.63942197959</v>
      </c>
      <c r="F3017" s="132">
        <v>38429.333333333336</v>
      </c>
      <c r="G3017" s="132">
        <v>38610</v>
      </c>
      <c r="H3017" s="132">
        <v>21569.553445940124</v>
      </c>
    </row>
    <row r="3018" spans="1:8" ht="12.75">
      <c r="A3018" s="131">
        <v>38385.98400462963</v>
      </c>
      <c r="C3018" s="154" t="s">
        <v>472</v>
      </c>
      <c r="D3018" s="132">
        <v>659.9651375254782</v>
      </c>
      <c r="F3018" s="132">
        <v>412.2151541772007</v>
      </c>
      <c r="G3018" s="132">
        <v>602.4981327771897</v>
      </c>
      <c r="H3018" s="132">
        <v>659.9651375254782</v>
      </c>
    </row>
    <row r="3020" spans="3:8" ht="12.75">
      <c r="C3020" s="154" t="s">
        <v>473</v>
      </c>
      <c r="D3020" s="132">
        <v>1.0987033016050034</v>
      </c>
      <c r="F3020" s="132">
        <v>1.072657572801681</v>
      </c>
      <c r="G3020" s="132">
        <v>1.5604717243646455</v>
      </c>
      <c r="H3020" s="132">
        <v>3.0597070040395233</v>
      </c>
    </row>
    <row r="3021" spans="1:10" ht="12.75">
      <c r="A3021" s="148" t="s">
        <v>462</v>
      </c>
      <c r="C3021" s="149" t="s">
        <v>463</v>
      </c>
      <c r="D3021" s="149" t="s">
        <v>464</v>
      </c>
      <c r="F3021" s="149" t="s">
        <v>465</v>
      </c>
      <c r="G3021" s="149" t="s">
        <v>466</v>
      </c>
      <c r="H3021" s="149" t="s">
        <v>467</v>
      </c>
      <c r="I3021" s="150" t="s">
        <v>468</v>
      </c>
      <c r="J3021" s="149" t="s">
        <v>469</v>
      </c>
    </row>
    <row r="3022" spans="1:8" ht="12.75">
      <c r="A3022" s="151" t="s">
        <v>533</v>
      </c>
      <c r="C3022" s="152">
        <v>407.77100000018254</v>
      </c>
      <c r="D3022" s="132">
        <v>4697935.634742737</v>
      </c>
      <c r="F3022" s="132">
        <v>92300</v>
      </c>
      <c r="G3022" s="132">
        <v>83700</v>
      </c>
      <c r="H3022" s="153" t="s">
        <v>239</v>
      </c>
    </row>
    <row r="3024" spans="4:8" ht="12.75">
      <c r="D3024" s="132">
        <v>4787327.849227905</v>
      </c>
      <c r="F3024" s="132">
        <v>89600</v>
      </c>
      <c r="G3024" s="132">
        <v>82900</v>
      </c>
      <c r="H3024" s="153" t="s">
        <v>240</v>
      </c>
    </row>
    <row r="3026" spans="4:8" ht="12.75">
      <c r="D3026" s="132">
        <v>4738285.412055969</v>
      </c>
      <c r="F3026" s="132">
        <v>89800</v>
      </c>
      <c r="G3026" s="132">
        <v>84900</v>
      </c>
      <c r="H3026" s="153" t="s">
        <v>241</v>
      </c>
    </row>
    <row r="3028" spans="1:8" ht="12.75">
      <c r="A3028" s="148" t="s">
        <v>470</v>
      </c>
      <c r="C3028" s="154" t="s">
        <v>471</v>
      </c>
      <c r="D3028" s="132">
        <v>4741182.965342204</v>
      </c>
      <c r="F3028" s="132">
        <v>90566.66666666666</v>
      </c>
      <c r="G3028" s="132">
        <v>83833.33333333333</v>
      </c>
      <c r="H3028" s="132">
        <v>4654038.017753106</v>
      </c>
    </row>
    <row r="3029" spans="1:8" ht="12.75">
      <c r="A3029" s="131">
        <v>38385.98447916667</v>
      </c>
      <c r="C3029" s="154" t="s">
        <v>472</v>
      </c>
      <c r="D3029" s="132">
        <v>44766.492647217</v>
      </c>
      <c r="F3029" s="132">
        <v>1504.437879519568</v>
      </c>
      <c r="G3029" s="132">
        <v>1006.6445913694333</v>
      </c>
      <c r="H3029" s="132">
        <v>44766.492647217</v>
      </c>
    </row>
    <row r="3031" spans="3:8" ht="12.75">
      <c r="C3031" s="154" t="s">
        <v>473</v>
      </c>
      <c r="D3031" s="132">
        <v>0.9442051271688453</v>
      </c>
      <c r="F3031" s="132">
        <v>1.661138622951309</v>
      </c>
      <c r="G3031" s="132">
        <v>1.200768896265726</v>
      </c>
      <c r="H3031" s="132">
        <v>0.961884979805763</v>
      </c>
    </row>
    <row r="3032" spans="1:10" ht="12.75">
      <c r="A3032" s="148" t="s">
        <v>462</v>
      </c>
      <c r="C3032" s="149" t="s">
        <v>463</v>
      </c>
      <c r="D3032" s="149" t="s">
        <v>464</v>
      </c>
      <c r="F3032" s="149" t="s">
        <v>465</v>
      </c>
      <c r="G3032" s="149" t="s">
        <v>466</v>
      </c>
      <c r="H3032" s="149" t="s">
        <v>467</v>
      </c>
      <c r="I3032" s="150" t="s">
        <v>468</v>
      </c>
      <c r="J3032" s="149" t="s">
        <v>469</v>
      </c>
    </row>
    <row r="3033" spans="1:8" ht="12.75">
      <c r="A3033" s="151" t="s">
        <v>540</v>
      </c>
      <c r="C3033" s="152">
        <v>455.40299999993294</v>
      </c>
      <c r="D3033" s="132">
        <v>452462.9862470627</v>
      </c>
      <c r="F3033" s="132">
        <v>54084.999999940395</v>
      </c>
      <c r="G3033" s="132">
        <v>56032.5</v>
      </c>
      <c r="H3033" s="153" t="s">
        <v>242</v>
      </c>
    </row>
    <row r="3035" spans="4:8" ht="12.75">
      <c r="D3035" s="132">
        <v>444632.84633398056</v>
      </c>
      <c r="F3035" s="132">
        <v>54312.5</v>
      </c>
      <c r="G3035" s="132">
        <v>56300</v>
      </c>
      <c r="H3035" s="153" t="s">
        <v>243</v>
      </c>
    </row>
    <row r="3037" spans="4:8" ht="12.75">
      <c r="D3037" s="132">
        <v>445678.39151620865</v>
      </c>
      <c r="F3037" s="132">
        <v>54859.999999940395</v>
      </c>
      <c r="G3037" s="132">
        <v>56059.999999940395</v>
      </c>
      <c r="H3037" s="153" t="s">
        <v>244</v>
      </c>
    </row>
    <row r="3039" spans="1:8" ht="12.75">
      <c r="A3039" s="148" t="s">
        <v>470</v>
      </c>
      <c r="C3039" s="154" t="s">
        <v>471</v>
      </c>
      <c r="D3039" s="132">
        <v>447591.4080324173</v>
      </c>
      <c r="F3039" s="132">
        <v>54419.16666662693</v>
      </c>
      <c r="G3039" s="132">
        <v>56130.833333313465</v>
      </c>
      <c r="H3039" s="132">
        <v>392321.3838076409</v>
      </c>
    </row>
    <row r="3040" spans="1:8" ht="12.75">
      <c r="A3040" s="131">
        <v>38385.985127314816</v>
      </c>
      <c r="C3040" s="154" t="s">
        <v>472</v>
      </c>
      <c r="D3040" s="132">
        <v>4251.175944144505</v>
      </c>
      <c r="F3040" s="132">
        <v>398.3586114641388</v>
      </c>
      <c r="G3040" s="132">
        <v>147.1464689940005</v>
      </c>
      <c r="H3040" s="132">
        <v>4251.175944144505</v>
      </c>
    </row>
    <row r="3042" spans="3:8" ht="12.75">
      <c r="C3042" s="154" t="s">
        <v>473</v>
      </c>
      <c r="D3042" s="132">
        <v>0.9497894436428969</v>
      </c>
      <c r="F3042" s="132">
        <v>0.7320189482218515</v>
      </c>
      <c r="G3042" s="132">
        <v>0.26214909035863093</v>
      </c>
      <c r="H3042" s="132">
        <v>1.0835952664331188</v>
      </c>
    </row>
    <row r="3043" spans="1:16" ht="12.75">
      <c r="A3043" s="142" t="s">
        <v>453</v>
      </c>
      <c r="B3043" s="137" t="s">
        <v>400</v>
      </c>
      <c r="D3043" s="142" t="s">
        <v>454</v>
      </c>
      <c r="E3043" s="137" t="s">
        <v>455</v>
      </c>
      <c r="F3043" s="138" t="s">
        <v>509</v>
      </c>
      <c r="G3043" s="143" t="s">
        <v>457</v>
      </c>
      <c r="H3043" s="144">
        <v>2</v>
      </c>
      <c r="I3043" s="145" t="s">
        <v>458</v>
      </c>
      <c r="J3043" s="144">
        <v>14</v>
      </c>
      <c r="K3043" s="143" t="s">
        <v>459</v>
      </c>
      <c r="L3043" s="146">
        <v>1</v>
      </c>
      <c r="M3043" s="143" t="s">
        <v>460</v>
      </c>
      <c r="N3043" s="147">
        <v>1</v>
      </c>
      <c r="O3043" s="143" t="s">
        <v>461</v>
      </c>
      <c r="P3043" s="147">
        <v>1</v>
      </c>
    </row>
    <row r="3045" spans="1:10" ht="12.75">
      <c r="A3045" s="148" t="s">
        <v>462</v>
      </c>
      <c r="C3045" s="149" t="s">
        <v>463</v>
      </c>
      <c r="D3045" s="149" t="s">
        <v>464</v>
      </c>
      <c r="F3045" s="149" t="s">
        <v>465</v>
      </c>
      <c r="G3045" s="149" t="s">
        <v>466</v>
      </c>
      <c r="H3045" s="149" t="s">
        <v>467</v>
      </c>
      <c r="I3045" s="150" t="s">
        <v>468</v>
      </c>
      <c r="J3045" s="149" t="s">
        <v>469</v>
      </c>
    </row>
    <row r="3046" spans="1:8" ht="12.75">
      <c r="A3046" s="151" t="s">
        <v>536</v>
      </c>
      <c r="C3046" s="152">
        <v>228.61599999992177</v>
      </c>
      <c r="D3046" s="132">
        <v>25121.183963030577</v>
      </c>
      <c r="F3046" s="132">
        <v>22634</v>
      </c>
      <c r="G3046" s="132">
        <v>22945</v>
      </c>
      <c r="H3046" s="153" t="s">
        <v>245</v>
      </c>
    </row>
    <row r="3048" spans="4:8" ht="12.75">
      <c r="D3048" s="132">
        <v>24893.703107237816</v>
      </c>
      <c r="F3048" s="132">
        <v>22229</v>
      </c>
      <c r="G3048" s="132">
        <v>22921</v>
      </c>
      <c r="H3048" s="153" t="s">
        <v>246</v>
      </c>
    </row>
    <row r="3050" spans="4:8" ht="12.75">
      <c r="D3050" s="132">
        <v>24783.933029085398</v>
      </c>
      <c r="F3050" s="132">
        <v>22429</v>
      </c>
      <c r="G3050" s="132">
        <v>22619</v>
      </c>
      <c r="H3050" s="153" t="s">
        <v>247</v>
      </c>
    </row>
    <row r="3052" spans="1:8" ht="12.75">
      <c r="A3052" s="148" t="s">
        <v>470</v>
      </c>
      <c r="C3052" s="154" t="s">
        <v>471</v>
      </c>
      <c r="D3052" s="132">
        <v>24932.940033117928</v>
      </c>
      <c r="F3052" s="132">
        <v>22430.666666666664</v>
      </c>
      <c r="G3052" s="132">
        <v>22828.333333333336</v>
      </c>
      <c r="H3052" s="132">
        <v>2280.5975614033955</v>
      </c>
    </row>
    <row r="3053" spans="1:8" ht="12.75">
      <c r="A3053" s="131">
        <v>38385.987349537034</v>
      </c>
      <c r="C3053" s="154" t="s">
        <v>472</v>
      </c>
      <c r="D3053" s="132">
        <v>172.0151167083289</v>
      </c>
      <c r="F3053" s="132">
        <v>202.50514396758751</v>
      </c>
      <c r="G3053" s="132">
        <v>181.68470858422108</v>
      </c>
      <c r="H3053" s="132">
        <v>172.0151167083289</v>
      </c>
    </row>
    <row r="3055" spans="3:8" ht="12.75">
      <c r="C3055" s="154" t="s">
        <v>473</v>
      </c>
      <c r="D3055" s="132">
        <v>0.6899110834095162</v>
      </c>
      <c r="F3055" s="132">
        <v>0.9028048384693019</v>
      </c>
      <c r="G3055" s="132">
        <v>0.7958737325730644</v>
      </c>
      <c r="H3055" s="132">
        <v>7.542545849364019</v>
      </c>
    </row>
    <row r="3056" spans="1:10" ht="12.75">
      <c r="A3056" s="148" t="s">
        <v>462</v>
      </c>
      <c r="C3056" s="149" t="s">
        <v>463</v>
      </c>
      <c r="D3056" s="149" t="s">
        <v>464</v>
      </c>
      <c r="F3056" s="149" t="s">
        <v>465</v>
      </c>
      <c r="G3056" s="149" t="s">
        <v>466</v>
      </c>
      <c r="H3056" s="149" t="s">
        <v>467</v>
      </c>
      <c r="I3056" s="150" t="s">
        <v>468</v>
      </c>
      <c r="J3056" s="149" t="s">
        <v>469</v>
      </c>
    </row>
    <row r="3057" spans="1:8" ht="12.75">
      <c r="A3057" s="151" t="s">
        <v>537</v>
      </c>
      <c r="C3057" s="152">
        <v>231.6040000000503</v>
      </c>
      <c r="D3057" s="132">
        <v>28093.412645608187</v>
      </c>
      <c r="F3057" s="132">
        <v>24568</v>
      </c>
      <c r="G3057" s="132">
        <v>26554</v>
      </c>
      <c r="H3057" s="153" t="s">
        <v>248</v>
      </c>
    </row>
    <row r="3059" spans="4:8" ht="12.75">
      <c r="D3059" s="132">
        <v>28144.880494713783</v>
      </c>
      <c r="F3059" s="132">
        <v>23653</v>
      </c>
      <c r="G3059" s="132">
        <v>26602.999999970198</v>
      </c>
      <c r="H3059" s="153" t="s">
        <v>249</v>
      </c>
    </row>
    <row r="3061" spans="4:8" ht="12.75">
      <c r="D3061" s="132">
        <v>28235.575900495052</v>
      </c>
      <c r="F3061" s="132">
        <v>23642</v>
      </c>
      <c r="G3061" s="132">
        <v>26942</v>
      </c>
      <c r="H3061" s="153" t="s">
        <v>250</v>
      </c>
    </row>
    <row r="3063" spans="1:8" ht="12.75">
      <c r="A3063" s="148" t="s">
        <v>470</v>
      </c>
      <c r="C3063" s="154" t="s">
        <v>471</v>
      </c>
      <c r="D3063" s="132">
        <v>28157.956346939005</v>
      </c>
      <c r="F3063" s="132">
        <v>23954.333333333336</v>
      </c>
      <c r="G3063" s="132">
        <v>26699.666666656733</v>
      </c>
      <c r="H3063" s="132">
        <v>2573.0055639471448</v>
      </c>
    </row>
    <row r="3064" spans="1:8" ht="12.75">
      <c r="A3064" s="131">
        <v>38385.9878125</v>
      </c>
      <c r="C3064" s="154" t="s">
        <v>472</v>
      </c>
      <c r="D3064" s="132">
        <v>71.97799103645646</v>
      </c>
      <c r="F3064" s="132">
        <v>531.479381851576</v>
      </c>
      <c r="G3064" s="132">
        <v>211.29205696424472</v>
      </c>
      <c r="H3064" s="132">
        <v>71.97799103645646</v>
      </c>
    </row>
    <row r="3066" spans="3:8" ht="12.75">
      <c r="C3066" s="154" t="s">
        <v>473</v>
      </c>
      <c r="D3066" s="132">
        <v>0.25562221259811374</v>
      </c>
      <c r="F3066" s="132">
        <v>2.218719153882705</v>
      </c>
      <c r="G3066" s="132">
        <v>0.791365898317045</v>
      </c>
      <c r="H3066" s="132">
        <v>2.797428503265182</v>
      </c>
    </row>
    <row r="3067" spans="1:10" ht="12.75">
      <c r="A3067" s="148" t="s">
        <v>462</v>
      </c>
      <c r="C3067" s="149" t="s">
        <v>463</v>
      </c>
      <c r="D3067" s="149" t="s">
        <v>464</v>
      </c>
      <c r="F3067" s="149" t="s">
        <v>465</v>
      </c>
      <c r="G3067" s="149" t="s">
        <v>466</v>
      </c>
      <c r="H3067" s="149" t="s">
        <v>467</v>
      </c>
      <c r="I3067" s="150" t="s">
        <v>468</v>
      </c>
      <c r="J3067" s="149" t="s">
        <v>469</v>
      </c>
    </row>
    <row r="3068" spans="1:8" ht="12.75">
      <c r="A3068" s="151" t="s">
        <v>535</v>
      </c>
      <c r="C3068" s="152">
        <v>267.7160000000149</v>
      </c>
      <c r="D3068" s="132">
        <v>8707.668147951365</v>
      </c>
      <c r="F3068" s="132">
        <v>6120</v>
      </c>
      <c r="G3068" s="132">
        <v>6185.25</v>
      </c>
      <c r="H3068" s="153" t="s">
        <v>251</v>
      </c>
    </row>
    <row r="3070" spans="4:8" ht="12.75">
      <c r="D3070" s="132">
        <v>8535.471081331372</v>
      </c>
      <c r="F3070" s="132">
        <v>6076.75</v>
      </c>
      <c r="G3070" s="132">
        <v>6173.75</v>
      </c>
      <c r="H3070" s="153" t="s">
        <v>252</v>
      </c>
    </row>
    <row r="3072" spans="4:8" ht="12.75">
      <c r="D3072" s="132">
        <v>8704.635521739721</v>
      </c>
      <c r="F3072" s="132">
        <v>6087.25</v>
      </c>
      <c r="G3072" s="132">
        <v>6206.75</v>
      </c>
      <c r="H3072" s="153" t="s">
        <v>253</v>
      </c>
    </row>
    <row r="3074" spans="1:8" ht="12.75">
      <c r="A3074" s="148" t="s">
        <v>470</v>
      </c>
      <c r="C3074" s="154" t="s">
        <v>471</v>
      </c>
      <c r="D3074" s="132">
        <v>8649.25825034082</v>
      </c>
      <c r="F3074" s="132">
        <v>6094.666666666666</v>
      </c>
      <c r="G3074" s="132">
        <v>6188.583333333334</v>
      </c>
      <c r="H3074" s="132">
        <v>2493.3000381315164</v>
      </c>
    </row>
    <row r="3075" spans="1:8" ht="12.75">
      <c r="A3075" s="131">
        <v>38385.98846064815</v>
      </c>
      <c r="C3075" s="154" t="s">
        <v>472</v>
      </c>
      <c r="D3075" s="132">
        <v>98.55424434703048</v>
      </c>
      <c r="F3075" s="132">
        <v>22.55871967407134</v>
      </c>
      <c r="G3075" s="132">
        <v>16.75062187900298</v>
      </c>
      <c r="H3075" s="132">
        <v>98.55424434703048</v>
      </c>
    </row>
    <row r="3077" spans="3:8" ht="12.75">
      <c r="C3077" s="154" t="s">
        <v>473</v>
      </c>
      <c r="D3077" s="132">
        <v>1.1394531356853286</v>
      </c>
      <c r="F3077" s="132">
        <v>0.3701386951554039</v>
      </c>
      <c r="G3077" s="132">
        <v>0.27066973129019267</v>
      </c>
      <c r="H3077" s="132">
        <v>3.9527631187495276</v>
      </c>
    </row>
    <row r="3078" spans="1:10" ht="12.75">
      <c r="A3078" s="148" t="s">
        <v>462</v>
      </c>
      <c r="C3078" s="149" t="s">
        <v>463</v>
      </c>
      <c r="D3078" s="149" t="s">
        <v>464</v>
      </c>
      <c r="F3078" s="149" t="s">
        <v>465</v>
      </c>
      <c r="G3078" s="149" t="s">
        <v>466</v>
      </c>
      <c r="H3078" s="149" t="s">
        <v>467</v>
      </c>
      <c r="I3078" s="150" t="s">
        <v>468</v>
      </c>
      <c r="J3078" s="149" t="s">
        <v>469</v>
      </c>
    </row>
    <row r="3079" spans="1:8" ht="12.75">
      <c r="A3079" s="151" t="s">
        <v>534</v>
      </c>
      <c r="C3079" s="152">
        <v>292.40199999976903</v>
      </c>
      <c r="D3079" s="132">
        <v>43365.79227018356</v>
      </c>
      <c r="F3079" s="132">
        <v>23527.25</v>
      </c>
      <c r="G3079" s="132">
        <v>23174.25</v>
      </c>
      <c r="H3079" s="153" t="s">
        <v>254</v>
      </c>
    </row>
    <row r="3081" spans="4:8" ht="12.75">
      <c r="D3081" s="132">
        <v>44174.115314900875</v>
      </c>
      <c r="F3081" s="132">
        <v>23771.5</v>
      </c>
      <c r="G3081" s="132">
        <v>23233.75</v>
      </c>
      <c r="H3081" s="153" t="s">
        <v>255</v>
      </c>
    </row>
    <row r="3083" spans="4:8" ht="12.75">
      <c r="D3083" s="132">
        <v>44374.09810590744</v>
      </c>
      <c r="F3083" s="132">
        <v>23670.75</v>
      </c>
      <c r="G3083" s="132">
        <v>23265</v>
      </c>
      <c r="H3083" s="153" t="s">
        <v>256</v>
      </c>
    </row>
    <row r="3085" spans="1:8" ht="12.75">
      <c r="A3085" s="148" t="s">
        <v>470</v>
      </c>
      <c r="C3085" s="154" t="s">
        <v>471</v>
      </c>
      <c r="D3085" s="132">
        <v>43971.33523033063</v>
      </c>
      <c r="F3085" s="132">
        <v>23656.5</v>
      </c>
      <c r="G3085" s="132">
        <v>23224.333333333336</v>
      </c>
      <c r="H3085" s="132">
        <v>20580.281019538896</v>
      </c>
    </row>
    <row r="3086" spans="1:8" ht="12.75">
      <c r="A3086" s="131">
        <v>38385.98913194444</v>
      </c>
      <c r="C3086" s="154" t="s">
        <v>472</v>
      </c>
      <c r="D3086" s="132">
        <v>533.8632658392493</v>
      </c>
      <c r="F3086" s="132">
        <v>122.74694497216622</v>
      </c>
      <c r="G3086" s="132">
        <v>46.1020155018556</v>
      </c>
      <c r="H3086" s="132">
        <v>533.8632658392493</v>
      </c>
    </row>
    <row r="3088" spans="3:8" ht="12.75">
      <c r="C3088" s="154" t="s">
        <v>473</v>
      </c>
      <c r="D3088" s="132">
        <v>1.214116567174426</v>
      </c>
      <c r="F3088" s="132">
        <v>0.5188719589633556</v>
      </c>
      <c r="G3088" s="132">
        <v>0.19850737948066935</v>
      </c>
      <c r="H3088" s="132">
        <v>2.5940523617359754</v>
      </c>
    </row>
    <row r="3089" spans="1:10" ht="12.75">
      <c r="A3089" s="148" t="s">
        <v>462</v>
      </c>
      <c r="C3089" s="149" t="s">
        <v>463</v>
      </c>
      <c r="D3089" s="149" t="s">
        <v>464</v>
      </c>
      <c r="F3089" s="149" t="s">
        <v>465</v>
      </c>
      <c r="G3089" s="149" t="s">
        <v>466</v>
      </c>
      <c r="H3089" s="149" t="s">
        <v>467</v>
      </c>
      <c r="I3089" s="150" t="s">
        <v>468</v>
      </c>
      <c r="J3089" s="149" t="s">
        <v>469</v>
      </c>
    </row>
    <row r="3090" spans="1:8" ht="12.75">
      <c r="A3090" s="151" t="s">
        <v>538</v>
      </c>
      <c r="C3090" s="152">
        <v>324.75400000019</v>
      </c>
      <c r="D3090" s="132">
        <v>41934.35755336285</v>
      </c>
      <c r="F3090" s="132">
        <v>32760</v>
      </c>
      <c r="G3090" s="132">
        <v>30638</v>
      </c>
      <c r="H3090" s="153" t="s">
        <v>257</v>
      </c>
    </row>
    <row r="3092" spans="4:8" ht="12.75">
      <c r="D3092" s="132">
        <v>42277.49125647545</v>
      </c>
      <c r="F3092" s="132">
        <v>32173</v>
      </c>
      <c r="G3092" s="132">
        <v>30188</v>
      </c>
      <c r="H3092" s="153" t="s">
        <v>258</v>
      </c>
    </row>
    <row r="3094" spans="4:8" ht="12.75">
      <c r="D3094" s="132">
        <v>42365.091731488705</v>
      </c>
      <c r="F3094" s="132">
        <v>33110</v>
      </c>
      <c r="G3094" s="132">
        <v>30298</v>
      </c>
      <c r="H3094" s="153" t="s">
        <v>259</v>
      </c>
    </row>
    <row r="3096" spans="1:8" ht="12.75">
      <c r="A3096" s="148" t="s">
        <v>470</v>
      </c>
      <c r="C3096" s="154" t="s">
        <v>471</v>
      </c>
      <c r="D3096" s="132">
        <v>42192.31351377566</v>
      </c>
      <c r="F3096" s="132">
        <v>32681</v>
      </c>
      <c r="G3096" s="132">
        <v>30374.666666666664</v>
      </c>
      <c r="H3096" s="132">
        <v>10349.663941126093</v>
      </c>
    </row>
    <row r="3097" spans="1:8" ht="12.75">
      <c r="A3097" s="131">
        <v>38385.989641203705</v>
      </c>
      <c r="C3097" s="154" t="s">
        <v>472</v>
      </c>
      <c r="D3097" s="132">
        <v>227.64977254551079</v>
      </c>
      <c r="F3097" s="132">
        <v>473.469111980919</v>
      </c>
      <c r="G3097" s="132">
        <v>234.59184413217207</v>
      </c>
      <c r="H3097" s="132">
        <v>227.64977254551079</v>
      </c>
    </row>
    <row r="3099" spans="3:8" ht="12.75">
      <c r="C3099" s="154" t="s">
        <v>473</v>
      </c>
      <c r="D3099" s="132">
        <v>0.5395527137216211</v>
      </c>
      <c r="F3099" s="132">
        <v>1.448759560542575</v>
      </c>
      <c r="G3099" s="132">
        <v>0.7723273038897728</v>
      </c>
      <c r="H3099" s="132">
        <v>2.1995861299506254</v>
      </c>
    </row>
    <row r="3100" spans="1:10" ht="12.75">
      <c r="A3100" s="148" t="s">
        <v>462</v>
      </c>
      <c r="C3100" s="149" t="s">
        <v>463</v>
      </c>
      <c r="D3100" s="149" t="s">
        <v>464</v>
      </c>
      <c r="F3100" s="149" t="s">
        <v>465</v>
      </c>
      <c r="G3100" s="149" t="s">
        <v>466</v>
      </c>
      <c r="H3100" s="149" t="s">
        <v>467</v>
      </c>
      <c r="I3100" s="150" t="s">
        <v>468</v>
      </c>
      <c r="J3100" s="149" t="s">
        <v>469</v>
      </c>
    </row>
    <row r="3101" spans="1:8" ht="12.75">
      <c r="A3101" s="151" t="s">
        <v>557</v>
      </c>
      <c r="C3101" s="152">
        <v>343.82299999985844</v>
      </c>
      <c r="D3101" s="132">
        <v>48766.17813330889</v>
      </c>
      <c r="F3101" s="132">
        <v>27346</v>
      </c>
      <c r="G3101" s="132">
        <v>27022.000000029802</v>
      </c>
      <c r="H3101" s="153" t="s">
        <v>260</v>
      </c>
    </row>
    <row r="3103" spans="4:8" ht="12.75">
      <c r="D3103" s="132">
        <v>48412.6129462719</v>
      </c>
      <c r="F3103" s="132">
        <v>27442</v>
      </c>
      <c r="G3103" s="132">
        <v>26931.999999970198</v>
      </c>
      <c r="H3103" s="153" t="s">
        <v>261</v>
      </c>
    </row>
    <row r="3105" spans="4:8" ht="12.75">
      <c r="D3105" s="132">
        <v>48592.198653280735</v>
      </c>
      <c r="F3105" s="132">
        <v>27348</v>
      </c>
      <c r="G3105" s="132">
        <v>26881.999999970198</v>
      </c>
      <c r="H3105" s="153" t="s">
        <v>262</v>
      </c>
    </row>
    <row r="3107" spans="1:8" ht="12.75">
      <c r="A3107" s="148" t="s">
        <v>470</v>
      </c>
      <c r="C3107" s="154" t="s">
        <v>471</v>
      </c>
      <c r="D3107" s="132">
        <v>48590.329910953835</v>
      </c>
      <c r="F3107" s="132">
        <v>27378.666666666664</v>
      </c>
      <c r="G3107" s="132">
        <v>26945.333333323397</v>
      </c>
      <c r="H3107" s="132">
        <v>21406.08135908889</v>
      </c>
    </row>
    <row r="3108" spans="1:8" ht="12.75">
      <c r="A3108" s="131">
        <v>38385.99008101852</v>
      </c>
      <c r="C3108" s="154" t="s">
        <v>472</v>
      </c>
      <c r="D3108" s="132">
        <v>176.79000118744491</v>
      </c>
      <c r="F3108" s="132">
        <v>54.85739087245522</v>
      </c>
      <c r="G3108" s="132">
        <v>70.94598887752038</v>
      </c>
      <c r="H3108" s="132">
        <v>176.79000118744491</v>
      </c>
    </row>
    <row r="3110" spans="3:8" ht="12.75">
      <c r="C3110" s="154" t="s">
        <v>473</v>
      </c>
      <c r="D3110" s="132">
        <v>0.3638378284556383</v>
      </c>
      <c r="F3110" s="132">
        <v>0.2003654580419861</v>
      </c>
      <c r="G3110" s="132">
        <v>0.26329601493473165</v>
      </c>
      <c r="H3110" s="132">
        <v>0.8258868039496682</v>
      </c>
    </row>
    <row r="3111" spans="1:10" ht="12.75">
      <c r="A3111" s="148" t="s">
        <v>462</v>
      </c>
      <c r="C3111" s="149" t="s">
        <v>463</v>
      </c>
      <c r="D3111" s="149" t="s">
        <v>464</v>
      </c>
      <c r="F3111" s="149" t="s">
        <v>465</v>
      </c>
      <c r="G3111" s="149" t="s">
        <v>466</v>
      </c>
      <c r="H3111" s="149" t="s">
        <v>467</v>
      </c>
      <c r="I3111" s="150" t="s">
        <v>468</v>
      </c>
      <c r="J3111" s="149" t="s">
        <v>469</v>
      </c>
    </row>
    <row r="3112" spans="1:8" ht="12.75">
      <c r="A3112" s="151" t="s">
        <v>539</v>
      </c>
      <c r="C3112" s="152">
        <v>361.38400000007823</v>
      </c>
      <c r="D3112" s="132">
        <v>49685.73137104511</v>
      </c>
      <c r="F3112" s="132">
        <v>28242</v>
      </c>
      <c r="G3112" s="132">
        <v>28327.999999970198</v>
      </c>
      <c r="H3112" s="153" t="s">
        <v>263</v>
      </c>
    </row>
    <row r="3114" spans="4:8" ht="12.75">
      <c r="D3114" s="132">
        <v>49496.55035930872</v>
      </c>
      <c r="F3114" s="132">
        <v>28344</v>
      </c>
      <c r="G3114" s="132">
        <v>28152</v>
      </c>
      <c r="H3114" s="153" t="s">
        <v>264</v>
      </c>
    </row>
    <row r="3116" spans="4:8" ht="12.75">
      <c r="D3116" s="132">
        <v>49506.57230836153</v>
      </c>
      <c r="F3116" s="132">
        <v>28008</v>
      </c>
      <c r="G3116" s="132">
        <v>27600</v>
      </c>
      <c r="H3116" s="153" t="s">
        <v>265</v>
      </c>
    </row>
    <row r="3118" spans="1:8" ht="12.75">
      <c r="A3118" s="148" t="s">
        <v>470</v>
      </c>
      <c r="C3118" s="154" t="s">
        <v>471</v>
      </c>
      <c r="D3118" s="132">
        <v>49562.95134623845</v>
      </c>
      <c r="F3118" s="132">
        <v>28198</v>
      </c>
      <c r="G3118" s="132">
        <v>28026.666666656733</v>
      </c>
      <c r="H3118" s="132">
        <v>21443.70374022387</v>
      </c>
    </row>
    <row r="3119" spans="1:8" ht="12.75">
      <c r="A3119" s="131">
        <v>38385.99050925926</v>
      </c>
      <c r="C3119" s="154" t="s">
        <v>472</v>
      </c>
      <c r="D3119" s="132">
        <v>106.448629554586</v>
      </c>
      <c r="F3119" s="132">
        <v>172.26723426119082</v>
      </c>
      <c r="G3119" s="132">
        <v>379.83856218712384</v>
      </c>
      <c r="H3119" s="132">
        <v>106.448629554586</v>
      </c>
    </row>
    <row r="3121" spans="3:8" ht="12.75">
      <c r="C3121" s="154" t="s">
        <v>473</v>
      </c>
      <c r="D3121" s="132">
        <v>0.21477459808830546</v>
      </c>
      <c r="F3121" s="132">
        <v>0.6109200449010245</v>
      </c>
      <c r="G3121" s="132">
        <v>1.3552755549022064</v>
      </c>
      <c r="H3121" s="132">
        <v>0.496409719347646</v>
      </c>
    </row>
    <row r="3122" spans="1:10" ht="12.75">
      <c r="A3122" s="148" t="s">
        <v>462</v>
      </c>
      <c r="C3122" s="149" t="s">
        <v>463</v>
      </c>
      <c r="D3122" s="149" t="s">
        <v>464</v>
      </c>
      <c r="F3122" s="149" t="s">
        <v>465</v>
      </c>
      <c r="G3122" s="149" t="s">
        <v>466</v>
      </c>
      <c r="H3122" s="149" t="s">
        <v>467</v>
      </c>
      <c r="I3122" s="150" t="s">
        <v>468</v>
      </c>
      <c r="J3122" s="149" t="s">
        <v>469</v>
      </c>
    </row>
    <row r="3123" spans="1:8" ht="12.75">
      <c r="A3123" s="151" t="s">
        <v>558</v>
      </c>
      <c r="C3123" s="152">
        <v>371.029</v>
      </c>
      <c r="D3123" s="132">
        <v>55198.389007389545</v>
      </c>
      <c r="F3123" s="132">
        <v>37866</v>
      </c>
      <c r="G3123" s="132">
        <v>37984</v>
      </c>
      <c r="H3123" s="153" t="s">
        <v>266</v>
      </c>
    </row>
    <row r="3125" spans="4:8" ht="12.75">
      <c r="D3125" s="132">
        <v>55218.748684465885</v>
      </c>
      <c r="F3125" s="132">
        <v>38580</v>
      </c>
      <c r="G3125" s="132">
        <v>37896</v>
      </c>
      <c r="H3125" s="153" t="s">
        <v>267</v>
      </c>
    </row>
    <row r="3127" spans="4:8" ht="12.75">
      <c r="D3127" s="132">
        <v>55577.62793648243</v>
      </c>
      <c r="F3127" s="132">
        <v>37358</v>
      </c>
      <c r="G3127" s="132">
        <v>38456</v>
      </c>
      <c r="H3127" s="153" t="s">
        <v>268</v>
      </c>
    </row>
    <row r="3129" spans="1:8" ht="12.75">
      <c r="A3129" s="148" t="s">
        <v>470</v>
      </c>
      <c r="C3129" s="154" t="s">
        <v>471</v>
      </c>
      <c r="D3129" s="132">
        <v>55331.58854277928</v>
      </c>
      <c r="F3129" s="132">
        <v>37934.666666666664</v>
      </c>
      <c r="G3129" s="132">
        <v>38112</v>
      </c>
      <c r="H3129" s="132">
        <v>17329.437732349408</v>
      </c>
    </row>
    <row r="3130" spans="1:8" ht="12.75">
      <c r="A3130" s="131">
        <v>38385.990949074076</v>
      </c>
      <c r="C3130" s="154" t="s">
        <v>472</v>
      </c>
      <c r="D3130" s="132">
        <v>213.31940031964834</v>
      </c>
      <c r="F3130" s="132">
        <v>613.8870688761358</v>
      </c>
      <c r="G3130" s="132">
        <v>301.14448359549937</v>
      </c>
      <c r="H3130" s="132">
        <v>213.31940031964834</v>
      </c>
    </row>
    <row r="3132" spans="3:8" ht="12.75">
      <c r="C3132" s="154" t="s">
        <v>473</v>
      </c>
      <c r="D3132" s="132">
        <v>0.385529145173054</v>
      </c>
      <c r="F3132" s="132">
        <v>1.6182745831679093</v>
      </c>
      <c r="G3132" s="132">
        <v>0.7901566005339508</v>
      </c>
      <c r="H3132" s="132">
        <v>1.2309655028301254</v>
      </c>
    </row>
    <row r="3133" spans="1:10" ht="12.75">
      <c r="A3133" s="148" t="s">
        <v>462</v>
      </c>
      <c r="C3133" s="149" t="s">
        <v>463</v>
      </c>
      <c r="D3133" s="149" t="s">
        <v>464</v>
      </c>
      <c r="F3133" s="149" t="s">
        <v>465</v>
      </c>
      <c r="G3133" s="149" t="s">
        <v>466</v>
      </c>
      <c r="H3133" s="149" t="s">
        <v>467</v>
      </c>
      <c r="I3133" s="150" t="s">
        <v>468</v>
      </c>
      <c r="J3133" s="149" t="s">
        <v>469</v>
      </c>
    </row>
    <row r="3134" spans="1:8" ht="12.75">
      <c r="A3134" s="151" t="s">
        <v>533</v>
      </c>
      <c r="C3134" s="152">
        <v>407.77100000018254</v>
      </c>
      <c r="D3134" s="132">
        <v>3421475.595035553</v>
      </c>
      <c r="F3134" s="132">
        <v>84900</v>
      </c>
      <c r="G3134" s="132">
        <v>81900</v>
      </c>
      <c r="H3134" s="153" t="s">
        <v>269</v>
      </c>
    </row>
    <row r="3136" spans="4:8" ht="12.75">
      <c r="D3136" s="132">
        <v>3371837.274253845</v>
      </c>
      <c r="F3136" s="132">
        <v>86600</v>
      </c>
      <c r="G3136" s="132">
        <v>82700</v>
      </c>
      <c r="H3136" s="153" t="s">
        <v>270</v>
      </c>
    </row>
    <row r="3138" spans="4:8" ht="12.75">
      <c r="D3138" s="132">
        <v>3514200.873226166</v>
      </c>
      <c r="F3138" s="132">
        <v>85000</v>
      </c>
      <c r="G3138" s="132">
        <v>80900</v>
      </c>
      <c r="H3138" s="153" t="s">
        <v>271</v>
      </c>
    </row>
    <row r="3140" spans="1:8" ht="12.75">
      <c r="A3140" s="148" t="s">
        <v>470</v>
      </c>
      <c r="C3140" s="154" t="s">
        <v>471</v>
      </c>
      <c r="D3140" s="132">
        <v>3435837.914171855</v>
      </c>
      <c r="F3140" s="132">
        <v>85500</v>
      </c>
      <c r="G3140" s="132">
        <v>81833.33333333333</v>
      </c>
      <c r="H3140" s="132">
        <v>3352201.2265408277</v>
      </c>
    </row>
    <row r="3141" spans="1:8" ht="12.75">
      <c r="A3141" s="131">
        <v>38385.991423611114</v>
      </c>
      <c r="C3141" s="154" t="s">
        <v>472</v>
      </c>
      <c r="D3141" s="132">
        <v>72260.33307643044</v>
      </c>
      <c r="F3141" s="132">
        <v>953.9392014169456</v>
      </c>
      <c r="G3141" s="132">
        <v>901.8499505645788</v>
      </c>
      <c r="H3141" s="132">
        <v>72260.33307643044</v>
      </c>
    </row>
    <row r="3143" spans="3:8" ht="12.75">
      <c r="C3143" s="154" t="s">
        <v>473</v>
      </c>
      <c r="D3143" s="132">
        <v>2.103135679898551</v>
      </c>
      <c r="F3143" s="132">
        <v>1.1157183642303456</v>
      </c>
      <c r="G3143" s="132">
        <v>1.1020569660666952</v>
      </c>
      <c r="H3143" s="132">
        <v>2.155608455253644</v>
      </c>
    </row>
    <row r="3144" spans="1:10" ht="12.75">
      <c r="A3144" s="148" t="s">
        <v>462</v>
      </c>
      <c r="C3144" s="149" t="s">
        <v>463</v>
      </c>
      <c r="D3144" s="149" t="s">
        <v>464</v>
      </c>
      <c r="F3144" s="149" t="s">
        <v>465</v>
      </c>
      <c r="G3144" s="149" t="s">
        <v>466</v>
      </c>
      <c r="H3144" s="149" t="s">
        <v>467</v>
      </c>
      <c r="I3144" s="150" t="s">
        <v>468</v>
      </c>
      <c r="J3144" s="149" t="s">
        <v>469</v>
      </c>
    </row>
    <row r="3145" spans="1:8" ht="12.75">
      <c r="A3145" s="151" t="s">
        <v>540</v>
      </c>
      <c r="C3145" s="152">
        <v>455.40299999993294</v>
      </c>
      <c r="D3145" s="132">
        <v>987566.2649869919</v>
      </c>
      <c r="F3145" s="132">
        <v>56515.000000059605</v>
      </c>
      <c r="G3145" s="132">
        <v>57117.5</v>
      </c>
      <c r="H3145" s="153" t="s">
        <v>272</v>
      </c>
    </row>
    <row r="3147" spans="4:8" ht="12.75">
      <c r="D3147" s="132">
        <v>1032724.9801530838</v>
      </c>
      <c r="F3147" s="132">
        <v>56752.500000059605</v>
      </c>
      <c r="G3147" s="132">
        <v>57647.499999940395</v>
      </c>
      <c r="H3147" s="153" t="s">
        <v>273</v>
      </c>
    </row>
    <row r="3149" spans="4:8" ht="12.75">
      <c r="D3149" s="132">
        <v>997443.2186965942</v>
      </c>
      <c r="F3149" s="132">
        <v>56877.500000059605</v>
      </c>
      <c r="G3149" s="132">
        <v>57707.5</v>
      </c>
      <c r="H3149" s="153" t="s">
        <v>274</v>
      </c>
    </row>
    <row r="3151" spans="1:8" ht="12.75">
      <c r="A3151" s="148" t="s">
        <v>470</v>
      </c>
      <c r="C3151" s="154" t="s">
        <v>471</v>
      </c>
      <c r="D3151" s="132">
        <v>1005911.4879455566</v>
      </c>
      <c r="F3151" s="132">
        <v>56715.000000059605</v>
      </c>
      <c r="G3151" s="132">
        <v>57490.833333313465</v>
      </c>
      <c r="H3151" s="132">
        <v>948810.8266083272</v>
      </c>
    </row>
    <row r="3152" spans="1:8" ht="12.75">
      <c r="A3152" s="131">
        <v>38385.992060185185</v>
      </c>
      <c r="C3152" s="154" t="s">
        <v>472</v>
      </c>
      <c r="D3152" s="132">
        <v>23740.494453943214</v>
      </c>
      <c r="F3152" s="132">
        <v>184.13649828320297</v>
      </c>
      <c r="G3152" s="132">
        <v>324.7049943015683</v>
      </c>
      <c r="H3152" s="132">
        <v>23740.494453943214</v>
      </c>
    </row>
    <row r="3154" spans="3:8" ht="12.75">
      <c r="C3154" s="154" t="s">
        <v>473</v>
      </c>
      <c r="D3154" s="132">
        <v>2.360097755959631</v>
      </c>
      <c r="F3154" s="132">
        <v>0.3246698374028202</v>
      </c>
      <c r="G3154" s="132">
        <v>0.5647943775993515</v>
      </c>
      <c r="H3154" s="132">
        <v>2.5021314879813645</v>
      </c>
    </row>
    <row r="3155" spans="1:16" ht="12.75">
      <c r="A3155" s="142" t="s">
        <v>453</v>
      </c>
      <c r="B3155" s="137" t="s">
        <v>404</v>
      </c>
      <c r="D3155" s="142" t="s">
        <v>454</v>
      </c>
      <c r="E3155" s="137" t="s">
        <v>455</v>
      </c>
      <c r="F3155" s="138" t="s">
        <v>510</v>
      </c>
      <c r="G3155" s="143" t="s">
        <v>457</v>
      </c>
      <c r="H3155" s="144">
        <v>3</v>
      </c>
      <c r="I3155" s="145" t="s">
        <v>458</v>
      </c>
      <c r="J3155" s="144">
        <v>1</v>
      </c>
      <c r="K3155" s="143" t="s">
        <v>459</v>
      </c>
      <c r="L3155" s="146">
        <v>1</v>
      </c>
      <c r="M3155" s="143" t="s">
        <v>460</v>
      </c>
      <c r="N3155" s="147">
        <v>1</v>
      </c>
      <c r="O3155" s="143" t="s">
        <v>461</v>
      </c>
      <c r="P3155" s="147">
        <v>1</v>
      </c>
    </row>
    <row r="3157" spans="1:10" ht="12.75">
      <c r="A3157" s="148" t="s">
        <v>462</v>
      </c>
      <c r="C3157" s="149" t="s">
        <v>463</v>
      </c>
      <c r="D3157" s="149" t="s">
        <v>464</v>
      </c>
      <c r="F3157" s="149" t="s">
        <v>465</v>
      </c>
      <c r="G3157" s="149" t="s">
        <v>466</v>
      </c>
      <c r="H3157" s="149" t="s">
        <v>467</v>
      </c>
      <c r="I3157" s="150" t="s">
        <v>468</v>
      </c>
      <c r="J3157" s="149" t="s">
        <v>469</v>
      </c>
    </row>
    <row r="3158" spans="1:8" ht="12.75">
      <c r="A3158" s="151" t="s">
        <v>536</v>
      </c>
      <c r="C3158" s="152">
        <v>228.61599999992177</v>
      </c>
      <c r="D3158" s="132">
        <v>21842.5</v>
      </c>
      <c r="F3158" s="132">
        <v>22540</v>
      </c>
      <c r="G3158" s="132">
        <v>22370</v>
      </c>
      <c r="H3158" s="153" t="s">
        <v>275</v>
      </c>
    </row>
    <row r="3160" spans="4:8" ht="12.75">
      <c r="D3160" s="132">
        <v>21983</v>
      </c>
      <c r="F3160" s="132">
        <v>22234</v>
      </c>
      <c r="G3160" s="132">
        <v>22526</v>
      </c>
      <c r="H3160" s="153" t="s">
        <v>276</v>
      </c>
    </row>
    <row r="3162" spans="4:8" ht="12.75">
      <c r="D3162" s="132">
        <v>22120.5</v>
      </c>
      <c r="F3162" s="132">
        <v>22246</v>
      </c>
      <c r="G3162" s="132">
        <v>22164</v>
      </c>
      <c r="H3162" s="153" t="s">
        <v>277</v>
      </c>
    </row>
    <row r="3164" spans="1:8" ht="12.75">
      <c r="A3164" s="148" t="s">
        <v>470</v>
      </c>
      <c r="C3164" s="154" t="s">
        <v>471</v>
      </c>
      <c r="D3164" s="132">
        <v>21982</v>
      </c>
      <c r="F3164" s="132">
        <v>22340</v>
      </c>
      <c r="G3164" s="132">
        <v>22353.333333333336</v>
      </c>
      <c r="H3164" s="132">
        <v>-365.432550043516</v>
      </c>
    </row>
    <row r="3165" spans="1:8" ht="12.75">
      <c r="A3165" s="131">
        <v>38385.99428240741</v>
      </c>
      <c r="C3165" s="154" t="s">
        <v>472</v>
      </c>
      <c r="D3165" s="132">
        <v>139.002697815546</v>
      </c>
      <c r="F3165" s="132">
        <v>173.30897264711945</v>
      </c>
      <c r="G3165" s="132">
        <v>181.57459440498093</v>
      </c>
      <c r="H3165" s="132">
        <v>139.002697815546</v>
      </c>
    </row>
    <row r="3167" spans="3:7" ht="12.75">
      <c r="C3167" s="154" t="s">
        <v>473</v>
      </c>
      <c r="D3167" s="132">
        <v>0.6323478201052951</v>
      </c>
      <c r="F3167" s="132">
        <v>0.7757787495394786</v>
      </c>
      <c r="G3167" s="132">
        <v>0.8122931452653483</v>
      </c>
    </row>
    <row r="3168" spans="1:10" ht="12.75">
      <c r="A3168" s="148" t="s">
        <v>462</v>
      </c>
      <c r="C3168" s="149" t="s">
        <v>463</v>
      </c>
      <c r="D3168" s="149" t="s">
        <v>464</v>
      </c>
      <c r="F3168" s="149" t="s">
        <v>465</v>
      </c>
      <c r="G3168" s="149" t="s">
        <v>466</v>
      </c>
      <c r="H3168" s="149" t="s">
        <v>467</v>
      </c>
      <c r="I3168" s="150" t="s">
        <v>468</v>
      </c>
      <c r="J3168" s="149" t="s">
        <v>469</v>
      </c>
    </row>
    <row r="3169" spans="1:8" ht="12.75">
      <c r="A3169" s="151" t="s">
        <v>537</v>
      </c>
      <c r="C3169" s="152">
        <v>231.6040000000503</v>
      </c>
      <c r="D3169" s="132">
        <v>26686.673383891582</v>
      </c>
      <c r="F3169" s="132">
        <v>23679</v>
      </c>
      <c r="G3169" s="132">
        <v>26800.999999970198</v>
      </c>
      <c r="H3169" s="153" t="s">
        <v>278</v>
      </c>
    </row>
    <row r="3171" spans="4:8" ht="12.75">
      <c r="D3171" s="132">
        <v>26477.502742171288</v>
      </c>
      <c r="F3171" s="132">
        <v>23638</v>
      </c>
      <c r="G3171" s="132">
        <v>26569</v>
      </c>
      <c r="H3171" s="153" t="s">
        <v>279</v>
      </c>
    </row>
    <row r="3173" spans="4:8" ht="12.75">
      <c r="D3173" s="132">
        <v>25971.999999970198</v>
      </c>
      <c r="F3173" s="132">
        <v>23403</v>
      </c>
      <c r="G3173" s="132">
        <v>26897.000000029802</v>
      </c>
      <c r="H3173" s="153" t="s">
        <v>280</v>
      </c>
    </row>
    <row r="3175" spans="1:8" ht="12.75">
      <c r="A3175" s="148" t="s">
        <v>470</v>
      </c>
      <c r="C3175" s="154" t="s">
        <v>471</v>
      </c>
      <c r="D3175" s="132">
        <v>26378.72537534436</v>
      </c>
      <c r="F3175" s="132">
        <v>23573.333333333336</v>
      </c>
      <c r="G3175" s="132">
        <v>26755.666666666664</v>
      </c>
      <c r="H3175" s="132">
        <v>915.2141896620292</v>
      </c>
    </row>
    <row r="3176" spans="1:8" ht="12.75">
      <c r="A3176" s="131">
        <v>38385.994733796295</v>
      </c>
      <c r="C3176" s="154" t="s">
        <v>472</v>
      </c>
      <c r="D3176" s="132">
        <v>367.4333103701678</v>
      </c>
      <c r="F3176" s="132">
        <v>148.93063262248413</v>
      </c>
      <c r="G3176" s="132">
        <v>168.63372538191064</v>
      </c>
      <c r="H3176" s="132">
        <v>367.4333103701678</v>
      </c>
    </row>
    <row r="3178" spans="3:8" ht="12.75">
      <c r="C3178" s="154" t="s">
        <v>473</v>
      </c>
      <c r="D3178" s="132">
        <v>1.39291533287503</v>
      </c>
      <c r="F3178" s="132">
        <v>0.6317758736813522</v>
      </c>
      <c r="G3178" s="132">
        <v>0.6302729342640586</v>
      </c>
      <c r="H3178" s="132">
        <v>40.14724799075216</v>
      </c>
    </row>
    <row r="3179" spans="1:10" ht="12.75">
      <c r="A3179" s="148" t="s">
        <v>462</v>
      </c>
      <c r="C3179" s="149" t="s">
        <v>463</v>
      </c>
      <c r="D3179" s="149" t="s">
        <v>464</v>
      </c>
      <c r="F3179" s="149" t="s">
        <v>465</v>
      </c>
      <c r="G3179" s="149" t="s">
        <v>466</v>
      </c>
      <c r="H3179" s="149" t="s">
        <v>467</v>
      </c>
      <c r="I3179" s="150" t="s">
        <v>468</v>
      </c>
      <c r="J3179" s="149" t="s">
        <v>469</v>
      </c>
    </row>
    <row r="3180" spans="1:8" ht="12.75">
      <c r="A3180" s="151" t="s">
        <v>535</v>
      </c>
      <c r="C3180" s="152">
        <v>267.7160000000149</v>
      </c>
      <c r="D3180" s="132">
        <v>6738.541400782764</v>
      </c>
      <c r="F3180" s="132">
        <v>6139.75</v>
      </c>
      <c r="G3180" s="132">
        <v>6211</v>
      </c>
      <c r="H3180" s="153" t="s">
        <v>281</v>
      </c>
    </row>
    <row r="3182" spans="4:8" ht="12.75">
      <c r="D3182" s="132">
        <v>6646.926279045641</v>
      </c>
      <c r="F3182" s="132">
        <v>6111.75</v>
      </c>
      <c r="G3182" s="132">
        <v>6130</v>
      </c>
      <c r="H3182" s="153" t="s">
        <v>282</v>
      </c>
    </row>
    <row r="3184" spans="4:8" ht="12.75">
      <c r="D3184" s="132">
        <v>6678.060835942626</v>
      </c>
      <c r="F3184" s="132">
        <v>6102.5</v>
      </c>
      <c r="G3184" s="132">
        <v>6151.25</v>
      </c>
      <c r="H3184" s="153" t="s">
        <v>283</v>
      </c>
    </row>
    <row r="3186" spans="1:8" ht="12.75">
      <c r="A3186" s="148" t="s">
        <v>470</v>
      </c>
      <c r="C3186" s="154" t="s">
        <v>471</v>
      </c>
      <c r="D3186" s="132">
        <v>6687.842838590344</v>
      </c>
      <c r="F3186" s="132">
        <v>6118</v>
      </c>
      <c r="G3186" s="132">
        <v>6164.083333333334</v>
      </c>
      <c r="H3186" s="132">
        <v>539.768105063212</v>
      </c>
    </row>
    <row r="3187" spans="1:8" ht="12.75">
      <c r="A3187" s="131">
        <v>38385.99538194444</v>
      </c>
      <c r="C3187" s="154" t="s">
        <v>472</v>
      </c>
      <c r="D3187" s="132">
        <v>46.584314040004266</v>
      </c>
      <c r="F3187" s="132">
        <v>19.395553614166314</v>
      </c>
      <c r="G3187" s="132">
        <v>41.997271736784676</v>
      </c>
      <c r="H3187" s="132">
        <v>46.584314040004266</v>
      </c>
    </row>
    <row r="3189" spans="3:8" ht="12.75">
      <c r="C3189" s="154" t="s">
        <v>473</v>
      </c>
      <c r="D3189" s="132">
        <v>0.6965521643421763</v>
      </c>
      <c r="F3189" s="132">
        <v>0.3170244134384818</v>
      </c>
      <c r="G3189" s="132">
        <v>0.681322257758542</v>
      </c>
      <c r="H3189" s="132">
        <v>8.63043103196118</v>
      </c>
    </row>
    <row r="3190" spans="1:10" ht="12.75">
      <c r="A3190" s="148" t="s">
        <v>462</v>
      </c>
      <c r="C3190" s="149" t="s">
        <v>463</v>
      </c>
      <c r="D3190" s="149" t="s">
        <v>464</v>
      </c>
      <c r="F3190" s="149" t="s">
        <v>465</v>
      </c>
      <c r="G3190" s="149" t="s">
        <v>466</v>
      </c>
      <c r="H3190" s="149" t="s">
        <v>467</v>
      </c>
      <c r="I3190" s="150" t="s">
        <v>468</v>
      </c>
      <c r="J3190" s="149" t="s">
        <v>469</v>
      </c>
    </row>
    <row r="3191" spans="1:8" ht="12.75">
      <c r="A3191" s="151" t="s">
        <v>534</v>
      </c>
      <c r="C3191" s="152">
        <v>292.40199999976903</v>
      </c>
      <c r="D3191" s="132">
        <v>23448.010174393654</v>
      </c>
      <c r="F3191" s="132">
        <v>22922.5</v>
      </c>
      <c r="G3191" s="132">
        <v>23207.25</v>
      </c>
      <c r="H3191" s="153" t="s">
        <v>284</v>
      </c>
    </row>
    <row r="3193" spans="4:8" ht="12.75">
      <c r="D3193" s="132">
        <v>23390.950013160706</v>
      </c>
      <c r="F3193" s="132">
        <v>22887.75</v>
      </c>
      <c r="G3193" s="132">
        <v>22898.25</v>
      </c>
      <c r="H3193" s="153" t="s">
        <v>285</v>
      </c>
    </row>
    <row r="3195" spans="4:8" ht="12.75">
      <c r="D3195" s="132">
        <v>23183.859783649445</v>
      </c>
      <c r="F3195" s="132">
        <v>23293</v>
      </c>
      <c r="G3195" s="132">
        <v>23235.25</v>
      </c>
      <c r="H3195" s="153" t="s">
        <v>286</v>
      </c>
    </row>
    <row r="3197" spans="1:8" ht="12.75">
      <c r="A3197" s="148" t="s">
        <v>470</v>
      </c>
      <c r="C3197" s="154" t="s">
        <v>471</v>
      </c>
      <c r="D3197" s="132">
        <v>23340.939990401268</v>
      </c>
      <c r="F3197" s="132">
        <v>23034.416666666664</v>
      </c>
      <c r="G3197" s="132">
        <v>23113.583333333336</v>
      </c>
      <c r="H3197" s="132">
        <v>257.897504269145</v>
      </c>
    </row>
    <row r="3198" spans="1:8" ht="12.75">
      <c r="A3198" s="131">
        <v>38385.99605324074</v>
      </c>
      <c r="C3198" s="154" t="s">
        <v>472</v>
      </c>
      <c r="D3198" s="132">
        <v>138.9949963663893</v>
      </c>
      <c r="F3198" s="132">
        <v>224.612768633783</v>
      </c>
      <c r="G3198" s="132">
        <v>187.0089124435874</v>
      </c>
      <c r="H3198" s="132">
        <v>138.9949963663893</v>
      </c>
    </row>
    <row r="3200" spans="3:8" ht="12.75">
      <c r="C3200" s="154" t="s">
        <v>473</v>
      </c>
      <c r="D3200" s="132">
        <v>0.5954987092360018</v>
      </c>
      <c r="F3200" s="132">
        <v>0.9751181107999247</v>
      </c>
      <c r="G3200" s="132">
        <v>0.8090866299120825</v>
      </c>
      <c r="H3200" s="132">
        <v>53.895440655886475</v>
      </c>
    </row>
    <row r="3201" spans="1:10" ht="12.75">
      <c r="A3201" s="148" t="s">
        <v>462</v>
      </c>
      <c r="C3201" s="149" t="s">
        <v>463</v>
      </c>
      <c r="D3201" s="149" t="s">
        <v>464</v>
      </c>
      <c r="F3201" s="149" t="s">
        <v>465</v>
      </c>
      <c r="G3201" s="149" t="s">
        <v>466</v>
      </c>
      <c r="H3201" s="149" t="s">
        <v>467</v>
      </c>
      <c r="I3201" s="150" t="s">
        <v>468</v>
      </c>
      <c r="J3201" s="149" t="s">
        <v>469</v>
      </c>
    </row>
    <row r="3202" spans="1:8" ht="12.75">
      <c r="A3202" s="151" t="s">
        <v>538</v>
      </c>
      <c r="C3202" s="152">
        <v>324.75400000019</v>
      </c>
      <c r="D3202" s="132">
        <v>36612.13238501549</v>
      </c>
      <c r="F3202" s="132">
        <v>31887</v>
      </c>
      <c r="G3202" s="132">
        <v>30264</v>
      </c>
      <c r="H3202" s="153" t="s">
        <v>287</v>
      </c>
    </row>
    <row r="3204" spans="4:8" ht="12.75">
      <c r="D3204" s="132">
        <v>35887.53988528252</v>
      </c>
      <c r="F3204" s="132">
        <v>32250</v>
      </c>
      <c r="G3204" s="132">
        <v>30349.000000029802</v>
      </c>
      <c r="H3204" s="153" t="s">
        <v>288</v>
      </c>
    </row>
    <row r="3206" spans="4:8" ht="12.75">
      <c r="D3206" s="132">
        <v>36042.23793852329</v>
      </c>
      <c r="F3206" s="132">
        <v>32060</v>
      </c>
      <c r="G3206" s="132">
        <v>29934</v>
      </c>
      <c r="H3206" s="153" t="s">
        <v>289</v>
      </c>
    </row>
    <row r="3208" spans="1:8" ht="12.75">
      <c r="A3208" s="148" t="s">
        <v>470</v>
      </c>
      <c r="C3208" s="154" t="s">
        <v>471</v>
      </c>
      <c r="D3208" s="132">
        <v>36180.636736273766</v>
      </c>
      <c r="F3208" s="132">
        <v>32065.666666666664</v>
      </c>
      <c r="G3208" s="132">
        <v>30182.333333343267</v>
      </c>
      <c r="H3208" s="132">
        <v>4799.56031595844</v>
      </c>
    </row>
    <row r="3209" spans="1:8" ht="12.75">
      <c r="A3209" s="131">
        <v>38385.99655092593</v>
      </c>
      <c r="C3209" s="154" t="s">
        <v>472</v>
      </c>
      <c r="D3209" s="132">
        <v>381.60744631237833</v>
      </c>
      <c r="F3209" s="132">
        <v>181.5663331494397</v>
      </c>
      <c r="G3209" s="132">
        <v>219.2221096021558</v>
      </c>
      <c r="H3209" s="132">
        <v>381.60744631237833</v>
      </c>
    </row>
    <row r="3211" spans="3:8" ht="12.75">
      <c r="C3211" s="154" t="s">
        <v>473</v>
      </c>
      <c r="D3211" s="132">
        <v>1.0547283871590591</v>
      </c>
      <c r="F3211" s="132">
        <v>0.5662328341302943</v>
      </c>
      <c r="G3211" s="132">
        <v>0.7263259178175434</v>
      </c>
      <c r="H3211" s="132">
        <v>7.950883439125485</v>
      </c>
    </row>
    <row r="3212" spans="1:10" ht="12.75">
      <c r="A3212" s="148" t="s">
        <v>462</v>
      </c>
      <c r="C3212" s="149" t="s">
        <v>463</v>
      </c>
      <c r="D3212" s="149" t="s">
        <v>464</v>
      </c>
      <c r="F3212" s="149" t="s">
        <v>465</v>
      </c>
      <c r="G3212" s="149" t="s">
        <v>466</v>
      </c>
      <c r="H3212" s="149" t="s">
        <v>467</v>
      </c>
      <c r="I3212" s="150" t="s">
        <v>468</v>
      </c>
      <c r="J3212" s="149" t="s">
        <v>469</v>
      </c>
    </row>
    <row r="3213" spans="1:8" ht="12.75">
      <c r="A3213" s="151" t="s">
        <v>557</v>
      </c>
      <c r="C3213" s="152">
        <v>343.82299999985844</v>
      </c>
      <c r="D3213" s="132">
        <v>28218.460013985634</v>
      </c>
      <c r="F3213" s="132">
        <v>27152</v>
      </c>
      <c r="G3213" s="132">
        <v>27142</v>
      </c>
      <c r="H3213" s="153" t="s">
        <v>290</v>
      </c>
    </row>
    <row r="3215" spans="4:8" ht="12.75">
      <c r="D3215" s="132">
        <v>27765.5</v>
      </c>
      <c r="F3215" s="132">
        <v>26634</v>
      </c>
      <c r="G3215" s="132">
        <v>27025.999999970198</v>
      </c>
      <c r="H3215" s="153" t="s">
        <v>291</v>
      </c>
    </row>
    <row r="3217" spans="4:8" ht="12.75">
      <c r="D3217" s="132">
        <v>28285.6033590734</v>
      </c>
      <c r="F3217" s="132">
        <v>27018.000000029802</v>
      </c>
      <c r="G3217" s="132">
        <v>26712</v>
      </c>
      <c r="H3217" s="153" t="s">
        <v>292</v>
      </c>
    </row>
    <row r="3219" spans="1:8" ht="12.75">
      <c r="A3219" s="148" t="s">
        <v>470</v>
      </c>
      <c r="C3219" s="154" t="s">
        <v>471</v>
      </c>
      <c r="D3219" s="132">
        <v>28089.854457686342</v>
      </c>
      <c r="F3219" s="132">
        <v>26934.666666676603</v>
      </c>
      <c r="G3219" s="132">
        <v>26959.99999999007</v>
      </c>
      <c r="H3219" s="132">
        <v>1143.8218089228183</v>
      </c>
    </row>
    <row r="3220" spans="1:8" ht="12.75">
      <c r="A3220" s="131">
        <v>38385.99699074074</v>
      </c>
      <c r="C3220" s="154" t="s">
        <v>472</v>
      </c>
      <c r="D3220" s="132">
        <v>282.89824648300527</v>
      </c>
      <c r="F3220" s="132">
        <v>268.8667575874178</v>
      </c>
      <c r="G3220" s="132">
        <v>222.46797521882894</v>
      </c>
      <c r="H3220" s="132">
        <v>282.89824648300527</v>
      </c>
    </row>
    <row r="3222" spans="3:8" ht="12.75">
      <c r="C3222" s="154" t="s">
        <v>473</v>
      </c>
      <c r="D3222" s="132">
        <v>1.0071189471955226</v>
      </c>
      <c r="F3222" s="132">
        <v>0.9982182475644223</v>
      </c>
      <c r="G3222" s="132">
        <v>0.8251779496250405</v>
      </c>
      <c r="H3222" s="132">
        <v>24.732720103441775</v>
      </c>
    </row>
    <row r="3223" spans="1:10" ht="12.75">
      <c r="A3223" s="148" t="s">
        <v>462</v>
      </c>
      <c r="C3223" s="149" t="s">
        <v>463</v>
      </c>
      <c r="D3223" s="149" t="s">
        <v>464</v>
      </c>
      <c r="F3223" s="149" t="s">
        <v>465</v>
      </c>
      <c r="G3223" s="149" t="s">
        <v>466</v>
      </c>
      <c r="H3223" s="149" t="s">
        <v>467</v>
      </c>
      <c r="I3223" s="150" t="s">
        <v>468</v>
      </c>
      <c r="J3223" s="149" t="s">
        <v>469</v>
      </c>
    </row>
    <row r="3224" spans="1:8" ht="12.75">
      <c r="A3224" s="151" t="s">
        <v>539</v>
      </c>
      <c r="C3224" s="152">
        <v>361.38400000007823</v>
      </c>
      <c r="D3224" s="132">
        <v>28303.249765723944</v>
      </c>
      <c r="F3224" s="132">
        <v>27812</v>
      </c>
      <c r="G3224" s="132">
        <v>28070.000000029802</v>
      </c>
      <c r="H3224" s="153" t="s">
        <v>293</v>
      </c>
    </row>
    <row r="3226" spans="4:8" ht="12.75">
      <c r="D3226" s="132">
        <v>28415</v>
      </c>
      <c r="F3226" s="132">
        <v>28350</v>
      </c>
      <c r="G3226" s="132">
        <v>28334</v>
      </c>
      <c r="H3226" s="153" t="s">
        <v>294</v>
      </c>
    </row>
    <row r="3228" spans="4:8" ht="12.75">
      <c r="D3228" s="132">
        <v>28067.838940888643</v>
      </c>
      <c r="F3228" s="132">
        <v>28296</v>
      </c>
      <c r="G3228" s="132">
        <v>28160</v>
      </c>
      <c r="H3228" s="153" t="s">
        <v>295</v>
      </c>
    </row>
    <row r="3230" spans="1:8" ht="12.75">
      <c r="A3230" s="148" t="s">
        <v>470</v>
      </c>
      <c r="C3230" s="154" t="s">
        <v>471</v>
      </c>
      <c r="D3230" s="132">
        <v>28262.029568870865</v>
      </c>
      <c r="F3230" s="132">
        <v>28152.666666666664</v>
      </c>
      <c r="G3230" s="132">
        <v>28188.00000000993</v>
      </c>
      <c r="H3230" s="132">
        <v>93.1221361257581</v>
      </c>
    </row>
    <row r="3231" spans="1:8" ht="12.75">
      <c r="A3231" s="131">
        <v>38385.997407407405</v>
      </c>
      <c r="C3231" s="154" t="s">
        <v>472</v>
      </c>
      <c r="D3231" s="132">
        <v>177.21322950659808</v>
      </c>
      <c r="F3231" s="132">
        <v>296.25889578767647</v>
      </c>
      <c r="G3231" s="132">
        <v>134.2087925455756</v>
      </c>
      <c r="H3231" s="132">
        <v>177.21322950659808</v>
      </c>
    </row>
    <row r="3233" spans="3:8" ht="12.75">
      <c r="C3233" s="154" t="s">
        <v>473</v>
      </c>
      <c r="D3233" s="132">
        <v>0.6270364591996223</v>
      </c>
      <c r="F3233" s="132">
        <v>1.0523297820964614</v>
      </c>
      <c r="G3233" s="132">
        <v>0.476120308448731</v>
      </c>
      <c r="H3233" s="132">
        <v>190.30193773398628</v>
      </c>
    </row>
    <row r="3234" spans="1:10" ht="12.75">
      <c r="A3234" s="148" t="s">
        <v>462</v>
      </c>
      <c r="C3234" s="149" t="s">
        <v>463</v>
      </c>
      <c r="D3234" s="149" t="s">
        <v>464</v>
      </c>
      <c r="F3234" s="149" t="s">
        <v>465</v>
      </c>
      <c r="G3234" s="149" t="s">
        <v>466</v>
      </c>
      <c r="H3234" s="149" t="s">
        <v>467</v>
      </c>
      <c r="I3234" s="150" t="s">
        <v>468</v>
      </c>
      <c r="J3234" s="149" t="s">
        <v>469</v>
      </c>
    </row>
    <row r="3235" spans="1:8" ht="12.75">
      <c r="A3235" s="151" t="s">
        <v>558</v>
      </c>
      <c r="C3235" s="152">
        <v>371.029</v>
      </c>
      <c r="D3235" s="132">
        <v>38708.71176505089</v>
      </c>
      <c r="F3235" s="132">
        <v>38100</v>
      </c>
      <c r="G3235" s="132">
        <v>37378</v>
      </c>
      <c r="H3235" s="153" t="s">
        <v>296</v>
      </c>
    </row>
    <row r="3237" spans="4:8" ht="12.75">
      <c r="D3237" s="132">
        <v>38309.5</v>
      </c>
      <c r="F3237" s="132">
        <v>38304</v>
      </c>
      <c r="G3237" s="132">
        <v>38150</v>
      </c>
      <c r="H3237" s="153" t="s">
        <v>297</v>
      </c>
    </row>
    <row r="3239" spans="4:8" ht="12.75">
      <c r="D3239" s="132">
        <v>38181.198115587234</v>
      </c>
      <c r="F3239" s="132">
        <v>37570</v>
      </c>
      <c r="G3239" s="132">
        <v>38010</v>
      </c>
      <c r="H3239" s="153" t="s">
        <v>298</v>
      </c>
    </row>
    <row r="3241" spans="1:8" ht="12.75">
      <c r="A3241" s="148" t="s">
        <v>470</v>
      </c>
      <c r="C3241" s="154" t="s">
        <v>471</v>
      </c>
      <c r="D3241" s="132">
        <v>38399.80329354604</v>
      </c>
      <c r="F3241" s="132">
        <v>37991.333333333336</v>
      </c>
      <c r="G3241" s="132">
        <v>37846</v>
      </c>
      <c r="H3241" s="132">
        <v>463.7765141239126</v>
      </c>
    </row>
    <row r="3242" spans="1:8" ht="12.75">
      <c r="A3242" s="131">
        <v>38385.9978587963</v>
      </c>
      <c r="C3242" s="154" t="s">
        <v>472</v>
      </c>
      <c r="D3242" s="132">
        <v>275.1066633357893</v>
      </c>
      <c r="F3242" s="132">
        <v>378.873769655981</v>
      </c>
      <c r="G3242" s="132">
        <v>411.30037685370525</v>
      </c>
      <c r="H3242" s="132">
        <v>275.1066633357893</v>
      </c>
    </row>
    <row r="3244" spans="3:8" ht="12.75">
      <c r="C3244" s="154" t="s">
        <v>473</v>
      </c>
      <c r="D3244" s="132">
        <v>0.7164272723814374</v>
      </c>
      <c r="F3244" s="132">
        <v>0.9972636820397137</v>
      </c>
      <c r="G3244" s="132">
        <v>1.0867737062138807</v>
      </c>
      <c r="H3244" s="132">
        <v>59.31880010256103</v>
      </c>
    </row>
    <row r="3245" spans="1:10" ht="12.75">
      <c r="A3245" s="148" t="s">
        <v>462</v>
      </c>
      <c r="C3245" s="149" t="s">
        <v>463</v>
      </c>
      <c r="D3245" s="149" t="s">
        <v>464</v>
      </c>
      <c r="F3245" s="149" t="s">
        <v>465</v>
      </c>
      <c r="G3245" s="149" t="s">
        <v>466</v>
      </c>
      <c r="H3245" s="149" t="s">
        <v>467</v>
      </c>
      <c r="I3245" s="150" t="s">
        <v>468</v>
      </c>
      <c r="J3245" s="149" t="s">
        <v>469</v>
      </c>
    </row>
    <row r="3246" spans="1:8" ht="12.75">
      <c r="A3246" s="151" t="s">
        <v>533</v>
      </c>
      <c r="C3246" s="152">
        <v>407.77100000018254</v>
      </c>
      <c r="D3246" s="132">
        <v>82029.10964369774</v>
      </c>
      <c r="F3246" s="132">
        <v>76300</v>
      </c>
      <c r="G3246" s="132">
        <v>75200</v>
      </c>
      <c r="H3246" s="153" t="s">
        <v>299</v>
      </c>
    </row>
    <row r="3248" spans="4:8" ht="12.75">
      <c r="D3248" s="132">
        <v>81755.35502421856</v>
      </c>
      <c r="F3248" s="132">
        <v>76200</v>
      </c>
      <c r="G3248" s="132">
        <v>76000</v>
      </c>
      <c r="H3248" s="153" t="s">
        <v>300</v>
      </c>
    </row>
    <row r="3250" spans="4:8" ht="12.75">
      <c r="D3250" s="132">
        <v>81360.7042233944</v>
      </c>
      <c r="F3250" s="132">
        <v>76400</v>
      </c>
      <c r="G3250" s="132">
        <v>75600</v>
      </c>
      <c r="H3250" s="153" t="s">
        <v>301</v>
      </c>
    </row>
    <row r="3252" spans="1:8" ht="12.75">
      <c r="A3252" s="148" t="s">
        <v>470</v>
      </c>
      <c r="C3252" s="154" t="s">
        <v>471</v>
      </c>
      <c r="D3252" s="132">
        <v>81715.05629710357</v>
      </c>
      <c r="F3252" s="132">
        <v>76300</v>
      </c>
      <c r="G3252" s="132">
        <v>75600</v>
      </c>
      <c r="H3252" s="132">
        <v>5770.779567543816</v>
      </c>
    </row>
    <row r="3253" spans="1:8" ht="12.75">
      <c r="A3253" s="131">
        <v>38385.99831018518</v>
      </c>
      <c r="C3253" s="154" t="s">
        <v>472</v>
      </c>
      <c r="D3253" s="132">
        <v>336.0200024224671</v>
      </c>
      <c r="F3253" s="132">
        <v>100</v>
      </c>
      <c r="G3253" s="132">
        <v>400</v>
      </c>
      <c r="H3253" s="132">
        <v>336.0200024224671</v>
      </c>
    </row>
    <row r="3255" spans="3:8" ht="12.75">
      <c r="C3255" s="154" t="s">
        <v>473</v>
      </c>
      <c r="D3255" s="132">
        <v>0.4112094118870203</v>
      </c>
      <c r="F3255" s="132">
        <v>0.1310615989515072</v>
      </c>
      <c r="G3255" s="132">
        <v>0.5291005291005291</v>
      </c>
      <c r="H3255" s="132">
        <v>5.822783533654976</v>
      </c>
    </row>
    <row r="3256" spans="1:10" ht="12.75">
      <c r="A3256" s="148" t="s">
        <v>462</v>
      </c>
      <c r="C3256" s="149" t="s">
        <v>463</v>
      </c>
      <c r="D3256" s="149" t="s">
        <v>464</v>
      </c>
      <c r="F3256" s="149" t="s">
        <v>465</v>
      </c>
      <c r="G3256" s="149" t="s">
        <v>466</v>
      </c>
      <c r="H3256" s="149" t="s">
        <v>467</v>
      </c>
      <c r="I3256" s="150" t="s">
        <v>468</v>
      </c>
      <c r="J3256" s="149" t="s">
        <v>469</v>
      </c>
    </row>
    <row r="3257" spans="1:8" ht="12.75">
      <c r="A3257" s="151" t="s">
        <v>540</v>
      </c>
      <c r="C3257" s="152">
        <v>455.40299999993294</v>
      </c>
      <c r="D3257" s="132">
        <v>58770.20954489708</v>
      </c>
      <c r="F3257" s="132">
        <v>52862.5</v>
      </c>
      <c r="G3257" s="132">
        <v>54952.500000059605</v>
      </c>
      <c r="H3257" s="153" t="s">
        <v>302</v>
      </c>
    </row>
    <row r="3259" spans="4:8" ht="12.75">
      <c r="D3259" s="132">
        <v>59073.110116779804</v>
      </c>
      <c r="F3259" s="132">
        <v>52865.000000059605</v>
      </c>
      <c r="G3259" s="132">
        <v>54877.500000059605</v>
      </c>
      <c r="H3259" s="153" t="s">
        <v>303</v>
      </c>
    </row>
    <row r="3261" spans="4:8" ht="12.75">
      <c r="D3261" s="132">
        <v>59383.78172045946</v>
      </c>
      <c r="F3261" s="132">
        <v>53315.000000059605</v>
      </c>
      <c r="G3261" s="132">
        <v>54932.5</v>
      </c>
      <c r="H3261" s="153" t="s">
        <v>304</v>
      </c>
    </row>
    <row r="3263" spans="1:8" ht="12.75">
      <c r="A3263" s="148" t="s">
        <v>470</v>
      </c>
      <c r="C3263" s="154" t="s">
        <v>471</v>
      </c>
      <c r="D3263" s="132">
        <v>59075.70046071212</v>
      </c>
      <c r="F3263" s="132">
        <v>53014.1666667064</v>
      </c>
      <c r="G3263" s="132">
        <v>54920.83333337307</v>
      </c>
      <c r="H3263" s="132">
        <v>5113.743096331294</v>
      </c>
    </row>
    <row r="3264" spans="1:8" ht="12.75">
      <c r="A3264" s="131">
        <v>38385.99895833333</v>
      </c>
      <c r="C3264" s="154" t="s">
        <v>472</v>
      </c>
      <c r="D3264" s="132">
        <v>306.7942894965752</v>
      </c>
      <c r="F3264" s="132">
        <v>260.53230767310095</v>
      </c>
      <c r="G3264" s="132">
        <v>38.83726731529307</v>
      </c>
      <c r="H3264" s="132">
        <v>306.7942894965752</v>
      </c>
    </row>
    <row r="3266" spans="3:8" ht="12.75">
      <c r="C3266" s="154" t="s">
        <v>473</v>
      </c>
      <c r="D3266" s="132">
        <v>0.519323998029624</v>
      </c>
      <c r="F3266" s="132">
        <v>0.49143903234589326</v>
      </c>
      <c r="G3266" s="132">
        <v>0.07071500004296785</v>
      </c>
      <c r="H3266" s="132">
        <v>5.999407551714436</v>
      </c>
    </row>
    <row r="3267" spans="1:16" ht="12.75">
      <c r="A3267" s="142" t="s">
        <v>453</v>
      </c>
      <c r="B3267" s="137" t="s">
        <v>401</v>
      </c>
      <c r="D3267" s="142" t="s">
        <v>454</v>
      </c>
      <c r="E3267" s="137" t="s">
        <v>455</v>
      </c>
      <c r="F3267" s="138" t="s">
        <v>511</v>
      </c>
      <c r="G3267" s="143" t="s">
        <v>457</v>
      </c>
      <c r="H3267" s="144">
        <v>3</v>
      </c>
      <c r="I3267" s="145" t="s">
        <v>458</v>
      </c>
      <c r="J3267" s="144">
        <v>2</v>
      </c>
      <c r="K3267" s="143" t="s">
        <v>459</v>
      </c>
      <c r="L3267" s="146">
        <v>1</v>
      </c>
      <c r="M3267" s="143" t="s">
        <v>460</v>
      </c>
      <c r="N3267" s="147">
        <v>1</v>
      </c>
      <c r="O3267" s="143" t="s">
        <v>461</v>
      </c>
      <c r="P3267" s="147">
        <v>1</v>
      </c>
    </row>
    <row r="3269" spans="1:10" ht="12.75">
      <c r="A3269" s="148" t="s">
        <v>462</v>
      </c>
      <c r="C3269" s="149" t="s">
        <v>463</v>
      </c>
      <c r="D3269" s="149" t="s">
        <v>464</v>
      </c>
      <c r="F3269" s="149" t="s">
        <v>465</v>
      </c>
      <c r="G3269" s="149" t="s">
        <v>466</v>
      </c>
      <c r="H3269" s="149" t="s">
        <v>467</v>
      </c>
      <c r="I3269" s="150" t="s">
        <v>468</v>
      </c>
      <c r="J3269" s="149" t="s">
        <v>469</v>
      </c>
    </row>
    <row r="3270" spans="1:8" ht="12.75">
      <c r="A3270" s="151" t="s">
        <v>536</v>
      </c>
      <c r="C3270" s="152">
        <v>228.61599999992177</v>
      </c>
      <c r="D3270" s="132">
        <v>37679.951702058315</v>
      </c>
      <c r="F3270" s="132">
        <v>22515</v>
      </c>
      <c r="G3270" s="132">
        <v>22917</v>
      </c>
      <c r="H3270" s="153" t="s">
        <v>305</v>
      </c>
    </row>
    <row r="3272" spans="4:8" ht="12.75">
      <c r="D3272" s="132">
        <v>37914.951612234116</v>
      </c>
      <c r="F3272" s="132">
        <v>23208</v>
      </c>
      <c r="G3272" s="132">
        <v>22795</v>
      </c>
      <c r="H3272" s="153" t="s">
        <v>306</v>
      </c>
    </row>
    <row r="3274" spans="4:8" ht="12.75">
      <c r="D3274" s="132">
        <v>37729.936970829964</v>
      </c>
      <c r="F3274" s="132">
        <v>22890</v>
      </c>
      <c r="G3274" s="132">
        <v>22930</v>
      </c>
      <c r="H3274" s="153" t="s">
        <v>307</v>
      </c>
    </row>
    <row r="3276" spans="1:8" ht="12.75">
      <c r="A3276" s="148" t="s">
        <v>470</v>
      </c>
      <c r="C3276" s="154" t="s">
        <v>471</v>
      </c>
      <c r="D3276" s="132">
        <v>37774.94676170746</v>
      </c>
      <c r="F3276" s="132">
        <v>22871</v>
      </c>
      <c r="G3276" s="132">
        <v>22880.666666666664</v>
      </c>
      <c r="H3276" s="132">
        <v>14898.558162925916</v>
      </c>
    </row>
    <row r="3277" spans="1:8" ht="12.75">
      <c r="A3277" s="131">
        <v>38386.001180555555</v>
      </c>
      <c r="C3277" s="154" t="s">
        <v>472</v>
      </c>
      <c r="D3277" s="132">
        <v>123.79681095089374</v>
      </c>
      <c r="F3277" s="132">
        <v>346.89047262788876</v>
      </c>
      <c r="G3277" s="132">
        <v>74.47370900749696</v>
      </c>
      <c r="H3277" s="132">
        <v>123.79681095089374</v>
      </c>
    </row>
    <row r="3279" spans="3:8" ht="12.75">
      <c r="C3279" s="154" t="s">
        <v>473</v>
      </c>
      <c r="D3279" s="132">
        <v>0.3277219998001079</v>
      </c>
      <c r="F3279" s="132">
        <v>1.5167263024261672</v>
      </c>
      <c r="G3279" s="132">
        <v>0.32548749602647203</v>
      </c>
      <c r="H3279" s="132">
        <v>0.8309314874438926</v>
      </c>
    </row>
    <row r="3280" spans="1:10" ht="12.75">
      <c r="A3280" s="148" t="s">
        <v>462</v>
      </c>
      <c r="C3280" s="149" t="s">
        <v>463</v>
      </c>
      <c r="D3280" s="149" t="s">
        <v>464</v>
      </c>
      <c r="F3280" s="149" t="s">
        <v>465</v>
      </c>
      <c r="G3280" s="149" t="s">
        <v>466</v>
      </c>
      <c r="H3280" s="149" t="s">
        <v>467</v>
      </c>
      <c r="I3280" s="150" t="s">
        <v>468</v>
      </c>
      <c r="J3280" s="149" t="s">
        <v>469</v>
      </c>
    </row>
    <row r="3281" spans="1:8" ht="12.75">
      <c r="A3281" s="151" t="s">
        <v>537</v>
      </c>
      <c r="C3281" s="152">
        <v>231.6040000000503</v>
      </c>
      <c r="D3281" s="132">
        <v>184286.57321476936</v>
      </c>
      <c r="F3281" s="132">
        <v>25114</v>
      </c>
      <c r="G3281" s="132">
        <v>28648</v>
      </c>
      <c r="H3281" s="153" t="s">
        <v>308</v>
      </c>
    </row>
    <row r="3283" spans="4:8" ht="12.75">
      <c r="D3283" s="132">
        <v>184734.4171321392</v>
      </c>
      <c r="F3283" s="132">
        <v>24460</v>
      </c>
      <c r="G3283" s="132">
        <v>27642</v>
      </c>
      <c r="H3283" s="153" t="s">
        <v>309</v>
      </c>
    </row>
    <row r="3285" spans="4:8" ht="12.75">
      <c r="D3285" s="132">
        <v>185308.9899368286</v>
      </c>
      <c r="F3285" s="132">
        <v>25473</v>
      </c>
      <c r="G3285" s="132">
        <v>27644</v>
      </c>
      <c r="H3285" s="153" t="s">
        <v>310</v>
      </c>
    </row>
    <row r="3287" spans="1:8" ht="12.75">
      <c r="A3287" s="148" t="s">
        <v>470</v>
      </c>
      <c r="C3287" s="154" t="s">
        <v>471</v>
      </c>
      <c r="D3287" s="132">
        <v>184776.66009457904</v>
      </c>
      <c r="F3287" s="132">
        <v>25015.666666666664</v>
      </c>
      <c r="G3287" s="132">
        <v>27978</v>
      </c>
      <c r="H3287" s="132">
        <v>158001.486716503</v>
      </c>
    </row>
    <row r="3288" spans="1:8" ht="12.75">
      <c r="A3288" s="131">
        <v>38386.00163194445</v>
      </c>
      <c r="C3288" s="154" t="s">
        <v>472</v>
      </c>
      <c r="D3288" s="132">
        <v>512.5156966346251</v>
      </c>
      <c r="F3288" s="132">
        <v>513.609125048741</v>
      </c>
      <c r="G3288" s="132">
        <v>580.2378822517537</v>
      </c>
      <c r="H3288" s="132">
        <v>512.5156966346251</v>
      </c>
    </row>
    <row r="3290" spans="3:8" ht="12.75">
      <c r="C3290" s="154" t="s">
        <v>473</v>
      </c>
      <c r="D3290" s="132">
        <v>0.27737036505167423</v>
      </c>
      <c r="F3290" s="132">
        <v>2.053149859616272</v>
      </c>
      <c r="G3290" s="132">
        <v>2.073907649766794</v>
      </c>
      <c r="H3290" s="132">
        <v>0.32437397095776427</v>
      </c>
    </row>
    <row r="3291" spans="1:10" ht="12.75">
      <c r="A3291" s="148" t="s">
        <v>462</v>
      </c>
      <c r="C3291" s="149" t="s">
        <v>463</v>
      </c>
      <c r="D3291" s="149" t="s">
        <v>464</v>
      </c>
      <c r="F3291" s="149" t="s">
        <v>465</v>
      </c>
      <c r="G3291" s="149" t="s">
        <v>466</v>
      </c>
      <c r="H3291" s="149" t="s">
        <v>467</v>
      </c>
      <c r="I3291" s="150" t="s">
        <v>468</v>
      </c>
      <c r="J3291" s="149" t="s">
        <v>469</v>
      </c>
    </row>
    <row r="3292" spans="1:8" ht="12.75">
      <c r="A3292" s="151" t="s">
        <v>535</v>
      </c>
      <c r="C3292" s="152">
        <v>267.7160000000149</v>
      </c>
      <c r="D3292" s="132">
        <v>115448.07793784142</v>
      </c>
      <c r="F3292" s="132">
        <v>6588.749999992549</v>
      </c>
      <c r="G3292" s="132">
        <v>6731.25</v>
      </c>
      <c r="H3292" s="153" t="s">
        <v>311</v>
      </c>
    </row>
    <row r="3294" spans="4:8" ht="12.75">
      <c r="D3294" s="132">
        <v>116256.49372422695</v>
      </c>
      <c r="F3294" s="132">
        <v>6593.999999992549</v>
      </c>
      <c r="G3294" s="132">
        <v>6688.5</v>
      </c>
      <c r="H3294" s="153" t="s">
        <v>312</v>
      </c>
    </row>
    <row r="3296" spans="4:8" ht="12.75">
      <c r="D3296" s="132">
        <v>116357.58889126778</v>
      </c>
      <c r="F3296" s="132">
        <v>6563.249999992549</v>
      </c>
      <c r="G3296" s="132">
        <v>6734.25</v>
      </c>
      <c r="H3296" s="153" t="s">
        <v>313</v>
      </c>
    </row>
    <row r="3298" spans="1:8" ht="12.75">
      <c r="A3298" s="148" t="s">
        <v>470</v>
      </c>
      <c r="C3298" s="154" t="s">
        <v>471</v>
      </c>
      <c r="D3298" s="132">
        <v>116020.72018444538</v>
      </c>
      <c r="F3298" s="132">
        <v>6581.999999992549</v>
      </c>
      <c r="G3298" s="132">
        <v>6718</v>
      </c>
      <c r="H3298" s="132">
        <v>109349.96437049449</v>
      </c>
    </row>
    <row r="3299" spans="1:8" ht="12.75">
      <c r="A3299" s="131">
        <v>38386.00226851852</v>
      </c>
      <c r="C3299" s="154" t="s">
        <v>472</v>
      </c>
      <c r="D3299" s="132">
        <v>498.49214150925627</v>
      </c>
      <c r="F3299" s="132">
        <v>16.448784149595983</v>
      </c>
      <c r="G3299" s="132">
        <v>25.591746716470915</v>
      </c>
      <c r="H3299" s="132">
        <v>498.49214150925627</v>
      </c>
    </row>
    <row r="3301" spans="3:8" ht="12.75">
      <c r="C3301" s="154" t="s">
        <v>473</v>
      </c>
      <c r="D3301" s="132">
        <v>0.4296578582832206</v>
      </c>
      <c r="F3301" s="132">
        <v>0.24990556289295962</v>
      </c>
      <c r="G3301" s="132">
        <v>0.3809429401082303</v>
      </c>
      <c r="H3301" s="132">
        <v>0.4558685907023145</v>
      </c>
    </row>
    <row r="3302" spans="1:10" ht="12.75">
      <c r="A3302" s="148" t="s">
        <v>462</v>
      </c>
      <c r="C3302" s="149" t="s">
        <v>463</v>
      </c>
      <c r="D3302" s="149" t="s">
        <v>464</v>
      </c>
      <c r="F3302" s="149" t="s">
        <v>465</v>
      </c>
      <c r="G3302" s="149" t="s">
        <v>466</v>
      </c>
      <c r="H3302" s="149" t="s">
        <v>467</v>
      </c>
      <c r="I3302" s="150" t="s">
        <v>468</v>
      </c>
      <c r="J3302" s="149" t="s">
        <v>469</v>
      </c>
    </row>
    <row r="3303" spans="1:8" ht="12.75">
      <c r="A3303" s="151" t="s">
        <v>534</v>
      </c>
      <c r="C3303" s="152">
        <v>292.40199999976903</v>
      </c>
      <c r="D3303" s="132">
        <v>25557.393870711327</v>
      </c>
      <c r="F3303" s="132">
        <v>25066.5</v>
      </c>
      <c r="G3303" s="132">
        <v>24199.5</v>
      </c>
      <c r="H3303" s="153" t="s">
        <v>314</v>
      </c>
    </row>
    <row r="3305" spans="4:8" ht="12.75">
      <c r="D3305" s="132">
        <v>26257.162823587656</v>
      </c>
      <c r="F3305" s="132">
        <v>25025.25</v>
      </c>
      <c r="G3305" s="132">
        <v>24194.75</v>
      </c>
      <c r="H3305" s="153" t="s">
        <v>315</v>
      </c>
    </row>
    <row r="3307" spans="4:8" ht="12.75">
      <c r="D3307" s="132">
        <v>25704.757759153843</v>
      </c>
      <c r="F3307" s="132">
        <v>24978.75</v>
      </c>
      <c r="G3307" s="132">
        <v>24178</v>
      </c>
      <c r="H3307" s="153" t="s">
        <v>316</v>
      </c>
    </row>
    <row r="3309" spans="1:8" ht="12.75">
      <c r="A3309" s="148" t="s">
        <v>470</v>
      </c>
      <c r="C3309" s="154" t="s">
        <v>471</v>
      </c>
      <c r="D3309" s="132">
        <v>25839.771484484278</v>
      </c>
      <c r="F3309" s="132">
        <v>25023.5</v>
      </c>
      <c r="G3309" s="132">
        <v>24190.75</v>
      </c>
      <c r="H3309" s="132">
        <v>1327.7639201877548</v>
      </c>
    </row>
    <row r="3310" spans="1:8" ht="12.75">
      <c r="A3310" s="131">
        <v>38386.00295138889</v>
      </c>
      <c r="C3310" s="154" t="s">
        <v>472</v>
      </c>
      <c r="D3310" s="132">
        <v>368.9046982258257</v>
      </c>
      <c r="F3310" s="132">
        <v>43.901167410445936</v>
      </c>
      <c r="G3310" s="132">
        <v>11.294356998076518</v>
      </c>
      <c r="H3310" s="132">
        <v>368.9046982258257</v>
      </c>
    </row>
    <row r="3312" spans="3:8" ht="12.75">
      <c r="C3312" s="154" t="s">
        <v>473</v>
      </c>
      <c r="D3312" s="132">
        <v>1.4276623864392064</v>
      </c>
      <c r="F3312" s="132">
        <v>0.1754397562708891</v>
      </c>
      <c r="G3312" s="132">
        <v>0.04668874258994252</v>
      </c>
      <c r="H3312" s="132">
        <v>27.783907411316033</v>
      </c>
    </row>
    <row r="3313" spans="1:10" ht="12.75">
      <c r="A3313" s="148" t="s">
        <v>462</v>
      </c>
      <c r="C3313" s="149" t="s">
        <v>463</v>
      </c>
      <c r="D3313" s="149" t="s">
        <v>464</v>
      </c>
      <c r="F3313" s="149" t="s">
        <v>465</v>
      </c>
      <c r="G3313" s="149" t="s">
        <v>466</v>
      </c>
      <c r="H3313" s="149" t="s">
        <v>467</v>
      </c>
      <c r="I3313" s="150" t="s">
        <v>468</v>
      </c>
      <c r="J3313" s="149" t="s">
        <v>469</v>
      </c>
    </row>
    <row r="3314" spans="1:8" ht="12.75">
      <c r="A3314" s="151" t="s">
        <v>538</v>
      </c>
      <c r="C3314" s="152">
        <v>324.75400000019</v>
      </c>
      <c r="D3314" s="132">
        <v>36832.318600058556</v>
      </c>
      <c r="F3314" s="132">
        <v>33108</v>
      </c>
      <c r="G3314" s="132">
        <v>30165</v>
      </c>
      <c r="H3314" s="153" t="s">
        <v>317</v>
      </c>
    </row>
    <row r="3316" spans="4:8" ht="12.75">
      <c r="D3316" s="132">
        <v>36774.4493855834</v>
      </c>
      <c r="F3316" s="132">
        <v>32787</v>
      </c>
      <c r="G3316" s="132">
        <v>30224.000000029802</v>
      </c>
      <c r="H3316" s="153" t="s">
        <v>318</v>
      </c>
    </row>
    <row r="3318" spans="4:8" ht="12.75">
      <c r="D3318" s="132">
        <v>36628.982225596905</v>
      </c>
      <c r="F3318" s="132">
        <v>33431</v>
      </c>
      <c r="G3318" s="132">
        <v>30417</v>
      </c>
      <c r="H3318" s="153" t="s">
        <v>319</v>
      </c>
    </row>
    <row r="3320" spans="1:8" ht="12.75">
      <c r="A3320" s="148" t="s">
        <v>470</v>
      </c>
      <c r="C3320" s="154" t="s">
        <v>471</v>
      </c>
      <c r="D3320" s="132">
        <v>36745.250070412956</v>
      </c>
      <c r="F3320" s="132">
        <v>33108.666666666664</v>
      </c>
      <c r="G3320" s="132">
        <v>30268.666666676603</v>
      </c>
      <c r="H3320" s="132">
        <v>4668.921261962887</v>
      </c>
    </row>
    <row r="3321" spans="1:8" ht="12.75">
      <c r="A3321" s="131">
        <v>38386.00344907407</v>
      </c>
      <c r="C3321" s="154" t="s">
        <v>472</v>
      </c>
      <c r="D3321" s="132">
        <v>104.76578782922968</v>
      </c>
      <c r="F3321" s="132">
        <v>322.0005175979277</v>
      </c>
      <c r="G3321" s="132">
        <v>131.80414762786936</v>
      </c>
      <c r="H3321" s="132">
        <v>104.76578782922968</v>
      </c>
    </row>
    <row r="3323" spans="3:8" ht="12.75">
      <c r="C3323" s="154" t="s">
        <v>473</v>
      </c>
      <c r="D3323" s="132">
        <v>0.28511382458541606</v>
      </c>
      <c r="F3323" s="132">
        <v>0.9725565841710965</v>
      </c>
      <c r="G3323" s="132">
        <v>0.43544748461938454</v>
      </c>
      <c r="H3323" s="132">
        <v>2.2438970792406234</v>
      </c>
    </row>
    <row r="3324" spans="1:10" ht="12.75">
      <c r="A3324" s="148" t="s">
        <v>462</v>
      </c>
      <c r="C3324" s="149" t="s">
        <v>463</v>
      </c>
      <c r="D3324" s="149" t="s">
        <v>464</v>
      </c>
      <c r="F3324" s="149" t="s">
        <v>465</v>
      </c>
      <c r="G3324" s="149" t="s">
        <v>466</v>
      </c>
      <c r="H3324" s="149" t="s">
        <v>467</v>
      </c>
      <c r="I3324" s="150" t="s">
        <v>468</v>
      </c>
      <c r="J3324" s="149" t="s">
        <v>469</v>
      </c>
    </row>
    <row r="3325" spans="1:8" ht="12.75">
      <c r="A3325" s="151" t="s">
        <v>557</v>
      </c>
      <c r="C3325" s="152">
        <v>343.82299999985844</v>
      </c>
      <c r="D3325" s="132">
        <v>27970.372438549995</v>
      </c>
      <c r="F3325" s="132">
        <v>27177.999999970198</v>
      </c>
      <c r="G3325" s="132">
        <v>26548</v>
      </c>
      <c r="H3325" s="153" t="s">
        <v>320</v>
      </c>
    </row>
    <row r="3327" spans="4:8" ht="12.75">
      <c r="D3327" s="132">
        <v>28095.5</v>
      </c>
      <c r="F3327" s="132">
        <v>27302</v>
      </c>
      <c r="G3327" s="132">
        <v>26677.999999970198</v>
      </c>
      <c r="H3327" s="153" t="s">
        <v>321</v>
      </c>
    </row>
    <row r="3329" spans="4:8" ht="12.75">
      <c r="D3329" s="132">
        <v>28272.789661884308</v>
      </c>
      <c r="F3329" s="132">
        <v>27520.000000029802</v>
      </c>
      <c r="G3329" s="132">
        <v>26812</v>
      </c>
      <c r="H3329" s="153" t="s">
        <v>322</v>
      </c>
    </row>
    <row r="3331" spans="1:8" ht="12.75">
      <c r="A3331" s="148" t="s">
        <v>470</v>
      </c>
      <c r="C3331" s="154" t="s">
        <v>471</v>
      </c>
      <c r="D3331" s="132">
        <v>28112.887366811432</v>
      </c>
      <c r="F3331" s="132">
        <v>27333.333333333336</v>
      </c>
      <c r="G3331" s="132">
        <v>26679.333333323397</v>
      </c>
      <c r="H3331" s="132">
        <v>1072.9758344304255</v>
      </c>
    </row>
    <row r="3332" spans="1:8" ht="12.75">
      <c r="A3332" s="131">
        <v>38386.00388888889</v>
      </c>
      <c r="C3332" s="154" t="s">
        <v>472</v>
      </c>
      <c r="D3332" s="132">
        <v>151.95652218915637</v>
      </c>
      <c r="F3332" s="132">
        <v>173.13963539151243</v>
      </c>
      <c r="G3332" s="132">
        <v>132.0050504084345</v>
      </c>
      <c r="H3332" s="132">
        <v>151.95652218915637</v>
      </c>
    </row>
    <row r="3334" spans="3:8" ht="12.75">
      <c r="C3334" s="154" t="s">
        <v>473</v>
      </c>
      <c r="D3334" s="132">
        <v>0.5405226443177377</v>
      </c>
      <c r="F3334" s="132">
        <v>0.6334376904567527</v>
      </c>
      <c r="G3334" s="132">
        <v>0.494783916671395</v>
      </c>
      <c r="H3334" s="132">
        <v>14.162156994879613</v>
      </c>
    </row>
    <row r="3335" spans="1:10" ht="12.75">
      <c r="A3335" s="148" t="s">
        <v>462</v>
      </c>
      <c r="C3335" s="149" t="s">
        <v>463</v>
      </c>
      <c r="D3335" s="149" t="s">
        <v>464</v>
      </c>
      <c r="F3335" s="149" t="s">
        <v>465</v>
      </c>
      <c r="G3335" s="149" t="s">
        <v>466</v>
      </c>
      <c r="H3335" s="149" t="s">
        <v>467</v>
      </c>
      <c r="I3335" s="150" t="s">
        <v>468</v>
      </c>
      <c r="J3335" s="149" t="s">
        <v>469</v>
      </c>
    </row>
    <row r="3336" spans="1:8" ht="12.75">
      <c r="A3336" s="151" t="s">
        <v>539</v>
      </c>
      <c r="C3336" s="152">
        <v>361.38400000007823</v>
      </c>
      <c r="D3336" s="132">
        <v>31489.395020276308</v>
      </c>
      <c r="F3336" s="132">
        <v>28456</v>
      </c>
      <c r="G3336" s="132">
        <v>27754</v>
      </c>
      <c r="H3336" s="153" t="s">
        <v>323</v>
      </c>
    </row>
    <row r="3338" spans="4:8" ht="12.75">
      <c r="D3338" s="132">
        <v>30845.826910197735</v>
      </c>
      <c r="F3338" s="132">
        <v>28227.999999970198</v>
      </c>
      <c r="G3338" s="132">
        <v>27746</v>
      </c>
      <c r="H3338" s="153" t="s">
        <v>324</v>
      </c>
    </row>
    <row r="3340" spans="4:8" ht="12.75">
      <c r="D3340" s="132">
        <v>31388.07651001215</v>
      </c>
      <c r="F3340" s="132">
        <v>27888</v>
      </c>
      <c r="G3340" s="132">
        <v>28074.000000029802</v>
      </c>
      <c r="H3340" s="153" t="s">
        <v>325</v>
      </c>
    </row>
    <row r="3342" spans="1:8" ht="12.75">
      <c r="A3342" s="148" t="s">
        <v>470</v>
      </c>
      <c r="C3342" s="154" t="s">
        <v>471</v>
      </c>
      <c r="D3342" s="132">
        <v>31241.09948016206</v>
      </c>
      <c r="F3342" s="132">
        <v>28190.666666656733</v>
      </c>
      <c r="G3342" s="132">
        <v>27858.00000000993</v>
      </c>
      <c r="H3342" s="132">
        <v>3203.3411582294416</v>
      </c>
    </row>
    <row r="3343" spans="1:8" ht="12.75">
      <c r="A3343" s="131">
        <v>38386.00430555556</v>
      </c>
      <c r="C3343" s="154" t="s">
        <v>472</v>
      </c>
      <c r="D3343" s="132">
        <v>346.0443086587243</v>
      </c>
      <c r="F3343" s="132">
        <v>285.83445091890627</v>
      </c>
      <c r="G3343" s="132">
        <v>187.10424903382184</v>
      </c>
      <c r="H3343" s="132">
        <v>346.0443086587243</v>
      </c>
    </row>
    <row r="3345" spans="3:8" ht="12.75">
      <c r="C3345" s="154" t="s">
        <v>473</v>
      </c>
      <c r="D3345" s="132">
        <v>1.1076572669232099</v>
      </c>
      <c r="F3345" s="132">
        <v>1.013932924321313</v>
      </c>
      <c r="G3345" s="132">
        <v>0.6716356128715456</v>
      </c>
      <c r="H3345" s="132">
        <v>10.802605516110269</v>
      </c>
    </row>
    <row r="3346" spans="1:10" ht="12.75">
      <c r="A3346" s="148" t="s">
        <v>462</v>
      </c>
      <c r="C3346" s="149" t="s">
        <v>463</v>
      </c>
      <c r="D3346" s="149" t="s">
        <v>464</v>
      </c>
      <c r="F3346" s="149" t="s">
        <v>465</v>
      </c>
      <c r="G3346" s="149" t="s">
        <v>466</v>
      </c>
      <c r="H3346" s="149" t="s">
        <v>467</v>
      </c>
      <c r="I3346" s="150" t="s">
        <v>468</v>
      </c>
      <c r="J3346" s="149" t="s">
        <v>469</v>
      </c>
    </row>
    <row r="3347" spans="1:8" ht="12.75">
      <c r="A3347" s="151" t="s">
        <v>558</v>
      </c>
      <c r="C3347" s="152">
        <v>371.029</v>
      </c>
      <c r="D3347" s="132">
        <v>37942.5</v>
      </c>
      <c r="F3347" s="132">
        <v>37256</v>
      </c>
      <c r="G3347" s="132">
        <v>38036</v>
      </c>
      <c r="H3347" s="153" t="s">
        <v>326</v>
      </c>
    </row>
    <row r="3349" spans="4:8" ht="12.75">
      <c r="D3349" s="132">
        <v>38414.89698642492</v>
      </c>
      <c r="F3349" s="132">
        <v>37656</v>
      </c>
      <c r="G3349" s="132">
        <v>37970</v>
      </c>
      <c r="H3349" s="153" t="s">
        <v>327</v>
      </c>
    </row>
    <row r="3351" spans="4:8" ht="12.75">
      <c r="D3351" s="132">
        <v>37998</v>
      </c>
      <c r="F3351" s="132">
        <v>37890</v>
      </c>
      <c r="G3351" s="132">
        <v>38514</v>
      </c>
      <c r="H3351" s="153" t="s">
        <v>328</v>
      </c>
    </row>
    <row r="3353" spans="1:8" ht="12.75">
      <c r="A3353" s="148" t="s">
        <v>470</v>
      </c>
      <c r="C3353" s="154" t="s">
        <v>471</v>
      </c>
      <c r="D3353" s="132">
        <v>38118.46566214164</v>
      </c>
      <c r="F3353" s="132">
        <v>37600.666666666664</v>
      </c>
      <c r="G3353" s="132">
        <v>38173.333333333336</v>
      </c>
      <c r="H3353" s="132">
        <v>299.87087708173965</v>
      </c>
    </row>
    <row r="3354" spans="1:8" ht="12.75">
      <c r="A3354" s="131">
        <v>38386.00475694444</v>
      </c>
      <c r="C3354" s="154" t="s">
        <v>472</v>
      </c>
      <c r="D3354" s="132">
        <v>258.21252876770706</v>
      </c>
      <c r="F3354" s="132">
        <v>320.6015179835138</v>
      </c>
      <c r="G3354" s="132">
        <v>296.8658507362094</v>
      </c>
      <c r="H3354" s="132">
        <v>258.21252876770706</v>
      </c>
    </row>
    <row r="3356" spans="3:8" ht="12.75">
      <c r="C3356" s="154" t="s">
        <v>473</v>
      </c>
      <c r="D3356" s="132">
        <v>0.6773948643587657</v>
      </c>
      <c r="F3356" s="132">
        <v>0.8526484937771862</v>
      </c>
      <c r="G3356" s="132">
        <v>0.7776786170176634</v>
      </c>
      <c r="H3356" s="132">
        <v>86.1079046023275</v>
      </c>
    </row>
    <row r="3357" spans="1:10" ht="12.75">
      <c r="A3357" s="148" t="s">
        <v>462</v>
      </c>
      <c r="C3357" s="149" t="s">
        <v>463</v>
      </c>
      <c r="D3357" s="149" t="s">
        <v>464</v>
      </c>
      <c r="F3357" s="149" t="s">
        <v>465</v>
      </c>
      <c r="G3357" s="149" t="s">
        <v>466</v>
      </c>
      <c r="H3357" s="149" t="s">
        <v>467</v>
      </c>
      <c r="I3357" s="150" t="s">
        <v>468</v>
      </c>
      <c r="J3357" s="149" t="s">
        <v>469</v>
      </c>
    </row>
    <row r="3358" spans="1:8" ht="12.75">
      <c r="A3358" s="151" t="s">
        <v>533</v>
      </c>
      <c r="C3358" s="152">
        <v>407.77100000018254</v>
      </c>
      <c r="D3358" s="132">
        <v>85165.87293255329</v>
      </c>
      <c r="F3358" s="132">
        <v>75800</v>
      </c>
      <c r="G3358" s="132">
        <v>74700</v>
      </c>
      <c r="H3358" s="153" t="s">
        <v>329</v>
      </c>
    </row>
    <row r="3360" spans="4:8" ht="12.75">
      <c r="D3360" s="132">
        <v>86139.12323355675</v>
      </c>
      <c r="F3360" s="132">
        <v>76100</v>
      </c>
      <c r="G3360" s="132">
        <v>74700</v>
      </c>
      <c r="H3360" s="153" t="s">
        <v>330</v>
      </c>
    </row>
    <row r="3362" spans="4:8" ht="12.75">
      <c r="D3362" s="132">
        <v>86086.47983944416</v>
      </c>
      <c r="F3362" s="132">
        <v>76600</v>
      </c>
      <c r="G3362" s="132">
        <v>76100</v>
      </c>
      <c r="H3362" s="153" t="s">
        <v>331</v>
      </c>
    </row>
    <row r="3364" spans="1:8" ht="12.75">
      <c r="A3364" s="148" t="s">
        <v>470</v>
      </c>
      <c r="C3364" s="154" t="s">
        <v>471</v>
      </c>
      <c r="D3364" s="132">
        <v>85797.15866851807</v>
      </c>
      <c r="F3364" s="132">
        <v>76166.66666666667</v>
      </c>
      <c r="G3364" s="132">
        <v>75166.66666666667</v>
      </c>
      <c r="H3364" s="132">
        <v>10138.668102480331</v>
      </c>
    </row>
    <row r="3365" spans="1:8" ht="12.75">
      <c r="A3365" s="131">
        <v>38386.005219907405</v>
      </c>
      <c r="C3365" s="154" t="s">
        <v>472</v>
      </c>
      <c r="D3365" s="132">
        <v>547.3427555583196</v>
      </c>
      <c r="F3365" s="132">
        <v>404.14518843273805</v>
      </c>
      <c r="G3365" s="132">
        <v>808.2903768654761</v>
      </c>
      <c r="H3365" s="132">
        <v>547.3427555583196</v>
      </c>
    </row>
    <row r="3367" spans="3:8" ht="12.75">
      <c r="C3367" s="154" t="s">
        <v>473</v>
      </c>
      <c r="D3367" s="132">
        <v>0.6379497457171137</v>
      </c>
      <c r="F3367" s="132">
        <v>0.5306063743099406</v>
      </c>
      <c r="G3367" s="132">
        <v>1.075330878313272</v>
      </c>
      <c r="H3367" s="132">
        <v>5.398566656150991</v>
      </c>
    </row>
    <row r="3368" spans="1:10" ht="12.75">
      <c r="A3368" s="148" t="s">
        <v>462</v>
      </c>
      <c r="C3368" s="149" t="s">
        <v>463</v>
      </c>
      <c r="D3368" s="149" t="s">
        <v>464</v>
      </c>
      <c r="F3368" s="149" t="s">
        <v>465</v>
      </c>
      <c r="G3368" s="149" t="s">
        <v>466</v>
      </c>
      <c r="H3368" s="149" t="s">
        <v>467</v>
      </c>
      <c r="I3368" s="150" t="s">
        <v>468</v>
      </c>
      <c r="J3368" s="149" t="s">
        <v>469</v>
      </c>
    </row>
    <row r="3369" spans="1:8" ht="12.75">
      <c r="A3369" s="151" t="s">
        <v>540</v>
      </c>
      <c r="C3369" s="152">
        <v>455.40299999993294</v>
      </c>
      <c r="D3369" s="132">
        <v>59452.46085715294</v>
      </c>
      <c r="F3369" s="132">
        <v>52877.500000059605</v>
      </c>
      <c r="G3369" s="132">
        <v>54917.5</v>
      </c>
      <c r="H3369" s="153" t="s">
        <v>332</v>
      </c>
    </row>
    <row r="3371" spans="4:8" ht="12.75">
      <c r="D3371" s="132">
        <v>59224.378349900246</v>
      </c>
      <c r="F3371" s="132">
        <v>52530</v>
      </c>
      <c r="G3371" s="132">
        <v>54505</v>
      </c>
      <c r="H3371" s="153" t="s">
        <v>333</v>
      </c>
    </row>
    <row r="3373" spans="4:8" ht="12.75">
      <c r="D3373" s="132">
        <v>59418.316707372665</v>
      </c>
      <c r="F3373" s="132">
        <v>52852.500000059605</v>
      </c>
      <c r="G3373" s="132">
        <v>54805</v>
      </c>
      <c r="H3373" s="153" t="s">
        <v>334</v>
      </c>
    </row>
    <row r="3375" spans="1:8" ht="12.75">
      <c r="A3375" s="148" t="s">
        <v>470</v>
      </c>
      <c r="C3375" s="154" t="s">
        <v>471</v>
      </c>
      <c r="D3375" s="132">
        <v>59365.05197147529</v>
      </c>
      <c r="F3375" s="132">
        <v>52753.33333337307</v>
      </c>
      <c r="G3375" s="132">
        <v>54742.5</v>
      </c>
      <c r="H3375" s="132">
        <v>5622.917766028943</v>
      </c>
    </row>
    <row r="3376" spans="1:8" ht="12.75">
      <c r="A3376" s="131">
        <v>38386.00585648148</v>
      </c>
      <c r="C3376" s="154" t="s">
        <v>472</v>
      </c>
      <c r="D3376" s="132">
        <v>123.01730201831725</v>
      </c>
      <c r="F3376" s="132">
        <v>193.8158490587242</v>
      </c>
      <c r="G3376" s="132">
        <v>213.23402636539976</v>
      </c>
      <c r="H3376" s="132">
        <v>123.01730201831725</v>
      </c>
    </row>
    <row r="3378" spans="3:8" ht="12.75">
      <c r="C3378" s="154" t="s">
        <v>473</v>
      </c>
      <c r="D3378" s="132">
        <v>0.2072217541010941</v>
      </c>
      <c r="F3378" s="132">
        <v>0.36740019409562413</v>
      </c>
      <c r="G3378" s="132">
        <v>0.38952190047111435</v>
      </c>
      <c r="H3378" s="132">
        <v>2.1877841209332747</v>
      </c>
    </row>
    <row r="3379" spans="1:16" ht="12.75">
      <c r="A3379" s="142" t="s">
        <v>453</v>
      </c>
      <c r="B3379" s="137" t="s">
        <v>31</v>
      </c>
      <c r="D3379" s="142" t="s">
        <v>454</v>
      </c>
      <c r="E3379" s="137" t="s">
        <v>455</v>
      </c>
      <c r="F3379" s="138" t="s">
        <v>512</v>
      </c>
      <c r="G3379" s="143" t="s">
        <v>457</v>
      </c>
      <c r="H3379" s="144">
        <v>3</v>
      </c>
      <c r="I3379" s="145" t="s">
        <v>458</v>
      </c>
      <c r="J3379" s="144">
        <v>3</v>
      </c>
      <c r="K3379" s="143" t="s">
        <v>459</v>
      </c>
      <c r="L3379" s="146">
        <v>1</v>
      </c>
      <c r="M3379" s="143" t="s">
        <v>460</v>
      </c>
      <c r="N3379" s="147">
        <v>1</v>
      </c>
      <c r="O3379" s="143" t="s">
        <v>461</v>
      </c>
      <c r="P3379" s="147">
        <v>1</v>
      </c>
    </row>
    <row r="3381" spans="1:10" ht="12.75">
      <c r="A3381" s="148" t="s">
        <v>462</v>
      </c>
      <c r="C3381" s="149" t="s">
        <v>463</v>
      </c>
      <c r="D3381" s="149" t="s">
        <v>464</v>
      </c>
      <c r="F3381" s="149" t="s">
        <v>465</v>
      </c>
      <c r="G3381" s="149" t="s">
        <v>466</v>
      </c>
      <c r="H3381" s="149" t="s">
        <v>467</v>
      </c>
      <c r="I3381" s="150" t="s">
        <v>468</v>
      </c>
      <c r="J3381" s="149" t="s">
        <v>469</v>
      </c>
    </row>
    <row r="3382" spans="1:8" ht="12.75">
      <c r="A3382" s="151" t="s">
        <v>536</v>
      </c>
      <c r="C3382" s="152">
        <v>228.61599999992177</v>
      </c>
      <c r="D3382" s="132">
        <v>21974.5</v>
      </c>
      <c r="F3382" s="132">
        <v>21735</v>
      </c>
      <c r="G3382" s="132">
        <v>22303</v>
      </c>
      <c r="H3382" s="153" t="s">
        <v>335</v>
      </c>
    </row>
    <row r="3384" spans="4:8" ht="12.75">
      <c r="D3384" s="132">
        <v>22136</v>
      </c>
      <c r="F3384" s="132">
        <v>22118</v>
      </c>
      <c r="G3384" s="132">
        <v>22195</v>
      </c>
      <c r="H3384" s="153" t="s">
        <v>336</v>
      </c>
    </row>
    <row r="3386" spans="4:8" ht="12.75">
      <c r="D3386" s="132">
        <v>22815.839445263147</v>
      </c>
      <c r="F3386" s="132">
        <v>22360</v>
      </c>
      <c r="G3386" s="132">
        <v>22292</v>
      </c>
      <c r="H3386" s="153" t="s">
        <v>337</v>
      </c>
    </row>
    <row r="3388" spans="1:8" ht="12.75">
      <c r="A3388" s="148" t="s">
        <v>470</v>
      </c>
      <c r="C3388" s="154" t="s">
        <v>471</v>
      </c>
      <c r="D3388" s="132">
        <v>22308.779815087713</v>
      </c>
      <c r="F3388" s="132">
        <v>22071</v>
      </c>
      <c r="G3388" s="132">
        <v>22263.333333333336</v>
      </c>
      <c r="H3388" s="132">
        <v>130.56528070999602</v>
      </c>
    </row>
    <row r="3389" spans="1:8" ht="12.75">
      <c r="A3389" s="131">
        <v>38386.00806712963</v>
      </c>
      <c r="C3389" s="154" t="s">
        <v>472</v>
      </c>
      <c r="D3389" s="132">
        <v>446.48926517353334</v>
      </c>
      <c r="F3389" s="132">
        <v>315.1396515832306</v>
      </c>
      <c r="G3389" s="132">
        <v>59.43343615620195</v>
      </c>
      <c r="H3389" s="132">
        <v>446.48926517353334</v>
      </c>
    </row>
    <row r="3391" spans="3:8" ht="12.75">
      <c r="C3391" s="154" t="s">
        <v>473</v>
      </c>
      <c r="D3391" s="132">
        <v>2.001406033294421</v>
      </c>
      <c r="F3391" s="132">
        <v>1.4278449167832477</v>
      </c>
      <c r="G3391" s="132">
        <v>0.26695659300584795</v>
      </c>
      <c r="H3391" s="132">
        <v>341.9663043234666</v>
      </c>
    </row>
    <row r="3392" spans="1:10" ht="12.75">
      <c r="A3392" s="148" t="s">
        <v>462</v>
      </c>
      <c r="C3392" s="149" t="s">
        <v>463</v>
      </c>
      <c r="D3392" s="149" t="s">
        <v>464</v>
      </c>
      <c r="F3392" s="149" t="s">
        <v>465</v>
      </c>
      <c r="G3392" s="149" t="s">
        <v>466</v>
      </c>
      <c r="H3392" s="149" t="s">
        <v>467</v>
      </c>
      <c r="I3392" s="150" t="s">
        <v>468</v>
      </c>
      <c r="J3392" s="149" t="s">
        <v>469</v>
      </c>
    </row>
    <row r="3393" spans="1:8" ht="12.75">
      <c r="A3393" s="151" t="s">
        <v>537</v>
      </c>
      <c r="C3393" s="152">
        <v>231.6040000000503</v>
      </c>
      <c r="D3393" s="132">
        <v>25731</v>
      </c>
      <c r="F3393" s="132">
        <v>23166</v>
      </c>
      <c r="G3393" s="132">
        <v>25935</v>
      </c>
      <c r="H3393" s="153" t="s">
        <v>338</v>
      </c>
    </row>
    <row r="3395" spans="4:8" ht="12.75">
      <c r="D3395" s="132">
        <v>26310.478125482798</v>
      </c>
      <c r="F3395" s="132">
        <v>23242</v>
      </c>
      <c r="G3395" s="132">
        <v>26472.000000029802</v>
      </c>
      <c r="H3395" s="153" t="s">
        <v>339</v>
      </c>
    </row>
    <row r="3397" spans="4:8" ht="12.75">
      <c r="D3397" s="132">
        <v>25811</v>
      </c>
      <c r="F3397" s="132">
        <v>23679</v>
      </c>
      <c r="G3397" s="132">
        <v>26475.999999970198</v>
      </c>
      <c r="H3397" s="153" t="s">
        <v>340</v>
      </c>
    </row>
    <row r="3399" spans="1:8" ht="12.75">
      <c r="A3399" s="148" t="s">
        <v>470</v>
      </c>
      <c r="C3399" s="154" t="s">
        <v>471</v>
      </c>
      <c r="D3399" s="132">
        <v>25950.826041827597</v>
      </c>
      <c r="F3399" s="132">
        <v>23362.333333333336</v>
      </c>
      <c r="G3399" s="132">
        <v>26294.333333333336</v>
      </c>
      <c r="H3399" s="132">
        <v>847.0027756083598</v>
      </c>
    </row>
    <row r="3400" spans="1:8" ht="12.75">
      <c r="A3400" s="131">
        <v>38386.00853009259</v>
      </c>
      <c r="C3400" s="154" t="s">
        <v>472</v>
      </c>
      <c r="D3400" s="132">
        <v>314.02582052762557</v>
      </c>
      <c r="F3400" s="132">
        <v>276.8615779289957</v>
      </c>
      <c r="G3400" s="132">
        <v>311.19822193118307</v>
      </c>
      <c r="H3400" s="132">
        <v>314.02582052762557</v>
      </c>
    </row>
    <row r="3402" spans="3:8" ht="12.75">
      <c r="C3402" s="154" t="s">
        <v>473</v>
      </c>
      <c r="D3402" s="132">
        <v>1.21008024955151</v>
      </c>
      <c r="F3402" s="132">
        <v>1.185076738606285</v>
      </c>
      <c r="G3402" s="132">
        <v>1.1835182051817872</v>
      </c>
      <c r="H3402" s="132">
        <v>37.07494586450163</v>
      </c>
    </row>
    <row r="3403" spans="1:10" ht="12.75">
      <c r="A3403" s="148" t="s">
        <v>462</v>
      </c>
      <c r="C3403" s="149" t="s">
        <v>463</v>
      </c>
      <c r="D3403" s="149" t="s">
        <v>464</v>
      </c>
      <c r="F3403" s="149" t="s">
        <v>465</v>
      </c>
      <c r="G3403" s="149" t="s">
        <v>466</v>
      </c>
      <c r="H3403" s="149" t="s">
        <v>467</v>
      </c>
      <c r="I3403" s="150" t="s">
        <v>468</v>
      </c>
      <c r="J3403" s="149" t="s">
        <v>469</v>
      </c>
    </row>
    <row r="3404" spans="1:8" ht="12.75">
      <c r="A3404" s="151" t="s">
        <v>535</v>
      </c>
      <c r="C3404" s="152">
        <v>267.7160000000149</v>
      </c>
      <c r="D3404" s="132">
        <v>6524</v>
      </c>
      <c r="F3404" s="132">
        <v>6080.25</v>
      </c>
      <c r="G3404" s="132">
        <v>6156.5</v>
      </c>
      <c r="H3404" s="153" t="s">
        <v>341</v>
      </c>
    </row>
    <row r="3406" spans="4:8" ht="12.75">
      <c r="D3406" s="132">
        <v>6599.9885764196515</v>
      </c>
      <c r="F3406" s="132">
        <v>6123.75</v>
      </c>
      <c r="G3406" s="132">
        <v>6136.25</v>
      </c>
      <c r="H3406" s="153" t="s">
        <v>342</v>
      </c>
    </row>
    <row r="3408" spans="4:8" ht="12.75">
      <c r="D3408" s="132">
        <v>6552</v>
      </c>
      <c r="F3408" s="132">
        <v>6111.25</v>
      </c>
      <c r="G3408" s="132">
        <v>6202</v>
      </c>
      <c r="H3408" s="153" t="s">
        <v>343</v>
      </c>
    </row>
    <row r="3410" spans="1:8" ht="12.75">
      <c r="A3410" s="148" t="s">
        <v>470</v>
      </c>
      <c r="C3410" s="154" t="s">
        <v>471</v>
      </c>
      <c r="D3410" s="132">
        <v>6558.6628588065505</v>
      </c>
      <c r="F3410" s="132">
        <v>6105.083333333334</v>
      </c>
      <c r="G3410" s="132">
        <v>6164.916666666666</v>
      </c>
      <c r="H3410" s="132">
        <v>414.53131810887606</v>
      </c>
    </row>
    <row r="3411" spans="1:8" ht="12.75">
      <c r="A3411" s="131">
        <v>38386.00916666666</v>
      </c>
      <c r="C3411" s="154" t="s">
        <v>472</v>
      </c>
      <c r="D3411" s="132">
        <v>38.42995188864665</v>
      </c>
      <c r="F3411" s="132">
        <v>22.396056200441482</v>
      </c>
      <c r="G3411" s="132">
        <v>33.67336979474037</v>
      </c>
      <c r="H3411" s="132">
        <v>38.42995188864665</v>
      </c>
    </row>
    <row r="3413" spans="3:8" ht="12.75">
      <c r="C3413" s="154" t="s">
        <v>473</v>
      </c>
      <c r="D3413" s="132">
        <v>0.5859418713228319</v>
      </c>
      <c r="F3413" s="132">
        <v>0.36684276000231747</v>
      </c>
      <c r="G3413" s="132">
        <v>0.5462096507615466</v>
      </c>
      <c r="H3413" s="132">
        <v>9.270699271641782</v>
      </c>
    </row>
    <row r="3414" spans="1:10" ht="12.75">
      <c r="A3414" s="148" t="s">
        <v>462</v>
      </c>
      <c r="C3414" s="149" t="s">
        <v>463</v>
      </c>
      <c r="D3414" s="149" t="s">
        <v>464</v>
      </c>
      <c r="F3414" s="149" t="s">
        <v>465</v>
      </c>
      <c r="G3414" s="149" t="s">
        <v>466</v>
      </c>
      <c r="H3414" s="149" t="s">
        <v>467</v>
      </c>
      <c r="I3414" s="150" t="s">
        <v>468</v>
      </c>
      <c r="J3414" s="149" t="s">
        <v>469</v>
      </c>
    </row>
    <row r="3415" spans="1:8" ht="12.75">
      <c r="A3415" s="151" t="s">
        <v>534</v>
      </c>
      <c r="C3415" s="152">
        <v>292.40199999976903</v>
      </c>
      <c r="D3415" s="132">
        <v>23345.040316581726</v>
      </c>
      <c r="F3415" s="132">
        <v>23167</v>
      </c>
      <c r="G3415" s="132">
        <v>23227.75</v>
      </c>
      <c r="H3415" s="153" t="s">
        <v>344</v>
      </c>
    </row>
    <row r="3417" spans="4:8" ht="12.75">
      <c r="D3417" s="132">
        <v>23366.5</v>
      </c>
      <c r="F3417" s="132">
        <v>23109.75</v>
      </c>
      <c r="G3417" s="132">
        <v>23079.75</v>
      </c>
      <c r="H3417" s="153" t="s">
        <v>345</v>
      </c>
    </row>
    <row r="3419" spans="4:8" ht="12.75">
      <c r="D3419" s="132">
        <v>23259.5</v>
      </c>
      <c r="F3419" s="132">
        <v>23006.75</v>
      </c>
      <c r="G3419" s="132">
        <v>23127</v>
      </c>
      <c r="H3419" s="153" t="s">
        <v>346</v>
      </c>
    </row>
    <row r="3421" spans="1:8" ht="12.75">
      <c r="A3421" s="148" t="s">
        <v>470</v>
      </c>
      <c r="C3421" s="154" t="s">
        <v>471</v>
      </c>
      <c r="D3421" s="132">
        <v>23323.680105527244</v>
      </c>
      <c r="F3421" s="132">
        <v>23094.5</v>
      </c>
      <c r="G3421" s="132">
        <v>23144.833333333336</v>
      </c>
      <c r="H3421" s="132">
        <v>198.26432136183604</v>
      </c>
    </row>
    <row r="3422" spans="1:8" ht="12.75">
      <c r="A3422" s="131">
        <v>38386.00983796296</v>
      </c>
      <c r="C3422" s="154" t="s">
        <v>472</v>
      </c>
      <c r="D3422" s="132">
        <v>56.60780831564333</v>
      </c>
      <c r="F3422" s="132">
        <v>81.20614200908697</v>
      </c>
      <c r="G3422" s="132">
        <v>75.59444975216985</v>
      </c>
      <c r="H3422" s="132">
        <v>56.60780831564333</v>
      </c>
    </row>
    <row r="3424" spans="3:8" ht="12.75">
      <c r="C3424" s="154" t="s">
        <v>473</v>
      </c>
      <c r="D3424" s="132">
        <v>0.24270530233446483</v>
      </c>
      <c r="F3424" s="132">
        <v>0.3516254606468509</v>
      </c>
      <c r="G3424" s="132">
        <v>0.32661479416789857</v>
      </c>
      <c r="H3424" s="132">
        <v>28.5516869232024</v>
      </c>
    </row>
    <row r="3425" spans="1:10" ht="12.75">
      <c r="A3425" s="148" t="s">
        <v>462</v>
      </c>
      <c r="C3425" s="149" t="s">
        <v>463</v>
      </c>
      <c r="D3425" s="149" t="s">
        <v>464</v>
      </c>
      <c r="F3425" s="149" t="s">
        <v>465</v>
      </c>
      <c r="G3425" s="149" t="s">
        <v>466</v>
      </c>
      <c r="H3425" s="149" t="s">
        <v>467</v>
      </c>
      <c r="I3425" s="150" t="s">
        <v>468</v>
      </c>
      <c r="J3425" s="149" t="s">
        <v>469</v>
      </c>
    </row>
    <row r="3426" spans="1:8" ht="12.75">
      <c r="A3426" s="151" t="s">
        <v>538</v>
      </c>
      <c r="C3426" s="152">
        <v>324.75400000019</v>
      </c>
      <c r="D3426" s="132">
        <v>35956.49289035797</v>
      </c>
      <c r="F3426" s="132">
        <v>32044</v>
      </c>
      <c r="G3426" s="132">
        <v>30527</v>
      </c>
      <c r="H3426" s="153" t="s">
        <v>347</v>
      </c>
    </row>
    <row r="3428" spans="4:8" ht="12.75">
      <c r="D3428" s="132">
        <v>36039.67916673422</v>
      </c>
      <c r="F3428" s="132">
        <v>32272.000000029802</v>
      </c>
      <c r="G3428" s="132">
        <v>30252.999999970198</v>
      </c>
      <c r="H3428" s="153" t="s">
        <v>348</v>
      </c>
    </row>
    <row r="3430" spans="4:8" ht="12.75">
      <c r="D3430" s="132">
        <v>36026.57306200266</v>
      </c>
      <c r="F3430" s="132">
        <v>32525.999999970198</v>
      </c>
      <c r="G3430" s="132">
        <v>30481.999999970198</v>
      </c>
      <c r="H3430" s="153" t="s">
        <v>349</v>
      </c>
    </row>
    <row r="3432" spans="1:8" ht="12.75">
      <c r="A3432" s="148" t="s">
        <v>470</v>
      </c>
      <c r="C3432" s="154" t="s">
        <v>471</v>
      </c>
      <c r="D3432" s="132">
        <v>36007.58170636495</v>
      </c>
      <c r="F3432" s="132">
        <v>32280.666666666664</v>
      </c>
      <c r="G3432" s="132">
        <v>30420.6666666468</v>
      </c>
      <c r="H3432" s="132">
        <v>4403.023636990573</v>
      </c>
    </row>
    <row r="3433" spans="1:8" ht="12.75">
      <c r="A3433" s="131">
        <v>38386.010347222225</v>
      </c>
      <c r="C3433" s="154" t="s">
        <v>472</v>
      </c>
      <c r="D3433" s="132">
        <v>44.72686929025059</v>
      </c>
      <c r="F3433" s="132">
        <v>241.11684579390595</v>
      </c>
      <c r="G3433" s="132">
        <v>146.93649423064372</v>
      </c>
      <c r="H3433" s="132">
        <v>44.72686929025059</v>
      </c>
    </row>
    <row r="3435" spans="3:8" ht="12.75">
      <c r="C3435" s="154" t="s">
        <v>473</v>
      </c>
      <c r="D3435" s="132">
        <v>0.12421514350780283</v>
      </c>
      <c r="F3435" s="132">
        <v>0.7469388667951073</v>
      </c>
      <c r="G3435" s="132">
        <v>0.4830153653132947</v>
      </c>
      <c r="H3435" s="132">
        <v>1.0158216938581095</v>
      </c>
    </row>
    <row r="3436" spans="1:10" ht="12.75">
      <c r="A3436" s="148" t="s">
        <v>462</v>
      </c>
      <c r="C3436" s="149" t="s">
        <v>463</v>
      </c>
      <c r="D3436" s="149" t="s">
        <v>464</v>
      </c>
      <c r="F3436" s="149" t="s">
        <v>465</v>
      </c>
      <c r="G3436" s="149" t="s">
        <v>466</v>
      </c>
      <c r="H3436" s="149" t="s">
        <v>467</v>
      </c>
      <c r="I3436" s="150" t="s">
        <v>468</v>
      </c>
      <c r="J3436" s="149" t="s">
        <v>469</v>
      </c>
    </row>
    <row r="3437" spans="1:8" ht="12.75">
      <c r="A3437" s="151" t="s">
        <v>557</v>
      </c>
      <c r="C3437" s="152">
        <v>343.82299999985844</v>
      </c>
      <c r="D3437" s="132">
        <v>27689</v>
      </c>
      <c r="F3437" s="132">
        <v>27198</v>
      </c>
      <c r="G3437" s="132">
        <v>27164</v>
      </c>
      <c r="H3437" s="153" t="s">
        <v>350</v>
      </c>
    </row>
    <row r="3439" spans="4:8" ht="12.75">
      <c r="D3439" s="132">
        <v>27642.5</v>
      </c>
      <c r="F3439" s="132">
        <v>27346</v>
      </c>
      <c r="G3439" s="132">
        <v>26600</v>
      </c>
      <c r="H3439" s="153" t="s">
        <v>351</v>
      </c>
    </row>
    <row r="3441" spans="4:8" ht="12.75">
      <c r="D3441" s="132">
        <v>28002.912767082453</v>
      </c>
      <c r="F3441" s="132">
        <v>27490</v>
      </c>
      <c r="G3441" s="132">
        <v>27564</v>
      </c>
      <c r="H3441" s="153" t="s">
        <v>352</v>
      </c>
    </row>
    <row r="3443" spans="1:8" ht="12.75">
      <c r="A3443" s="148" t="s">
        <v>470</v>
      </c>
      <c r="C3443" s="154" t="s">
        <v>471</v>
      </c>
      <c r="D3443" s="132">
        <v>27778.137589027487</v>
      </c>
      <c r="F3443" s="132">
        <v>27344.666666666664</v>
      </c>
      <c r="G3443" s="132">
        <v>27109.333333333336</v>
      </c>
      <c r="H3443" s="132">
        <v>539.0549139353304</v>
      </c>
    </row>
    <row r="3444" spans="1:8" ht="12.75">
      <c r="A3444" s="131">
        <v>38386.010775462964</v>
      </c>
      <c r="C3444" s="154" t="s">
        <v>472</v>
      </c>
      <c r="D3444" s="132">
        <v>196.04456891767208</v>
      </c>
      <c r="F3444" s="132">
        <v>146.00456613864284</v>
      </c>
      <c r="G3444" s="132">
        <v>484.31945380433905</v>
      </c>
      <c r="H3444" s="132">
        <v>196.04456891767208</v>
      </c>
    </row>
    <row r="3446" spans="3:8" ht="12.75">
      <c r="C3446" s="154" t="s">
        <v>473</v>
      </c>
      <c r="D3446" s="132">
        <v>0.7057513063622767</v>
      </c>
      <c r="F3446" s="132">
        <v>0.5339416564057935</v>
      </c>
      <c r="G3446" s="132">
        <v>1.7865413651055195</v>
      </c>
      <c r="H3446" s="132">
        <v>36.36819994580205</v>
      </c>
    </row>
    <row r="3447" spans="1:10" ht="12.75">
      <c r="A3447" s="148" t="s">
        <v>462</v>
      </c>
      <c r="C3447" s="149" t="s">
        <v>463</v>
      </c>
      <c r="D3447" s="149" t="s">
        <v>464</v>
      </c>
      <c r="F3447" s="149" t="s">
        <v>465</v>
      </c>
      <c r="G3447" s="149" t="s">
        <v>466</v>
      </c>
      <c r="H3447" s="149" t="s">
        <v>467</v>
      </c>
      <c r="I3447" s="150" t="s">
        <v>468</v>
      </c>
      <c r="J3447" s="149" t="s">
        <v>469</v>
      </c>
    </row>
    <row r="3448" spans="1:8" ht="12.75">
      <c r="A3448" s="151" t="s">
        <v>539</v>
      </c>
      <c r="C3448" s="152">
        <v>361.38400000007823</v>
      </c>
      <c r="D3448" s="132">
        <v>27924.999999970198</v>
      </c>
      <c r="F3448" s="132">
        <v>28088</v>
      </c>
      <c r="G3448" s="132">
        <v>27622.000000029802</v>
      </c>
      <c r="H3448" s="153" t="s">
        <v>353</v>
      </c>
    </row>
    <row r="3450" spans="4:8" ht="12.75">
      <c r="D3450" s="132">
        <v>27971.999999970198</v>
      </c>
      <c r="F3450" s="132">
        <v>27396</v>
      </c>
      <c r="G3450" s="132">
        <v>28212</v>
      </c>
      <c r="H3450" s="153" t="s">
        <v>354</v>
      </c>
    </row>
    <row r="3452" spans="4:8" ht="12.75">
      <c r="D3452" s="132">
        <v>28191.89281949401</v>
      </c>
      <c r="F3452" s="132">
        <v>28338</v>
      </c>
      <c r="G3452" s="132">
        <v>27488</v>
      </c>
      <c r="H3452" s="153" t="s">
        <v>355</v>
      </c>
    </row>
    <row r="3454" spans="1:8" ht="12.75">
      <c r="A3454" s="148" t="s">
        <v>470</v>
      </c>
      <c r="C3454" s="154" t="s">
        <v>471</v>
      </c>
      <c r="D3454" s="132">
        <v>28029.630939811468</v>
      </c>
      <c r="F3454" s="132">
        <v>27940.666666666664</v>
      </c>
      <c r="G3454" s="132">
        <v>27774.00000000993</v>
      </c>
      <c r="H3454" s="132">
        <v>165.57166028113818</v>
      </c>
    </row>
    <row r="3455" spans="1:8" ht="12.75">
      <c r="A3455" s="131">
        <v>38386.0112037037</v>
      </c>
      <c r="C3455" s="154" t="s">
        <v>472</v>
      </c>
      <c r="D3455" s="132">
        <v>142.47434224676766</v>
      </c>
      <c r="F3455" s="132">
        <v>487.9767754036387</v>
      </c>
      <c r="G3455" s="132">
        <v>385.19086177572296</v>
      </c>
      <c r="H3455" s="132">
        <v>142.47434224676766</v>
      </c>
    </row>
    <row r="3457" spans="3:8" ht="12.75">
      <c r="C3457" s="154" t="s">
        <v>473</v>
      </c>
      <c r="D3457" s="132">
        <v>0.5082990302394826</v>
      </c>
      <c r="F3457" s="132">
        <v>1.746475061691342</v>
      </c>
      <c r="G3457" s="132">
        <v>1.3868757174896853</v>
      </c>
      <c r="H3457" s="132">
        <v>86.04995686148727</v>
      </c>
    </row>
    <row r="3458" spans="1:10" ht="12.75">
      <c r="A3458" s="148" t="s">
        <v>462</v>
      </c>
      <c r="C3458" s="149" t="s">
        <v>463</v>
      </c>
      <c r="D3458" s="149" t="s">
        <v>464</v>
      </c>
      <c r="F3458" s="149" t="s">
        <v>465</v>
      </c>
      <c r="G3458" s="149" t="s">
        <v>466</v>
      </c>
      <c r="H3458" s="149" t="s">
        <v>467</v>
      </c>
      <c r="I3458" s="150" t="s">
        <v>468</v>
      </c>
      <c r="J3458" s="149" t="s">
        <v>469</v>
      </c>
    </row>
    <row r="3459" spans="1:8" ht="12.75">
      <c r="A3459" s="151" t="s">
        <v>558</v>
      </c>
      <c r="C3459" s="152">
        <v>371.029</v>
      </c>
      <c r="D3459" s="132">
        <v>38589</v>
      </c>
      <c r="F3459" s="132">
        <v>38412</v>
      </c>
      <c r="G3459" s="132">
        <v>39168</v>
      </c>
      <c r="H3459" s="153" t="s">
        <v>356</v>
      </c>
    </row>
    <row r="3461" spans="4:8" ht="12.75">
      <c r="D3461" s="132">
        <v>38266</v>
      </c>
      <c r="F3461" s="132">
        <v>38636</v>
      </c>
      <c r="G3461" s="132">
        <v>38094</v>
      </c>
      <c r="H3461" s="153" t="s">
        <v>357</v>
      </c>
    </row>
    <row r="3463" spans="4:8" ht="12.75">
      <c r="D3463" s="132">
        <v>38252.5</v>
      </c>
      <c r="F3463" s="132">
        <v>38562</v>
      </c>
      <c r="G3463" s="132">
        <v>38672</v>
      </c>
      <c r="H3463" s="153" t="s">
        <v>358</v>
      </c>
    </row>
    <row r="3465" spans="1:8" ht="12.75">
      <c r="A3465" s="148" t="s">
        <v>470</v>
      </c>
      <c r="C3465" s="154" t="s">
        <v>471</v>
      </c>
      <c r="D3465" s="132">
        <v>38369.166666666664</v>
      </c>
      <c r="F3465" s="132">
        <v>38536.666666666664</v>
      </c>
      <c r="G3465" s="132">
        <v>38644.666666666664</v>
      </c>
      <c r="H3465" s="132">
        <v>-208.59936575052853</v>
      </c>
    </row>
    <row r="3466" spans="1:8" ht="12.75">
      <c r="A3466" s="131">
        <v>38386.011655092596</v>
      </c>
      <c r="C3466" s="154" t="s">
        <v>472</v>
      </c>
      <c r="D3466" s="132">
        <v>190.50087488862965</v>
      </c>
      <c r="F3466" s="132">
        <v>114.12858245563785</v>
      </c>
      <c r="G3466" s="132">
        <v>537.5214724393187</v>
      </c>
      <c r="H3466" s="132">
        <v>190.50087488862965</v>
      </c>
    </row>
    <row r="3468" spans="3:7" ht="12.75">
      <c r="C3468" s="154" t="s">
        <v>473</v>
      </c>
      <c r="D3468" s="132">
        <v>0.4964946894562813</v>
      </c>
      <c r="F3468" s="132">
        <v>0.29615582334306173</v>
      </c>
      <c r="G3468" s="132">
        <v>1.3909331320561324</v>
      </c>
    </row>
    <row r="3469" spans="1:10" ht="12.75">
      <c r="A3469" s="148" t="s">
        <v>462</v>
      </c>
      <c r="C3469" s="149" t="s">
        <v>463</v>
      </c>
      <c r="D3469" s="149" t="s">
        <v>464</v>
      </c>
      <c r="F3469" s="149" t="s">
        <v>465</v>
      </c>
      <c r="G3469" s="149" t="s">
        <v>466</v>
      </c>
      <c r="H3469" s="149" t="s">
        <v>467</v>
      </c>
      <c r="I3469" s="150" t="s">
        <v>468</v>
      </c>
      <c r="J3469" s="149" t="s">
        <v>469</v>
      </c>
    </row>
    <row r="3470" spans="1:8" ht="12.75">
      <c r="A3470" s="151" t="s">
        <v>533</v>
      </c>
      <c r="C3470" s="152">
        <v>407.77100000018254</v>
      </c>
      <c r="D3470" s="132">
        <v>81682.81223678589</v>
      </c>
      <c r="F3470" s="132">
        <v>75800</v>
      </c>
      <c r="G3470" s="132">
        <v>75900</v>
      </c>
      <c r="H3470" s="153" t="s">
        <v>359</v>
      </c>
    </row>
    <row r="3472" spans="4:8" ht="12.75">
      <c r="D3472" s="132">
        <v>81351.20944690704</v>
      </c>
      <c r="F3472" s="132">
        <v>75800</v>
      </c>
      <c r="G3472" s="132">
        <v>75400</v>
      </c>
      <c r="H3472" s="153" t="s">
        <v>360</v>
      </c>
    </row>
    <row r="3474" spans="4:8" ht="12.75">
      <c r="D3474" s="132">
        <v>81790.10926115513</v>
      </c>
      <c r="F3474" s="132">
        <v>75600</v>
      </c>
      <c r="G3474" s="132">
        <v>77600</v>
      </c>
      <c r="H3474" s="153" t="s">
        <v>361</v>
      </c>
    </row>
    <row r="3476" spans="1:8" ht="12.75">
      <c r="A3476" s="148" t="s">
        <v>470</v>
      </c>
      <c r="C3476" s="154" t="s">
        <v>471</v>
      </c>
      <c r="D3476" s="132">
        <v>81608.04364828269</v>
      </c>
      <c r="F3476" s="132">
        <v>75733.33333333333</v>
      </c>
      <c r="G3476" s="132">
        <v>76300</v>
      </c>
      <c r="H3476" s="132">
        <v>5586.7438579262935</v>
      </c>
    </row>
    <row r="3477" spans="1:8" ht="12.75">
      <c r="A3477" s="131">
        <v>38386.01211805556</v>
      </c>
      <c r="C3477" s="154" t="s">
        <v>472</v>
      </c>
      <c r="D3477" s="132">
        <v>228.80344863106578</v>
      </c>
      <c r="F3477" s="132">
        <v>115.47005383792514</v>
      </c>
      <c r="G3477" s="132">
        <v>1153.2562594670794</v>
      </c>
      <c r="H3477" s="132">
        <v>228.80344863106578</v>
      </c>
    </row>
    <row r="3479" spans="3:8" ht="12.75">
      <c r="C3479" s="154" t="s">
        <v>473</v>
      </c>
      <c r="D3479" s="132">
        <v>0.28036874602357975</v>
      </c>
      <c r="F3479" s="132">
        <v>0.15246926122965468</v>
      </c>
      <c r="G3479" s="132">
        <v>1.511476093665897</v>
      </c>
      <c r="H3479" s="132">
        <v>4.095470536141492</v>
      </c>
    </row>
    <row r="3480" spans="1:10" ht="12.75">
      <c r="A3480" s="148" t="s">
        <v>462</v>
      </c>
      <c r="C3480" s="149" t="s">
        <v>463</v>
      </c>
      <c r="D3480" s="149" t="s">
        <v>464</v>
      </c>
      <c r="F3480" s="149" t="s">
        <v>465</v>
      </c>
      <c r="G3480" s="149" t="s">
        <v>466</v>
      </c>
      <c r="H3480" s="149" t="s">
        <v>467</v>
      </c>
      <c r="I3480" s="150" t="s">
        <v>468</v>
      </c>
      <c r="J3480" s="149" t="s">
        <v>469</v>
      </c>
    </row>
    <row r="3481" spans="1:8" ht="12.75">
      <c r="A3481" s="151" t="s">
        <v>540</v>
      </c>
      <c r="C3481" s="152">
        <v>455.40299999993294</v>
      </c>
      <c r="D3481" s="132">
        <v>58121.66561734676</v>
      </c>
      <c r="F3481" s="132">
        <v>52959.999999940395</v>
      </c>
      <c r="G3481" s="132">
        <v>55484.999999940395</v>
      </c>
      <c r="H3481" s="153" t="s">
        <v>362</v>
      </c>
    </row>
    <row r="3483" spans="4:8" ht="12.75">
      <c r="D3483" s="132">
        <v>57874.493756473064</v>
      </c>
      <c r="F3483" s="132">
        <v>53315.000000059605</v>
      </c>
      <c r="G3483" s="132">
        <v>55720</v>
      </c>
      <c r="H3483" s="153" t="s">
        <v>363</v>
      </c>
    </row>
    <row r="3485" spans="4:8" ht="12.75">
      <c r="D3485" s="132">
        <v>58539.717232465744</v>
      </c>
      <c r="F3485" s="132">
        <v>53395</v>
      </c>
      <c r="G3485" s="132">
        <v>55009.999999940395</v>
      </c>
      <c r="H3485" s="153" t="s">
        <v>364</v>
      </c>
    </row>
    <row r="3487" spans="1:8" ht="12.75">
      <c r="A3487" s="148" t="s">
        <v>470</v>
      </c>
      <c r="C3487" s="154" t="s">
        <v>471</v>
      </c>
      <c r="D3487" s="132">
        <v>58178.625535428524</v>
      </c>
      <c r="F3487" s="132">
        <v>53223.33333333333</v>
      </c>
      <c r="G3487" s="132">
        <v>55404.99999996026</v>
      </c>
      <c r="H3487" s="132">
        <v>3870.8009230451758</v>
      </c>
    </row>
    <row r="3488" spans="1:8" ht="12.75">
      <c r="A3488" s="131">
        <v>38386.012766203705</v>
      </c>
      <c r="C3488" s="154" t="s">
        <v>472</v>
      </c>
      <c r="D3488" s="132">
        <v>336.2497471428243</v>
      </c>
      <c r="F3488" s="132">
        <v>231.53473466089744</v>
      </c>
      <c r="G3488" s="132">
        <v>361.69738735513596</v>
      </c>
      <c r="H3488" s="132">
        <v>336.2497471428243</v>
      </c>
    </row>
    <row r="3490" spans="3:8" ht="12.75">
      <c r="C3490" s="154" t="s">
        <v>473</v>
      </c>
      <c r="D3490" s="132">
        <v>0.5779609677063636</v>
      </c>
      <c r="F3490" s="132">
        <v>0.4350248662758769</v>
      </c>
      <c r="G3490" s="132">
        <v>0.6528244515032856</v>
      </c>
      <c r="H3490" s="132">
        <v>8.686826158920494</v>
      </c>
    </row>
    <row r="3491" spans="1:16" ht="12.75">
      <c r="A3491" s="142" t="s">
        <v>453</v>
      </c>
      <c r="B3491" s="137" t="s">
        <v>405</v>
      </c>
      <c r="D3491" s="142" t="s">
        <v>454</v>
      </c>
      <c r="E3491" s="137" t="s">
        <v>455</v>
      </c>
      <c r="F3491" s="138" t="s">
        <v>491</v>
      </c>
      <c r="G3491" s="143" t="s">
        <v>457</v>
      </c>
      <c r="H3491" s="144">
        <v>3</v>
      </c>
      <c r="I3491" s="145" t="s">
        <v>458</v>
      </c>
      <c r="J3491" s="144">
        <v>4</v>
      </c>
      <c r="K3491" s="143" t="s">
        <v>459</v>
      </c>
      <c r="L3491" s="146">
        <v>1</v>
      </c>
      <c r="M3491" s="143" t="s">
        <v>460</v>
      </c>
      <c r="N3491" s="147">
        <v>1</v>
      </c>
      <c r="O3491" s="143" t="s">
        <v>461</v>
      </c>
      <c r="P3491" s="147">
        <v>1</v>
      </c>
    </row>
    <row r="3493" spans="1:10" ht="12.75">
      <c r="A3493" s="148" t="s">
        <v>462</v>
      </c>
      <c r="C3493" s="149" t="s">
        <v>463</v>
      </c>
      <c r="D3493" s="149" t="s">
        <v>464</v>
      </c>
      <c r="F3493" s="149" t="s">
        <v>465</v>
      </c>
      <c r="G3493" s="149" t="s">
        <v>466</v>
      </c>
      <c r="H3493" s="149" t="s">
        <v>467</v>
      </c>
      <c r="I3493" s="150" t="s">
        <v>468</v>
      </c>
      <c r="J3493" s="149" t="s">
        <v>469</v>
      </c>
    </row>
    <row r="3494" spans="1:8" ht="12.75">
      <c r="A3494" s="151" t="s">
        <v>536</v>
      </c>
      <c r="C3494" s="152">
        <v>228.61599999992177</v>
      </c>
      <c r="D3494" s="132">
        <v>52398.275154948235</v>
      </c>
      <c r="F3494" s="132">
        <v>22589</v>
      </c>
      <c r="G3494" s="132">
        <v>22917</v>
      </c>
      <c r="H3494" s="153" t="s">
        <v>365</v>
      </c>
    </row>
    <row r="3496" spans="4:8" ht="12.75">
      <c r="D3496" s="132">
        <v>52200.08370876312</v>
      </c>
      <c r="F3496" s="132">
        <v>22695</v>
      </c>
      <c r="G3496" s="132">
        <v>23386</v>
      </c>
      <c r="H3496" s="153" t="s">
        <v>366</v>
      </c>
    </row>
    <row r="3498" spans="4:8" ht="12.75">
      <c r="D3498" s="132">
        <v>52782.0962690711</v>
      </c>
      <c r="F3498" s="132">
        <v>22931</v>
      </c>
      <c r="G3498" s="132">
        <v>23171</v>
      </c>
      <c r="H3498" s="153" t="s">
        <v>367</v>
      </c>
    </row>
    <row r="3500" spans="1:8" ht="12.75">
      <c r="A3500" s="148" t="s">
        <v>470</v>
      </c>
      <c r="C3500" s="154" t="s">
        <v>471</v>
      </c>
      <c r="D3500" s="132">
        <v>52460.15171092749</v>
      </c>
      <c r="F3500" s="132">
        <v>22738.333333333336</v>
      </c>
      <c r="G3500" s="132">
        <v>23158</v>
      </c>
      <c r="H3500" s="132">
        <v>29487.878864974486</v>
      </c>
    </row>
    <row r="3501" spans="1:8" ht="12.75">
      <c r="A3501" s="131">
        <v>38386.01498842592</v>
      </c>
      <c r="C3501" s="154" t="s">
        <v>472</v>
      </c>
      <c r="D3501" s="132">
        <v>295.8989459662848</v>
      </c>
      <c r="F3501" s="132">
        <v>175.0695100048359</v>
      </c>
      <c r="G3501" s="132">
        <v>234.77010031092118</v>
      </c>
      <c r="H3501" s="132">
        <v>295.8989459662848</v>
      </c>
    </row>
    <row r="3503" spans="3:8" ht="12.75">
      <c r="C3503" s="154" t="s">
        <v>473</v>
      </c>
      <c r="D3503" s="132">
        <v>0.5640451586887975</v>
      </c>
      <c r="F3503" s="132">
        <v>0.7699311441977683</v>
      </c>
      <c r="G3503" s="132">
        <v>1.0137753705454755</v>
      </c>
      <c r="H3503" s="132">
        <v>1.003459581888583</v>
      </c>
    </row>
    <row r="3504" spans="1:10" ht="12.75">
      <c r="A3504" s="148" t="s">
        <v>462</v>
      </c>
      <c r="C3504" s="149" t="s">
        <v>463</v>
      </c>
      <c r="D3504" s="149" t="s">
        <v>464</v>
      </c>
      <c r="F3504" s="149" t="s">
        <v>465</v>
      </c>
      <c r="G3504" s="149" t="s">
        <v>466</v>
      </c>
      <c r="H3504" s="149" t="s">
        <v>467</v>
      </c>
      <c r="I3504" s="150" t="s">
        <v>468</v>
      </c>
      <c r="J3504" s="149" t="s">
        <v>469</v>
      </c>
    </row>
    <row r="3505" spans="1:8" ht="12.75">
      <c r="A3505" s="151" t="s">
        <v>537</v>
      </c>
      <c r="C3505" s="152">
        <v>231.6040000000503</v>
      </c>
      <c r="D3505" s="132">
        <v>74586.12023758888</v>
      </c>
      <c r="F3505" s="132">
        <v>24841</v>
      </c>
      <c r="G3505" s="132">
        <v>27515</v>
      </c>
      <c r="H3505" s="153" t="s">
        <v>368</v>
      </c>
    </row>
    <row r="3507" spans="4:8" ht="12.75">
      <c r="D3507" s="132">
        <v>73692.4864102602</v>
      </c>
      <c r="F3507" s="132">
        <v>24831</v>
      </c>
      <c r="G3507" s="132">
        <v>27724.000000029802</v>
      </c>
      <c r="H3507" s="153" t="s">
        <v>369</v>
      </c>
    </row>
    <row r="3509" spans="4:8" ht="12.75">
      <c r="D3509" s="132">
        <v>72190.13584804535</v>
      </c>
      <c r="F3509" s="132">
        <v>24869</v>
      </c>
      <c r="G3509" s="132">
        <v>27325.999999970198</v>
      </c>
      <c r="H3509" s="153" t="s">
        <v>370</v>
      </c>
    </row>
    <row r="3511" spans="1:8" ht="12.75">
      <c r="A3511" s="148" t="s">
        <v>470</v>
      </c>
      <c r="C3511" s="154" t="s">
        <v>471</v>
      </c>
      <c r="D3511" s="132">
        <v>73489.5808319648</v>
      </c>
      <c r="F3511" s="132">
        <v>24847</v>
      </c>
      <c r="G3511" s="132">
        <v>27521.666666666664</v>
      </c>
      <c r="H3511" s="132">
        <v>47053.93653666279</v>
      </c>
    </row>
    <row r="3512" spans="1:8" ht="12.75">
      <c r="A3512" s="131">
        <v>38386.01545138889</v>
      </c>
      <c r="C3512" s="154" t="s">
        <v>472</v>
      </c>
      <c r="D3512" s="132">
        <v>1210.8110108567912</v>
      </c>
      <c r="F3512" s="132">
        <v>19.69771560359221</v>
      </c>
      <c r="G3512" s="132">
        <v>199.08373450669814</v>
      </c>
      <c r="H3512" s="132">
        <v>1210.8110108567912</v>
      </c>
    </row>
    <row r="3514" spans="3:8" ht="12.75">
      <c r="C3514" s="154" t="s">
        <v>473</v>
      </c>
      <c r="D3514" s="132">
        <v>1.6475954783649285</v>
      </c>
      <c r="F3514" s="132">
        <v>0.07927603172854755</v>
      </c>
      <c r="G3514" s="132">
        <v>0.7233709241447278</v>
      </c>
      <c r="H3514" s="132">
        <v>2.5732406254965925</v>
      </c>
    </row>
    <row r="3515" spans="1:10" ht="12.75">
      <c r="A3515" s="148" t="s">
        <v>462</v>
      </c>
      <c r="C3515" s="149" t="s">
        <v>463</v>
      </c>
      <c r="D3515" s="149" t="s">
        <v>464</v>
      </c>
      <c r="F3515" s="149" t="s">
        <v>465</v>
      </c>
      <c r="G3515" s="149" t="s">
        <v>466</v>
      </c>
      <c r="H3515" s="149" t="s">
        <v>467</v>
      </c>
      <c r="I3515" s="150" t="s">
        <v>468</v>
      </c>
      <c r="J3515" s="149" t="s">
        <v>469</v>
      </c>
    </row>
    <row r="3516" spans="1:8" ht="12.75">
      <c r="A3516" s="151" t="s">
        <v>535</v>
      </c>
      <c r="C3516" s="152">
        <v>267.7160000000149</v>
      </c>
      <c r="D3516" s="132">
        <v>65950.41012740135</v>
      </c>
      <c r="F3516" s="132">
        <v>6402.5</v>
      </c>
      <c r="G3516" s="132">
        <v>6517.000000007451</v>
      </c>
      <c r="H3516" s="153" t="s">
        <v>371</v>
      </c>
    </row>
    <row r="3518" spans="4:8" ht="12.75">
      <c r="D3518" s="132">
        <v>65885.73060786724</v>
      </c>
      <c r="F3518" s="132">
        <v>6360.5</v>
      </c>
      <c r="G3518" s="132">
        <v>6517.25</v>
      </c>
      <c r="H3518" s="153" t="s">
        <v>372</v>
      </c>
    </row>
    <row r="3520" spans="4:8" ht="12.75">
      <c r="D3520" s="132">
        <v>67573.90869617462</v>
      </c>
      <c r="F3520" s="132">
        <v>6397.75</v>
      </c>
      <c r="G3520" s="132">
        <v>6558.5</v>
      </c>
      <c r="H3520" s="153" t="s">
        <v>373</v>
      </c>
    </row>
    <row r="3522" spans="1:8" ht="12.75">
      <c r="A3522" s="148" t="s">
        <v>470</v>
      </c>
      <c r="C3522" s="154" t="s">
        <v>471</v>
      </c>
      <c r="D3522" s="132">
        <v>66470.01647714774</v>
      </c>
      <c r="F3522" s="132">
        <v>6386.916666666666</v>
      </c>
      <c r="G3522" s="132">
        <v>6530.916666669151</v>
      </c>
      <c r="H3522" s="132">
        <v>59989.12306629341</v>
      </c>
    </row>
    <row r="3523" spans="1:8" ht="12.75">
      <c r="A3523" s="131">
        <v>38386.01608796296</v>
      </c>
      <c r="C3523" s="154" t="s">
        <v>472</v>
      </c>
      <c r="D3523" s="132">
        <v>956.545546998716</v>
      </c>
      <c r="F3523" s="132">
        <v>23.000452894091744</v>
      </c>
      <c r="G3523" s="132">
        <v>23.888194432221283</v>
      </c>
      <c r="H3523" s="132">
        <v>956.545546998716</v>
      </c>
    </row>
    <row r="3525" spans="3:8" ht="12.75">
      <c r="C3525" s="154" t="s">
        <v>473</v>
      </c>
      <c r="D3525" s="132">
        <v>1.439063201266957</v>
      </c>
      <c r="F3525" s="132">
        <v>0.36011825571689643</v>
      </c>
      <c r="G3525" s="132">
        <v>0.36577092698389246</v>
      </c>
      <c r="H3525" s="132">
        <v>1.5945316385799584</v>
      </c>
    </row>
    <row r="3526" spans="1:10" ht="12.75">
      <c r="A3526" s="148" t="s">
        <v>462</v>
      </c>
      <c r="C3526" s="149" t="s">
        <v>463</v>
      </c>
      <c r="D3526" s="149" t="s">
        <v>464</v>
      </c>
      <c r="F3526" s="149" t="s">
        <v>465</v>
      </c>
      <c r="G3526" s="149" t="s">
        <v>466</v>
      </c>
      <c r="H3526" s="149" t="s">
        <v>467</v>
      </c>
      <c r="I3526" s="150" t="s">
        <v>468</v>
      </c>
      <c r="J3526" s="149" t="s">
        <v>469</v>
      </c>
    </row>
    <row r="3527" spans="1:8" ht="12.75">
      <c r="A3527" s="151" t="s">
        <v>534</v>
      </c>
      <c r="C3527" s="152">
        <v>292.40199999976903</v>
      </c>
      <c r="D3527" s="132">
        <v>64567.59413468838</v>
      </c>
      <c r="F3527" s="132">
        <v>25293.75</v>
      </c>
      <c r="G3527" s="132">
        <v>24072.75</v>
      </c>
      <c r="H3527" s="153" t="s">
        <v>374</v>
      </c>
    </row>
    <row r="3529" spans="4:8" ht="12.75">
      <c r="D3529" s="132">
        <v>64401.98206496239</v>
      </c>
      <c r="F3529" s="132">
        <v>25205.5</v>
      </c>
      <c r="G3529" s="132">
        <v>24162.75</v>
      </c>
      <c r="H3529" s="153" t="s">
        <v>375</v>
      </c>
    </row>
    <row r="3531" spans="4:8" ht="12.75">
      <c r="D3531" s="132">
        <v>64908.69219619036</v>
      </c>
      <c r="F3531" s="132">
        <v>25241.75</v>
      </c>
      <c r="G3531" s="132">
        <v>24135</v>
      </c>
      <c r="H3531" s="153" t="s">
        <v>376</v>
      </c>
    </row>
    <row r="3533" spans="1:8" ht="12.75">
      <c r="A3533" s="148" t="s">
        <v>470</v>
      </c>
      <c r="C3533" s="154" t="s">
        <v>471</v>
      </c>
      <c r="D3533" s="132">
        <v>64626.08946528037</v>
      </c>
      <c r="F3533" s="132">
        <v>25247</v>
      </c>
      <c r="G3533" s="132">
        <v>24123.5</v>
      </c>
      <c r="H3533" s="132">
        <v>40069.16662110489</v>
      </c>
    </row>
    <row r="3534" spans="1:8" ht="12.75">
      <c r="A3534" s="131">
        <v>38386.01677083333</v>
      </c>
      <c r="C3534" s="154" t="s">
        <v>472</v>
      </c>
      <c r="D3534" s="132">
        <v>258.370019637585</v>
      </c>
      <c r="F3534" s="132">
        <v>44.35862373879514</v>
      </c>
      <c r="G3534" s="132">
        <v>46.088908644054484</v>
      </c>
      <c r="H3534" s="132">
        <v>258.370019637585</v>
      </c>
    </row>
    <row r="3536" spans="3:8" ht="12.75">
      <c r="C3536" s="154" t="s">
        <v>473</v>
      </c>
      <c r="D3536" s="132">
        <v>0.3997921300443088</v>
      </c>
      <c r="F3536" s="132">
        <v>0.17569859285774603</v>
      </c>
      <c r="G3536" s="132">
        <v>0.19105398737353407</v>
      </c>
      <c r="H3536" s="132">
        <v>0.6448100657563929</v>
      </c>
    </row>
    <row r="3537" spans="1:10" ht="12.75">
      <c r="A3537" s="148" t="s">
        <v>462</v>
      </c>
      <c r="C3537" s="149" t="s">
        <v>463</v>
      </c>
      <c r="D3537" s="149" t="s">
        <v>464</v>
      </c>
      <c r="F3537" s="149" t="s">
        <v>465</v>
      </c>
      <c r="G3537" s="149" t="s">
        <v>466</v>
      </c>
      <c r="H3537" s="149" t="s">
        <v>467</v>
      </c>
      <c r="I3537" s="150" t="s">
        <v>468</v>
      </c>
      <c r="J3537" s="149" t="s">
        <v>469</v>
      </c>
    </row>
    <row r="3538" spans="1:8" ht="12.75">
      <c r="A3538" s="151" t="s">
        <v>538</v>
      </c>
      <c r="C3538" s="152">
        <v>324.75400000019</v>
      </c>
      <c r="D3538" s="132">
        <v>58279.93424785137</v>
      </c>
      <c r="F3538" s="132">
        <v>34963</v>
      </c>
      <c r="G3538" s="132">
        <v>32313</v>
      </c>
      <c r="H3538" s="153" t="s">
        <v>377</v>
      </c>
    </row>
    <row r="3540" spans="4:8" ht="12.75">
      <c r="D3540" s="132">
        <v>58372.05806654692</v>
      </c>
      <c r="F3540" s="132">
        <v>34883</v>
      </c>
      <c r="G3540" s="132">
        <v>31681.999999970198</v>
      </c>
      <c r="H3540" s="153" t="s">
        <v>378</v>
      </c>
    </row>
    <row r="3542" spans="4:8" ht="12.75">
      <c r="D3542" s="132">
        <v>58627.54546409845</v>
      </c>
      <c r="F3542" s="132">
        <v>34526</v>
      </c>
      <c r="G3542" s="132">
        <v>31931</v>
      </c>
      <c r="H3542" s="153" t="s">
        <v>379</v>
      </c>
    </row>
    <row r="3544" spans="1:8" ht="12.75">
      <c r="A3544" s="148" t="s">
        <v>470</v>
      </c>
      <c r="C3544" s="154" t="s">
        <v>471</v>
      </c>
      <c r="D3544" s="132">
        <v>58426.51259283225</v>
      </c>
      <c r="F3544" s="132">
        <v>34790.666666666664</v>
      </c>
      <c r="G3544" s="132">
        <v>31975.333333323397</v>
      </c>
      <c r="H3544" s="132">
        <v>24659.217469658386</v>
      </c>
    </row>
    <row r="3545" spans="1:8" ht="12.75">
      <c r="A3545" s="131">
        <v>38386.01726851852</v>
      </c>
      <c r="C3545" s="154" t="s">
        <v>472</v>
      </c>
      <c r="D3545" s="132">
        <v>180.08986920534187</v>
      </c>
      <c r="F3545" s="132">
        <v>232.67215848341914</v>
      </c>
      <c r="G3545" s="132">
        <v>317.8275213729637</v>
      </c>
      <c r="H3545" s="132">
        <v>180.08986920534187</v>
      </c>
    </row>
    <row r="3547" spans="3:8" ht="12.75">
      <c r="C3547" s="154" t="s">
        <v>473</v>
      </c>
      <c r="D3547" s="132">
        <v>0.3082331311820162</v>
      </c>
      <c r="F3547" s="132">
        <v>0.6687775221805251</v>
      </c>
      <c r="G3547" s="132">
        <v>0.9939771950453342</v>
      </c>
      <c r="H3547" s="132">
        <v>0.7303146153235844</v>
      </c>
    </row>
    <row r="3548" spans="1:10" ht="12.75">
      <c r="A3548" s="148" t="s">
        <v>462</v>
      </c>
      <c r="C3548" s="149" t="s">
        <v>463</v>
      </c>
      <c r="D3548" s="149" t="s">
        <v>464</v>
      </c>
      <c r="F3548" s="149" t="s">
        <v>465</v>
      </c>
      <c r="G3548" s="149" t="s">
        <v>466</v>
      </c>
      <c r="H3548" s="149" t="s">
        <v>467</v>
      </c>
      <c r="I3548" s="150" t="s">
        <v>468</v>
      </c>
      <c r="J3548" s="149" t="s">
        <v>469</v>
      </c>
    </row>
    <row r="3549" spans="1:8" ht="12.75">
      <c r="A3549" s="151" t="s">
        <v>557</v>
      </c>
      <c r="C3549" s="152">
        <v>343.82299999985844</v>
      </c>
      <c r="D3549" s="132">
        <v>58820.03279405832</v>
      </c>
      <c r="F3549" s="132">
        <v>27718.000000029802</v>
      </c>
      <c r="G3549" s="132">
        <v>28081.999999970198</v>
      </c>
      <c r="H3549" s="153" t="s">
        <v>380</v>
      </c>
    </row>
    <row r="3551" spans="4:8" ht="12.75">
      <c r="D3551" s="132">
        <v>57740.10610765219</v>
      </c>
      <c r="F3551" s="132">
        <v>27706</v>
      </c>
      <c r="G3551" s="132">
        <v>27386</v>
      </c>
      <c r="H3551" s="153" t="s">
        <v>381</v>
      </c>
    </row>
    <row r="3553" spans="4:8" ht="12.75">
      <c r="D3553" s="132">
        <v>57742.15856343508</v>
      </c>
      <c r="F3553" s="132">
        <v>28034</v>
      </c>
      <c r="G3553" s="132">
        <v>27306</v>
      </c>
      <c r="H3553" s="153" t="s">
        <v>382</v>
      </c>
    </row>
    <row r="3555" spans="1:8" ht="12.75">
      <c r="A3555" s="148" t="s">
        <v>470</v>
      </c>
      <c r="C3555" s="154" t="s">
        <v>471</v>
      </c>
      <c r="D3555" s="132">
        <v>58100.76582171519</v>
      </c>
      <c r="F3555" s="132">
        <v>27819.333333343267</v>
      </c>
      <c r="G3555" s="132">
        <v>27591.333333323397</v>
      </c>
      <c r="H3555" s="132">
        <v>30383.726327243396</v>
      </c>
    </row>
    <row r="3556" spans="1:8" ht="12.75">
      <c r="A3556" s="131">
        <v>38386.01770833333</v>
      </c>
      <c r="C3556" s="154" t="s">
        <v>472</v>
      </c>
      <c r="D3556" s="132">
        <v>622.9043155021153</v>
      </c>
      <c r="F3556" s="132">
        <v>186.0035841866537</v>
      </c>
      <c r="G3556" s="132">
        <v>426.8083098050985</v>
      </c>
      <c r="H3556" s="132">
        <v>622.9043155021153</v>
      </c>
    </row>
    <row r="3558" spans="3:8" ht="12.75">
      <c r="C3558" s="154" t="s">
        <v>473</v>
      </c>
      <c r="D3558" s="132">
        <v>1.0721103357114523</v>
      </c>
      <c r="F3558" s="132">
        <v>0.6686126585345467</v>
      </c>
      <c r="G3558" s="132">
        <v>1.5468926588249408</v>
      </c>
      <c r="H3558" s="132">
        <v>2.0501248227199564</v>
      </c>
    </row>
    <row r="3559" spans="1:10" ht="12.75">
      <c r="A3559" s="148" t="s">
        <v>462</v>
      </c>
      <c r="C3559" s="149" t="s">
        <v>463</v>
      </c>
      <c r="D3559" s="149" t="s">
        <v>464</v>
      </c>
      <c r="F3559" s="149" t="s">
        <v>465</v>
      </c>
      <c r="G3559" s="149" t="s">
        <v>466</v>
      </c>
      <c r="H3559" s="149" t="s">
        <v>467</v>
      </c>
      <c r="I3559" s="150" t="s">
        <v>468</v>
      </c>
      <c r="J3559" s="149" t="s">
        <v>469</v>
      </c>
    </row>
    <row r="3560" spans="1:8" ht="12.75">
      <c r="A3560" s="151" t="s">
        <v>539</v>
      </c>
      <c r="C3560" s="152">
        <v>361.38400000007823</v>
      </c>
      <c r="D3560" s="132">
        <v>60781.815115094185</v>
      </c>
      <c r="F3560" s="132">
        <v>29222.000000029802</v>
      </c>
      <c r="G3560" s="132">
        <v>28381.999999970198</v>
      </c>
      <c r="H3560" s="153" t="s">
        <v>383</v>
      </c>
    </row>
    <row r="3562" spans="4:8" ht="12.75">
      <c r="D3562" s="132">
        <v>62475.60397058725</v>
      </c>
      <c r="F3562" s="132">
        <v>28740</v>
      </c>
      <c r="G3562" s="132">
        <v>28534</v>
      </c>
      <c r="H3562" s="153" t="s">
        <v>384</v>
      </c>
    </row>
    <row r="3564" spans="4:8" ht="12.75">
      <c r="D3564" s="132">
        <v>61126.11807966232</v>
      </c>
      <c r="F3564" s="132">
        <v>29338</v>
      </c>
      <c r="G3564" s="132">
        <v>28764</v>
      </c>
      <c r="H3564" s="153" t="s">
        <v>385</v>
      </c>
    </row>
    <row r="3566" spans="1:8" ht="12.75">
      <c r="A3566" s="148" t="s">
        <v>470</v>
      </c>
      <c r="C3566" s="154" t="s">
        <v>471</v>
      </c>
      <c r="D3566" s="132">
        <v>61461.17905511458</v>
      </c>
      <c r="F3566" s="132">
        <v>29100.00000000993</v>
      </c>
      <c r="G3566" s="132">
        <v>28559.99999999007</v>
      </c>
      <c r="H3566" s="132">
        <v>32609.38698945031</v>
      </c>
    </row>
    <row r="3567" spans="1:8" ht="12.75">
      <c r="A3567" s="131">
        <v>38386.01813657407</v>
      </c>
      <c r="C3567" s="154" t="s">
        <v>472</v>
      </c>
      <c r="D3567" s="132">
        <v>895.2259852692697</v>
      </c>
      <c r="F3567" s="132">
        <v>317.11827447163233</v>
      </c>
      <c r="G3567" s="132">
        <v>192.32264558570907</v>
      </c>
      <c r="H3567" s="132">
        <v>895.2259852692697</v>
      </c>
    </row>
    <row r="3569" spans="3:8" ht="12.75">
      <c r="C3569" s="154" t="s">
        <v>473</v>
      </c>
      <c r="D3569" s="132">
        <v>1.4565714472650884</v>
      </c>
      <c r="F3569" s="132">
        <v>1.0897535205207014</v>
      </c>
      <c r="G3569" s="132">
        <v>0.673398618997815</v>
      </c>
      <c r="H3569" s="132">
        <v>2.7453014849953816</v>
      </c>
    </row>
    <row r="3570" spans="1:10" ht="12.75">
      <c r="A3570" s="148" t="s">
        <v>462</v>
      </c>
      <c r="C3570" s="149" t="s">
        <v>463</v>
      </c>
      <c r="D3570" s="149" t="s">
        <v>464</v>
      </c>
      <c r="F3570" s="149" t="s">
        <v>465</v>
      </c>
      <c r="G3570" s="149" t="s">
        <v>466</v>
      </c>
      <c r="H3570" s="149" t="s">
        <v>467</v>
      </c>
      <c r="I3570" s="150" t="s">
        <v>468</v>
      </c>
      <c r="J3570" s="149" t="s">
        <v>469</v>
      </c>
    </row>
    <row r="3571" spans="1:8" ht="12.75">
      <c r="A3571" s="151" t="s">
        <v>558</v>
      </c>
      <c r="C3571" s="152">
        <v>371.029</v>
      </c>
      <c r="D3571" s="132">
        <v>61363.63558971882</v>
      </c>
      <c r="F3571" s="132">
        <v>39324</v>
      </c>
      <c r="G3571" s="132">
        <v>40008</v>
      </c>
      <c r="H3571" s="153" t="s">
        <v>386</v>
      </c>
    </row>
    <row r="3573" spans="4:8" ht="12.75">
      <c r="D3573" s="132">
        <v>60736.15455955267</v>
      </c>
      <c r="F3573" s="132">
        <v>39142</v>
      </c>
      <c r="G3573" s="132">
        <v>38352</v>
      </c>
      <c r="H3573" s="153" t="s">
        <v>387</v>
      </c>
    </row>
    <row r="3575" spans="4:8" ht="12.75">
      <c r="D3575" s="132">
        <v>61171.81755846739</v>
      </c>
      <c r="F3575" s="132">
        <v>39324</v>
      </c>
      <c r="G3575" s="132">
        <v>38972</v>
      </c>
      <c r="H3575" s="153" t="s">
        <v>388</v>
      </c>
    </row>
    <row r="3577" spans="1:8" ht="12.75">
      <c r="A3577" s="148" t="s">
        <v>470</v>
      </c>
      <c r="C3577" s="154" t="s">
        <v>471</v>
      </c>
      <c r="D3577" s="132">
        <v>61090.53590257962</v>
      </c>
      <c r="F3577" s="132">
        <v>39263.333333333336</v>
      </c>
      <c r="G3577" s="132">
        <v>39110.666666666664</v>
      </c>
      <c r="H3577" s="132">
        <v>21885.299820831915</v>
      </c>
    </row>
    <row r="3578" spans="1:8" ht="12.75">
      <c r="A3578" s="131">
        <v>38386.018587962964</v>
      </c>
      <c r="C3578" s="154" t="s">
        <v>472</v>
      </c>
      <c r="D3578" s="132">
        <v>321.540264186815</v>
      </c>
      <c r="F3578" s="132">
        <v>105.07774899251189</v>
      </c>
      <c r="G3578" s="132">
        <v>836.6632138042961</v>
      </c>
      <c r="H3578" s="132">
        <v>321.540264186815</v>
      </c>
    </row>
    <row r="3580" spans="3:8" ht="12.75">
      <c r="C3580" s="154" t="s">
        <v>473</v>
      </c>
      <c r="D3580" s="132">
        <v>0.5263340048278046</v>
      </c>
      <c r="F3580" s="132">
        <v>0.2676230978669969</v>
      </c>
      <c r="G3580" s="132">
        <v>2.13922002643174</v>
      </c>
      <c r="H3580" s="132">
        <v>1.469206576191162</v>
      </c>
    </row>
    <row r="3581" spans="1:10" ht="12.75">
      <c r="A3581" s="148" t="s">
        <v>462</v>
      </c>
      <c r="C3581" s="149" t="s">
        <v>463</v>
      </c>
      <c r="D3581" s="149" t="s">
        <v>464</v>
      </c>
      <c r="F3581" s="149" t="s">
        <v>465</v>
      </c>
      <c r="G3581" s="149" t="s">
        <v>466</v>
      </c>
      <c r="H3581" s="149" t="s">
        <v>467</v>
      </c>
      <c r="I3581" s="150" t="s">
        <v>468</v>
      </c>
      <c r="J3581" s="149" t="s">
        <v>469</v>
      </c>
    </row>
    <row r="3582" spans="1:8" ht="12.75">
      <c r="A3582" s="151" t="s">
        <v>533</v>
      </c>
      <c r="C3582" s="152">
        <v>407.77100000018254</v>
      </c>
      <c r="D3582" s="132">
        <v>4848454.647926331</v>
      </c>
      <c r="F3582" s="132">
        <v>91900</v>
      </c>
      <c r="G3582" s="132">
        <v>85700</v>
      </c>
      <c r="H3582" s="153" t="s">
        <v>389</v>
      </c>
    </row>
    <row r="3584" spans="4:8" ht="12.75">
      <c r="D3584" s="132">
        <v>4742613.00327301</v>
      </c>
      <c r="F3584" s="132">
        <v>91400</v>
      </c>
      <c r="G3584" s="132">
        <v>85900</v>
      </c>
      <c r="H3584" s="153" t="s">
        <v>390</v>
      </c>
    </row>
    <row r="3586" spans="4:8" ht="12.75">
      <c r="D3586" s="132">
        <v>4830854.567825317</v>
      </c>
      <c r="F3586" s="132">
        <v>91900</v>
      </c>
      <c r="G3586" s="132">
        <v>87100</v>
      </c>
      <c r="H3586" s="153" t="s">
        <v>391</v>
      </c>
    </row>
    <row r="3588" spans="1:8" ht="12.75">
      <c r="A3588" s="148" t="s">
        <v>470</v>
      </c>
      <c r="C3588" s="154" t="s">
        <v>471</v>
      </c>
      <c r="D3588" s="132">
        <v>4807307.406341553</v>
      </c>
      <c r="F3588" s="132">
        <v>91733.33333333334</v>
      </c>
      <c r="G3588" s="132">
        <v>86233.33333333334</v>
      </c>
      <c r="H3588" s="132">
        <v>4718369.041561679</v>
      </c>
    </row>
    <row r="3589" spans="1:8" ht="12.75">
      <c r="A3589" s="131">
        <v>38386.01905092593</v>
      </c>
      <c r="C3589" s="154" t="s">
        <v>472</v>
      </c>
      <c r="D3589" s="132">
        <v>56713.88759542646</v>
      </c>
      <c r="F3589" s="132">
        <v>288.6751345948129</v>
      </c>
      <c r="G3589" s="132">
        <v>757.1877794400366</v>
      </c>
      <c r="H3589" s="132">
        <v>56713.88759542646</v>
      </c>
    </row>
    <row r="3591" spans="3:8" ht="12.75">
      <c r="C3591" s="154" t="s">
        <v>473</v>
      </c>
      <c r="D3591" s="132">
        <v>1.1797433116220615</v>
      </c>
      <c r="F3591" s="132">
        <v>0.31468946358446165</v>
      </c>
      <c r="G3591" s="132">
        <v>0.8780685497951717</v>
      </c>
      <c r="H3591" s="132">
        <v>1.2019807500401745</v>
      </c>
    </row>
    <row r="3592" spans="1:10" ht="12.75">
      <c r="A3592" s="148" t="s">
        <v>462</v>
      </c>
      <c r="C3592" s="149" t="s">
        <v>463</v>
      </c>
      <c r="D3592" s="149" t="s">
        <v>464</v>
      </c>
      <c r="F3592" s="149" t="s">
        <v>465</v>
      </c>
      <c r="G3592" s="149" t="s">
        <v>466</v>
      </c>
      <c r="H3592" s="149" t="s">
        <v>467</v>
      </c>
      <c r="I3592" s="150" t="s">
        <v>468</v>
      </c>
      <c r="J3592" s="149" t="s">
        <v>469</v>
      </c>
    </row>
    <row r="3593" spans="1:8" ht="12.75">
      <c r="A3593" s="151" t="s">
        <v>540</v>
      </c>
      <c r="C3593" s="152">
        <v>455.40299999993294</v>
      </c>
      <c r="D3593" s="132">
        <v>463094.0291824341</v>
      </c>
      <c r="F3593" s="132">
        <v>54992.5</v>
      </c>
      <c r="G3593" s="132">
        <v>56750</v>
      </c>
      <c r="H3593" s="153" t="s">
        <v>392</v>
      </c>
    </row>
    <row r="3595" spans="4:8" ht="12.75">
      <c r="D3595" s="132">
        <v>445910.00384664536</v>
      </c>
      <c r="F3595" s="132">
        <v>55602.500000059605</v>
      </c>
      <c r="G3595" s="132">
        <v>56817.5</v>
      </c>
      <c r="H3595" s="153" t="s">
        <v>393</v>
      </c>
    </row>
    <row r="3597" spans="4:8" ht="12.75">
      <c r="D3597" s="132">
        <v>453712.5706396103</v>
      </c>
      <c r="F3597" s="132">
        <v>55359.999999940395</v>
      </c>
      <c r="G3597" s="132">
        <v>56787.5</v>
      </c>
      <c r="H3597" s="153" t="s">
        <v>394</v>
      </c>
    </row>
    <row r="3599" spans="1:8" ht="12.75">
      <c r="A3599" s="148" t="s">
        <v>470</v>
      </c>
      <c r="C3599" s="154" t="s">
        <v>471</v>
      </c>
      <c r="D3599" s="132">
        <v>454238.8678895632</v>
      </c>
      <c r="F3599" s="132">
        <v>55318.33333333333</v>
      </c>
      <c r="G3599" s="132">
        <v>56785</v>
      </c>
      <c r="H3599" s="132">
        <v>398191.46478878806</v>
      </c>
    </row>
    <row r="3600" spans="1:8" ht="12.75">
      <c r="A3600" s="131">
        <v>38386.01969907407</v>
      </c>
      <c r="C3600" s="154" t="s">
        <v>472</v>
      </c>
      <c r="D3600" s="132">
        <v>8604.09340266427</v>
      </c>
      <c r="F3600" s="132">
        <v>307.12714524634254</v>
      </c>
      <c r="G3600" s="132">
        <v>33.819373146171706</v>
      </c>
      <c r="H3600" s="132">
        <v>8604.09340266427</v>
      </c>
    </row>
    <row r="3602" spans="3:8" ht="12.75">
      <c r="C3602" s="154" t="s">
        <v>473</v>
      </c>
      <c r="D3602" s="132">
        <v>1.8941781540271325</v>
      </c>
      <c r="F3602" s="132">
        <v>0.5551995635799029</v>
      </c>
      <c r="G3602" s="132">
        <v>0.05955687795398733</v>
      </c>
      <c r="H3602" s="132">
        <v>2.160793026346792</v>
      </c>
    </row>
    <row r="3605" spans="1:11" ht="12.75">
      <c r="A3605" s="135" t="s">
        <v>436</v>
      </c>
      <c r="D3605" s="138" t="s">
        <v>439</v>
      </c>
      <c r="E3605" s="137" t="s">
        <v>605</v>
      </c>
      <c r="F3605" s="136" t="s">
        <v>437</v>
      </c>
      <c r="G3605" s="137" t="s">
        <v>438</v>
      </c>
      <c r="H3605" s="136" t="s">
        <v>440</v>
      </c>
      <c r="I3605" s="137" t="s">
        <v>441</v>
      </c>
      <c r="J3605" s="136" t="s">
        <v>442</v>
      </c>
      <c r="K3605" s="139">
        <v>0.6813725829124451</v>
      </c>
    </row>
    <row r="3606" spans="6:7" ht="12.75">
      <c r="F3606" s="136" t="s">
        <v>443</v>
      </c>
      <c r="G3606" s="137" t="s">
        <v>444</v>
      </c>
    </row>
    <row r="3607" spans="1:11" ht="12.75">
      <c r="A3607" s="140" t="s">
        <v>445</v>
      </c>
      <c r="B3607" s="141">
        <v>38386.019849537035</v>
      </c>
      <c r="D3607" s="136" t="s">
        <v>446</v>
      </c>
      <c r="E3607" s="137" t="s">
        <v>447</v>
      </c>
      <c r="F3607" s="136" t="s">
        <v>448</v>
      </c>
      <c r="G3607" s="137" t="s">
        <v>449</v>
      </c>
      <c r="H3607" s="136" t="s">
        <v>450</v>
      </c>
      <c r="I3607" s="137" t="s">
        <v>451</v>
      </c>
      <c r="J3607" s="136" t="s">
        <v>452</v>
      </c>
      <c r="K3607" s="139">
        <v>3.1764707565307617</v>
      </c>
    </row>
    <row r="3610" ht="15.75">
      <c r="A3610" s="155" t="s">
        <v>513</v>
      </c>
    </row>
    <row r="3613" spans="1:8" ht="15">
      <c r="A3613" s="156" t="s">
        <v>514</v>
      </c>
      <c r="C3613" s="157" t="s">
        <v>406</v>
      </c>
      <c r="E3613" s="156" t="s">
        <v>515</v>
      </c>
      <c r="H3613" s="156" t="s">
        <v>516</v>
      </c>
    </row>
    <row r="3616" spans="1:11" ht="12.75">
      <c r="A3616" s="158" t="s">
        <v>395</v>
      </c>
      <c r="K3616" s="159" t="s">
        <v>517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1">
      <selection activeCell="H375" sqref="H37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431</v>
      </c>
      <c r="D1" s="104" t="s">
        <v>432</v>
      </c>
      <c r="E1" s="77" t="s">
        <v>433</v>
      </c>
      <c r="F1" s="97" t="s">
        <v>521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612</v>
      </c>
      <c r="B3" s="15"/>
      <c r="C3" s="15" t="s">
        <v>596</v>
      </c>
      <c r="D3" s="106">
        <v>38385.804502314815</v>
      </c>
      <c r="E3" s="77">
        <v>373970.42878933594</v>
      </c>
      <c r="F3" s="97">
        <v>2.79390125225882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597</v>
      </c>
      <c r="D4" s="106">
        <v>38385.81145833333</v>
      </c>
      <c r="E4" s="77">
        <v>4260.465834577417</v>
      </c>
      <c r="F4" s="97">
        <v>4.521365800734436</v>
      </c>
      <c r="J4" s="83"/>
      <c r="K4" s="81"/>
      <c r="L4" s="84"/>
      <c r="M4" s="84"/>
    </row>
    <row r="5" spans="1:13" ht="11.25">
      <c r="A5" s="80"/>
      <c r="B5" s="15"/>
      <c r="C5" s="15" t="s">
        <v>481</v>
      </c>
      <c r="D5" s="106">
        <v>38385.818402777775</v>
      </c>
      <c r="E5" s="77">
        <v>21550.1845445522</v>
      </c>
      <c r="F5" s="97">
        <v>1.5994543206804652</v>
      </c>
      <c r="J5" s="83"/>
      <c r="K5" s="81"/>
      <c r="L5" s="84"/>
      <c r="M5" s="84"/>
    </row>
    <row r="6" spans="1:13" ht="11.25">
      <c r="A6" s="80"/>
      <c r="B6" s="15"/>
      <c r="C6" s="15" t="s">
        <v>598</v>
      </c>
      <c r="D6" s="106">
        <v>38385.825370370374</v>
      </c>
      <c r="E6" s="77">
        <v>381154.14294852526</v>
      </c>
      <c r="F6" s="97">
        <v>0.6325485727878781</v>
      </c>
      <c r="J6" s="83"/>
      <c r="K6" s="81"/>
      <c r="L6" s="84"/>
      <c r="M6" s="84"/>
    </row>
    <row r="7" spans="1:13" ht="11.25">
      <c r="A7" s="80"/>
      <c r="B7" s="15"/>
      <c r="C7" s="15" t="s">
        <v>487</v>
      </c>
      <c r="D7" s="106">
        <v>38385.83231481481</v>
      </c>
      <c r="E7" s="77">
        <v>31550.912725791448</v>
      </c>
      <c r="F7" s="97">
        <v>1.338001907640856</v>
      </c>
      <c r="J7" s="83"/>
      <c r="K7" s="81"/>
      <c r="L7" s="84"/>
      <c r="M7" s="84"/>
    </row>
    <row r="8" spans="1:13" ht="11.25">
      <c r="A8" s="80"/>
      <c r="B8" s="15"/>
      <c r="C8" s="15" t="s">
        <v>627</v>
      </c>
      <c r="D8" s="106">
        <v>38385.839270833334</v>
      </c>
      <c r="E8" s="77">
        <v>16323.45935794919</v>
      </c>
      <c r="F8" s="97">
        <v>1.1442309031770836</v>
      </c>
      <c r="J8" s="83"/>
      <c r="K8" s="81"/>
      <c r="L8" s="84"/>
      <c r="M8" s="84"/>
    </row>
    <row r="9" spans="1:13" ht="11.25">
      <c r="A9" s="80"/>
      <c r="B9" s="15"/>
      <c r="C9" s="15" t="s">
        <v>599</v>
      </c>
      <c r="D9" s="106">
        <v>38385.84621527778</v>
      </c>
      <c r="E9" s="77">
        <v>386520.3082719317</v>
      </c>
      <c r="F9" s="97">
        <v>1.741128141370847</v>
      </c>
      <c r="J9" s="83"/>
      <c r="K9" s="81"/>
      <c r="L9" s="84"/>
      <c r="M9" s="84"/>
    </row>
    <row r="10" spans="1:13" ht="11.25">
      <c r="A10" s="80"/>
      <c r="B10" s="15"/>
      <c r="C10" s="15" t="s">
        <v>628</v>
      </c>
      <c r="D10" s="106">
        <v>38385.85318287037</v>
      </c>
      <c r="E10" s="77">
        <v>17304.54053375518</v>
      </c>
      <c r="F10" s="97">
        <v>1.4704412108068863</v>
      </c>
      <c r="J10" s="83"/>
      <c r="K10" s="81"/>
      <c r="L10" s="84"/>
      <c r="M10" s="84"/>
    </row>
    <row r="11" spans="1:13" ht="11.25">
      <c r="A11" s="80"/>
      <c r="B11" s="15"/>
      <c r="C11" s="15" t="s">
        <v>629</v>
      </c>
      <c r="D11" s="106">
        <v>38385.860127314816</v>
      </c>
      <c r="E11" s="77">
        <v>14076.338497769926</v>
      </c>
      <c r="F11" s="97">
        <v>1.806764728661601</v>
      </c>
      <c r="J11" s="83"/>
      <c r="K11" s="81"/>
      <c r="L11" s="84"/>
      <c r="M11" s="84"/>
    </row>
    <row r="12" spans="1:13" ht="11.25">
      <c r="A12" s="80"/>
      <c r="B12" s="15"/>
      <c r="C12" s="15" t="s">
        <v>630</v>
      </c>
      <c r="D12" s="106">
        <v>38385.86708333333</v>
      </c>
      <c r="E12" s="77">
        <v>12498.96932057124</v>
      </c>
      <c r="F12" s="97">
        <v>4.464176035997407</v>
      </c>
      <c r="J12" s="83"/>
      <c r="K12" s="81"/>
      <c r="L12" s="84"/>
      <c r="M12" s="84"/>
    </row>
    <row r="13" spans="1:13" ht="11.25">
      <c r="A13" s="80"/>
      <c r="B13" s="15"/>
      <c r="C13" s="15" t="s">
        <v>483</v>
      </c>
      <c r="D13" s="106">
        <v>38385.874027777776</v>
      </c>
      <c r="E13" s="77">
        <v>907396.9923405313</v>
      </c>
      <c r="F13" s="97">
        <v>1.5588831710265334</v>
      </c>
      <c r="J13" s="83"/>
      <c r="K13" s="81"/>
      <c r="L13" s="84"/>
      <c r="M13" s="84"/>
    </row>
    <row r="14" spans="1:13" ht="11.25">
      <c r="A14" s="80"/>
      <c r="B14" s="15"/>
      <c r="C14" s="15" t="s">
        <v>600</v>
      </c>
      <c r="D14" s="106">
        <v>38385.88097222222</v>
      </c>
      <c r="E14" s="77">
        <v>388750.7941037653</v>
      </c>
      <c r="F14" s="97">
        <v>1.4381320531034734</v>
      </c>
      <c r="J14" s="83"/>
      <c r="K14" s="81"/>
      <c r="L14" s="84"/>
      <c r="M14" s="84"/>
    </row>
    <row r="15" spans="1:13" ht="11.25">
      <c r="A15" s="80"/>
      <c r="B15" s="15"/>
      <c r="C15" s="15" t="s">
        <v>482</v>
      </c>
      <c r="D15" s="106">
        <v>38385.88792824074</v>
      </c>
      <c r="E15" s="77">
        <v>5438.613111312248</v>
      </c>
      <c r="F15" s="97">
        <v>5.392343003773561</v>
      </c>
      <c r="J15" s="83"/>
      <c r="K15" s="81"/>
      <c r="L15" s="84"/>
      <c r="M15" s="84"/>
    </row>
    <row r="16" spans="1:13" ht="11.25">
      <c r="A16" s="80"/>
      <c r="B16" s="15"/>
      <c r="C16" s="15" t="s">
        <v>631</v>
      </c>
      <c r="D16" s="106">
        <v>38385.89487268519</v>
      </c>
      <c r="E16" s="77">
        <v>5255.947463866064</v>
      </c>
      <c r="F16" s="97">
        <v>11.25619842506423</v>
      </c>
      <c r="J16" s="83"/>
      <c r="K16" s="81"/>
      <c r="L16" s="84"/>
      <c r="M16" s="84"/>
    </row>
    <row r="17" spans="1:13" ht="11.25">
      <c r="A17" s="80"/>
      <c r="B17" s="15"/>
      <c r="C17" s="15" t="s">
        <v>632</v>
      </c>
      <c r="D17" s="106">
        <v>38385.90181712963</v>
      </c>
      <c r="E17" s="77">
        <v>17596.49819689729</v>
      </c>
      <c r="F17" s="97">
        <v>2.4993568258072605</v>
      </c>
      <c r="J17" s="83"/>
      <c r="K17" s="81"/>
      <c r="L17" s="84"/>
      <c r="M17" s="84"/>
    </row>
    <row r="18" spans="1:13" ht="11.25">
      <c r="A18" s="80"/>
      <c r="B18" s="15"/>
      <c r="C18" s="15" t="s">
        <v>633</v>
      </c>
      <c r="D18" s="106">
        <v>38385.90877314815</v>
      </c>
      <c r="E18" s="77">
        <v>12381.635019829107</v>
      </c>
      <c r="F18" s="97">
        <v>4.420129990238699</v>
      </c>
      <c r="J18" s="83"/>
      <c r="K18" s="81"/>
      <c r="L18" s="84"/>
      <c r="M18" s="84"/>
    </row>
    <row r="19" spans="1:13" ht="11.25">
      <c r="A19" s="80"/>
      <c r="B19" s="15"/>
      <c r="C19" s="15" t="s">
        <v>601</v>
      </c>
      <c r="D19" s="106">
        <v>38385.915717592594</v>
      </c>
      <c r="E19" s="77">
        <v>388611.9001720487</v>
      </c>
      <c r="F19" s="97">
        <v>1.9073615909824662</v>
      </c>
      <c r="J19" s="83"/>
      <c r="K19" s="81"/>
      <c r="L19" s="84"/>
      <c r="M19" s="84"/>
    </row>
    <row r="20" spans="1:13" ht="11.25">
      <c r="A20" s="80"/>
      <c r="B20" s="15"/>
      <c r="C20" s="15" t="s">
        <v>625</v>
      </c>
      <c r="D20" s="106">
        <v>38385.92267361111</v>
      </c>
      <c r="E20" s="77">
        <v>22115.589233392257</v>
      </c>
      <c r="F20" s="97">
        <v>3.2349663982919568</v>
      </c>
      <c r="J20" s="83"/>
      <c r="K20" s="81"/>
      <c r="L20" s="84"/>
      <c r="M20" s="84"/>
    </row>
    <row r="21" spans="1:13" ht="11.25">
      <c r="A21" s="80"/>
      <c r="B21" s="15"/>
      <c r="C21" s="15" t="s">
        <v>634</v>
      </c>
      <c r="D21" s="106">
        <v>38385.929606481484</v>
      </c>
      <c r="E21" s="77">
        <v>10136.425313754138</v>
      </c>
      <c r="F21" s="97">
        <v>1.4445176892118916</v>
      </c>
      <c r="J21" s="83"/>
      <c r="K21" s="81"/>
      <c r="L21" s="84"/>
      <c r="M21" s="84"/>
    </row>
    <row r="22" spans="1:13" ht="11.25">
      <c r="A22" s="80"/>
      <c r="B22" s="15"/>
      <c r="C22" s="15" t="s">
        <v>635</v>
      </c>
      <c r="D22" s="106">
        <v>38385.93653935185</v>
      </c>
      <c r="E22" s="77">
        <v>11235.308599191292</v>
      </c>
      <c r="F22" s="97">
        <v>1.9428455685572172</v>
      </c>
      <c r="J22" s="83"/>
      <c r="K22" s="81"/>
      <c r="L22" s="84"/>
      <c r="M22" s="84"/>
    </row>
    <row r="23" spans="1:13" ht="11.25">
      <c r="A23" s="80"/>
      <c r="B23" s="15"/>
      <c r="C23" s="15" t="s">
        <v>636</v>
      </c>
      <c r="D23" s="106">
        <v>38385.94347222222</v>
      </c>
      <c r="E23" s="77">
        <v>3507.5793626584514</v>
      </c>
      <c r="F23" s="97">
        <v>9.051552557237892</v>
      </c>
      <c r="J23" s="83"/>
      <c r="K23" s="81"/>
      <c r="L23" s="84"/>
      <c r="M23" s="84"/>
    </row>
    <row r="24" spans="1:13" ht="11.25">
      <c r="A24" s="80"/>
      <c r="B24" s="15"/>
      <c r="C24" s="15" t="s">
        <v>602</v>
      </c>
      <c r="D24" s="106">
        <v>38385.95040509259</v>
      </c>
      <c r="E24" s="77">
        <v>387610.5726228785</v>
      </c>
      <c r="F24" s="97">
        <v>0.9182873033421965</v>
      </c>
      <c r="J24" s="83"/>
      <c r="K24" s="81"/>
      <c r="L24" s="84"/>
      <c r="M24" s="84"/>
    </row>
    <row r="25" spans="1:13" ht="11.25">
      <c r="A25" s="80"/>
      <c r="B25" s="15"/>
      <c r="C25" s="15" t="s">
        <v>637</v>
      </c>
      <c r="D25" s="106">
        <v>38385.957349537035</v>
      </c>
      <c r="E25" s="84">
        <v>25737.14358051693</v>
      </c>
      <c r="F25" s="97">
        <v>2.2190966549992583</v>
      </c>
      <c r="J25" s="83"/>
      <c r="K25" s="81"/>
      <c r="L25" s="84"/>
      <c r="M25" s="84"/>
    </row>
    <row r="26" spans="1:13" ht="11.25">
      <c r="A26" s="80"/>
      <c r="B26" s="15"/>
      <c r="C26" s="15" t="s">
        <v>485</v>
      </c>
      <c r="D26" s="106">
        <v>38385.964270833334</v>
      </c>
      <c r="E26" s="84">
        <v>31623.779905011317</v>
      </c>
      <c r="F26" s="97">
        <v>5.021929397798439</v>
      </c>
      <c r="J26" s="83"/>
      <c r="K26" s="81"/>
      <c r="L26" s="84"/>
      <c r="M26" s="84"/>
    </row>
    <row r="27" spans="1:13" ht="11.25">
      <c r="A27" s="80"/>
      <c r="B27" s="15"/>
      <c r="C27" s="15" t="s">
        <v>638</v>
      </c>
      <c r="D27" s="106">
        <v>38385.97121527778</v>
      </c>
      <c r="E27" s="84">
        <v>15564.56702624579</v>
      </c>
      <c r="F27" s="97">
        <v>3.167059794808263</v>
      </c>
      <c r="J27" s="83"/>
      <c r="K27" s="81"/>
      <c r="L27" s="84"/>
      <c r="M27" s="84"/>
    </row>
    <row r="28" spans="1:13" ht="11.25">
      <c r="A28" s="80"/>
      <c r="B28" s="15"/>
      <c r="C28" s="15" t="s">
        <v>639</v>
      </c>
      <c r="D28" s="106">
        <v>38385.978159722225</v>
      </c>
      <c r="E28" s="84">
        <v>13505.123888895667</v>
      </c>
      <c r="F28" s="97">
        <v>6.173314933621066</v>
      </c>
      <c r="J28" s="83"/>
      <c r="K28" s="81"/>
      <c r="L28" s="84"/>
      <c r="M28" s="84"/>
    </row>
    <row r="29" spans="1:13" ht="11.25">
      <c r="A29" s="80"/>
      <c r="B29" s="15"/>
      <c r="C29" s="15" t="s">
        <v>603</v>
      </c>
      <c r="D29" s="106">
        <v>38385.985127314816</v>
      </c>
      <c r="E29" s="84">
        <v>392321.3838076409</v>
      </c>
      <c r="F29" s="97">
        <v>1.0835952664331188</v>
      </c>
      <c r="J29" s="83"/>
      <c r="K29" s="81"/>
      <c r="L29" s="84"/>
      <c r="M29" s="84"/>
    </row>
    <row r="30" spans="1:13" ht="11.25">
      <c r="A30" s="80"/>
      <c r="B30" s="15"/>
      <c r="C30" s="15" t="s">
        <v>484</v>
      </c>
      <c r="D30" s="106">
        <v>38385.992060185185</v>
      </c>
      <c r="E30" s="84">
        <v>948810.8266083272</v>
      </c>
      <c r="F30" s="97">
        <v>2.5021314879813645</v>
      </c>
      <c r="J30" s="83"/>
      <c r="K30" s="81"/>
      <c r="L30" s="84"/>
      <c r="M30" s="84"/>
    </row>
    <row r="31" spans="1:6" ht="11.25">
      <c r="A31" s="80"/>
      <c r="B31" s="15"/>
      <c r="C31" s="15" t="s">
        <v>640</v>
      </c>
      <c r="D31" s="106">
        <v>38385.99895833333</v>
      </c>
      <c r="E31" s="84">
        <v>5113.743096331294</v>
      </c>
      <c r="F31" s="97">
        <v>5.999407551714436</v>
      </c>
    </row>
    <row r="32" spans="1:13" ht="11.25">
      <c r="A32" s="80"/>
      <c r="B32" s="15"/>
      <c r="C32" s="15" t="s">
        <v>486</v>
      </c>
      <c r="D32" s="106">
        <v>38386.00585648148</v>
      </c>
      <c r="E32" s="84">
        <v>5622.917766028943</v>
      </c>
      <c r="F32" s="97">
        <v>2.1877841209332747</v>
      </c>
      <c r="L32" s="84"/>
      <c r="M32" s="84"/>
    </row>
    <row r="33" spans="1:12" ht="11.25">
      <c r="A33" s="80"/>
      <c r="B33" s="15"/>
      <c r="C33" s="15" t="s">
        <v>641</v>
      </c>
      <c r="D33" s="106">
        <v>38386.012766203705</v>
      </c>
      <c r="E33" s="84">
        <v>3870.8009230451758</v>
      </c>
      <c r="F33" s="97">
        <v>8.686826158920494</v>
      </c>
      <c r="L33" s="84"/>
    </row>
    <row r="34" spans="1:13" ht="11.25">
      <c r="A34" s="80"/>
      <c r="B34" s="15"/>
      <c r="C34" s="15" t="s">
        <v>604</v>
      </c>
      <c r="D34" s="106">
        <v>38386.01969907407</v>
      </c>
      <c r="E34" s="84">
        <v>398191.46478878806</v>
      </c>
      <c r="F34" s="97">
        <v>2.160793026346792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430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431</v>
      </c>
      <c r="D41" s="106" t="s">
        <v>432</v>
      </c>
      <c r="E41" s="84" t="s">
        <v>433</v>
      </c>
      <c r="F41" s="97" t="s">
        <v>521</v>
      </c>
      <c r="J41" s="83"/>
      <c r="K41" s="81"/>
      <c r="L41" s="84"/>
      <c r="M41" s="84"/>
    </row>
    <row r="42" spans="1:13" ht="12.75">
      <c r="A42" s="80" t="s">
        <v>613</v>
      </c>
      <c r="B42" s="15"/>
      <c r="C42" t="s">
        <v>596</v>
      </c>
      <c r="D42" s="131">
        <v>38385.799780092595</v>
      </c>
      <c r="E42" s="132">
        <v>25513.577157253432</v>
      </c>
      <c r="F42" s="132">
        <v>0.21183137230963114</v>
      </c>
      <c r="J42" s="83"/>
      <c r="K42" s="81"/>
      <c r="L42" s="84"/>
      <c r="M42" s="84"/>
    </row>
    <row r="43" spans="1:13" ht="12.75">
      <c r="A43" s="80"/>
      <c r="B43" s="15"/>
      <c r="C43" t="s">
        <v>597</v>
      </c>
      <c r="D43" s="131">
        <v>38385.80674768519</v>
      </c>
      <c r="E43" s="132">
        <v>-26.37988531125224</v>
      </c>
      <c r="F43" s="132"/>
      <c r="J43" s="83"/>
      <c r="K43" s="81"/>
      <c r="L43" s="84"/>
      <c r="M43" s="84"/>
    </row>
    <row r="44" spans="1:13" ht="12.75">
      <c r="A44" s="80"/>
      <c r="B44" s="15"/>
      <c r="C44" t="s">
        <v>481</v>
      </c>
      <c r="D44" s="131">
        <v>38385.813680555555</v>
      </c>
      <c r="E44" s="132">
        <v>5449.857387400898</v>
      </c>
      <c r="F44" s="132">
        <v>4.671551418536395</v>
      </c>
      <c r="J44" s="83"/>
      <c r="K44" s="81"/>
      <c r="L44" s="84"/>
      <c r="M44" s="84"/>
    </row>
    <row r="45" spans="1:13" ht="12.75">
      <c r="A45" s="80"/>
      <c r="B45" s="15"/>
      <c r="C45" t="s">
        <v>598</v>
      </c>
      <c r="D45" s="131">
        <v>38385.82063657408</v>
      </c>
      <c r="E45" s="132">
        <v>25602.689579884885</v>
      </c>
      <c r="F45" s="132">
        <v>2.9046072001920877</v>
      </c>
      <c r="J45" s="83"/>
      <c r="K45" s="81"/>
      <c r="L45" s="84"/>
      <c r="M45" s="84"/>
    </row>
    <row r="46" spans="1:13" ht="12.75">
      <c r="A46" s="80"/>
      <c r="B46" s="15"/>
      <c r="C46" t="s">
        <v>487</v>
      </c>
      <c r="D46" s="131">
        <v>38385.82760416667</v>
      </c>
      <c r="E46" s="132">
        <v>11065.8081544529</v>
      </c>
      <c r="F46" s="132">
        <v>0.6304446885174971</v>
      </c>
      <c r="J46" s="83"/>
      <c r="K46" s="81"/>
      <c r="L46" s="84"/>
      <c r="M46" s="84"/>
    </row>
    <row r="47" spans="1:13" ht="12.75">
      <c r="A47" s="80"/>
      <c r="B47" s="15"/>
      <c r="C47" t="s">
        <v>627</v>
      </c>
      <c r="D47" s="131">
        <v>38385.834548611114</v>
      </c>
      <c r="E47" s="132">
        <v>3583.4290229316584</v>
      </c>
      <c r="F47" s="132">
        <v>1.5482346360676704</v>
      </c>
      <c r="J47" s="83"/>
      <c r="K47" s="81"/>
      <c r="L47" s="84"/>
      <c r="M47" s="84"/>
    </row>
    <row r="48" spans="1:13" ht="12.75">
      <c r="A48" s="80"/>
      <c r="B48" s="15"/>
      <c r="C48" t="s">
        <v>599</v>
      </c>
      <c r="D48" s="131">
        <v>38385.84150462963</v>
      </c>
      <c r="E48" s="132">
        <v>25877.031194364852</v>
      </c>
      <c r="F48" s="132">
        <v>0.908269259193884</v>
      </c>
      <c r="J48" s="83"/>
      <c r="K48" s="81"/>
      <c r="L48" s="84"/>
      <c r="M48" s="84"/>
    </row>
    <row r="49" spans="1:13" ht="12.75">
      <c r="A49" s="80"/>
      <c r="B49" s="15"/>
      <c r="C49" t="s">
        <v>628</v>
      </c>
      <c r="D49" s="131">
        <v>38385.848449074074</v>
      </c>
      <c r="E49" s="132">
        <v>4159.238133633054</v>
      </c>
      <c r="F49" s="132">
        <v>5.8838291742540365</v>
      </c>
      <c r="J49" s="83"/>
      <c r="K49" s="81"/>
      <c r="L49" s="84"/>
      <c r="M49" s="84"/>
    </row>
    <row r="50" spans="1:13" ht="12.75">
      <c r="A50" s="80"/>
      <c r="B50" s="15"/>
      <c r="C50" t="s">
        <v>629</v>
      </c>
      <c r="D50" s="131">
        <v>38385.855405092596</v>
      </c>
      <c r="E50" s="132">
        <v>4468.224419650848</v>
      </c>
      <c r="F50" s="132">
        <v>2.520717746665209</v>
      </c>
      <c r="J50" s="83"/>
      <c r="K50" s="81"/>
      <c r="L50" s="84"/>
      <c r="M50" s="84"/>
    </row>
    <row r="51" spans="1:13" ht="12.75">
      <c r="A51" s="80"/>
      <c r="B51" s="15"/>
      <c r="C51" t="s">
        <v>630</v>
      </c>
      <c r="D51" s="131">
        <v>38385.862349537034</v>
      </c>
      <c r="E51" s="132">
        <v>4770.403630135705</v>
      </c>
      <c r="F51" s="132">
        <v>1.4738666985227673</v>
      </c>
      <c r="J51" s="83"/>
      <c r="K51" s="81"/>
      <c r="L51" s="84"/>
      <c r="M51" s="84"/>
    </row>
    <row r="52" spans="1:13" ht="12.75">
      <c r="A52" s="80"/>
      <c r="B52" s="15"/>
      <c r="C52" t="s">
        <v>483</v>
      </c>
      <c r="D52" s="131">
        <v>38385.86931712963</v>
      </c>
      <c r="E52" s="132">
        <v>2355.0676814992858</v>
      </c>
      <c r="F52" s="132">
        <v>7.207683888149128</v>
      </c>
      <c r="J52" s="83"/>
      <c r="K52" s="81"/>
      <c r="L52" s="84"/>
      <c r="M52" s="84"/>
    </row>
    <row r="53" spans="1:13" ht="12.75">
      <c r="A53" s="80"/>
      <c r="B53" s="15"/>
      <c r="C53" t="s">
        <v>600</v>
      </c>
      <c r="D53" s="131">
        <v>38385.87626157407</v>
      </c>
      <c r="E53" s="132">
        <v>27039.551020602696</v>
      </c>
      <c r="F53" s="132">
        <v>1.7669640186608324</v>
      </c>
      <c r="J53" s="83"/>
      <c r="K53" s="81"/>
      <c r="L53" s="84"/>
      <c r="M53" s="84"/>
    </row>
    <row r="54" spans="1:13" ht="12.75">
      <c r="A54" s="80"/>
      <c r="B54" s="15"/>
      <c r="C54" t="s">
        <v>482</v>
      </c>
      <c r="D54" s="131">
        <v>38385.883206018516</v>
      </c>
      <c r="E54" s="132">
        <v>13125.45005683841</v>
      </c>
      <c r="F54" s="132">
        <v>1.640014628375492</v>
      </c>
      <c r="J54" s="83"/>
      <c r="K54" s="81"/>
      <c r="L54" s="84"/>
      <c r="M54" s="84"/>
    </row>
    <row r="55" spans="1:13" ht="12.75">
      <c r="A55" s="80"/>
      <c r="B55" s="15"/>
      <c r="C55" t="s">
        <v>631</v>
      </c>
      <c r="D55" s="131">
        <v>38385.89016203704</v>
      </c>
      <c r="E55" s="132">
        <v>10764.0975083093</v>
      </c>
      <c r="F55" s="132">
        <v>2.1480722328845925</v>
      </c>
      <c r="J55" s="83"/>
      <c r="K55" s="81"/>
      <c r="L55" s="84"/>
      <c r="M55" s="84"/>
    </row>
    <row r="56" spans="1:13" ht="12.75">
      <c r="A56" s="80"/>
      <c r="B56" s="15"/>
      <c r="C56" t="s">
        <v>632</v>
      </c>
      <c r="D56" s="131">
        <v>38385.89709490741</v>
      </c>
      <c r="E56" s="132">
        <v>15044.379883256657</v>
      </c>
      <c r="F56" s="132">
        <v>0.7695412560924477</v>
      </c>
      <c r="J56" s="83"/>
      <c r="K56" s="81"/>
      <c r="L56" s="84"/>
      <c r="M56" s="84"/>
    </row>
    <row r="57" spans="1:13" ht="12.75">
      <c r="A57" s="80"/>
      <c r="B57" s="15"/>
      <c r="C57" t="s">
        <v>633</v>
      </c>
      <c r="D57" s="131">
        <v>38385.90405092593</v>
      </c>
      <c r="E57" s="132">
        <v>4216.715890692512</v>
      </c>
      <c r="F57" s="132">
        <v>2.2896385126682337</v>
      </c>
      <c r="J57" s="83"/>
      <c r="K57" s="81"/>
      <c r="L57" s="84"/>
      <c r="M57" s="84"/>
    </row>
    <row r="58" spans="1:13" ht="12.75">
      <c r="A58" s="80"/>
      <c r="B58" s="15"/>
      <c r="C58" t="s">
        <v>601</v>
      </c>
      <c r="D58" s="131">
        <v>38385.910995370374</v>
      </c>
      <c r="E58" s="132">
        <v>26683.881600368222</v>
      </c>
      <c r="F58" s="132">
        <v>5.1669511964173855</v>
      </c>
      <c r="J58" s="83"/>
      <c r="K58" s="81"/>
      <c r="L58" s="84"/>
      <c r="M58" s="84"/>
    </row>
    <row r="59" spans="1:13" ht="12.75">
      <c r="A59" s="80"/>
      <c r="B59" s="15"/>
      <c r="C59" t="s">
        <v>625</v>
      </c>
      <c r="D59" s="131">
        <v>38385.91793981481</v>
      </c>
      <c r="E59" s="132">
        <v>6080.451478030835</v>
      </c>
      <c r="F59" s="132">
        <v>2.1499573068764786</v>
      </c>
      <c r="J59" s="83"/>
      <c r="K59" s="81"/>
      <c r="L59" s="84"/>
      <c r="M59" s="84"/>
    </row>
    <row r="60" spans="1:13" ht="12.75">
      <c r="A60" s="80"/>
      <c r="B60" s="15"/>
      <c r="C60" t="s">
        <v>634</v>
      </c>
      <c r="D60" s="131">
        <v>38385.924895833334</v>
      </c>
      <c r="E60" s="132">
        <v>9188.642085084844</v>
      </c>
      <c r="F60" s="132">
        <v>0.9704955498431082</v>
      </c>
      <c r="J60" s="83"/>
      <c r="K60" s="81"/>
      <c r="L60" s="84"/>
      <c r="M60" s="84"/>
    </row>
    <row r="61" spans="1:13" ht="12.75">
      <c r="A61" s="80"/>
      <c r="B61" s="15"/>
      <c r="C61" t="s">
        <v>635</v>
      </c>
      <c r="D61" s="131">
        <v>38385.93181712963</v>
      </c>
      <c r="E61" s="132">
        <v>14468.420108712995</v>
      </c>
      <c r="F61" s="132">
        <v>1.2548266771046068</v>
      </c>
      <c r="J61" s="83"/>
      <c r="K61" s="81"/>
      <c r="L61" s="84"/>
      <c r="M61" s="84"/>
    </row>
    <row r="62" spans="1:13" ht="12.75">
      <c r="A62" s="80"/>
      <c r="B62" s="15"/>
      <c r="C62" t="s">
        <v>636</v>
      </c>
      <c r="D62" s="131">
        <v>38385.93877314815</v>
      </c>
      <c r="E62" s="132">
        <v>-271.57963446475196</v>
      </c>
      <c r="F62" s="132"/>
      <c r="J62" s="83"/>
      <c r="K62" s="81"/>
      <c r="L62" s="84"/>
      <c r="M62" s="84"/>
    </row>
    <row r="63" spans="1:6" ht="12.75">
      <c r="A63" s="80"/>
      <c r="B63" s="15"/>
      <c r="C63" t="s">
        <v>602</v>
      </c>
      <c r="D63" s="131">
        <v>38385.94568287037</v>
      </c>
      <c r="E63" s="132">
        <v>28020.50370906217</v>
      </c>
      <c r="F63" s="132">
        <v>1.6103279908740715</v>
      </c>
    </row>
    <row r="64" spans="1:13" ht="12.75">
      <c r="A64" s="80"/>
      <c r="B64" s="15"/>
      <c r="C64" t="s">
        <v>637</v>
      </c>
      <c r="D64" s="131">
        <v>38385.952627314815</v>
      </c>
      <c r="E64" s="132">
        <v>8008.895537010087</v>
      </c>
      <c r="F64" s="132">
        <v>1.769981674866773</v>
      </c>
      <c r="L64" s="84"/>
      <c r="M64" s="84"/>
    </row>
    <row r="65" spans="1:12" ht="12.75">
      <c r="A65" s="80"/>
      <c r="B65" s="15"/>
      <c r="C65" t="s">
        <v>485</v>
      </c>
      <c r="D65" s="131">
        <v>38385.95957175926</v>
      </c>
      <c r="E65" s="132">
        <v>11766.896008819367</v>
      </c>
      <c r="F65" s="132">
        <v>1.2393945950150016</v>
      </c>
      <c r="L65" s="84"/>
    </row>
    <row r="66" spans="1:13" ht="12.75">
      <c r="A66" s="80"/>
      <c r="B66" s="15"/>
      <c r="C66" t="s">
        <v>638</v>
      </c>
      <c r="D66" s="131">
        <v>38385.96649305556</v>
      </c>
      <c r="E66" s="132">
        <v>4083.3321314468863</v>
      </c>
      <c r="F66" s="132">
        <v>0.8940333506361975</v>
      </c>
      <c r="L66" s="84"/>
      <c r="M66" s="76"/>
    </row>
    <row r="67" spans="1:6" ht="12.75">
      <c r="A67" s="80"/>
      <c r="B67" s="15"/>
      <c r="C67" t="s">
        <v>639</v>
      </c>
      <c r="D67" s="131">
        <v>38385.9734375</v>
      </c>
      <c r="E67" s="132">
        <v>4870.988804496922</v>
      </c>
      <c r="F67" s="132">
        <v>5.405550277532865</v>
      </c>
    </row>
    <row r="68" spans="1:13" ht="12.75">
      <c r="A68" s="80"/>
      <c r="B68" s="15"/>
      <c r="C68" t="s">
        <v>603</v>
      </c>
      <c r="D68" s="131">
        <v>38385.98039351852</v>
      </c>
      <c r="E68" s="132">
        <v>28643.345882288366</v>
      </c>
      <c r="F68" s="132">
        <v>2.059054422208398</v>
      </c>
      <c r="J68" s="78"/>
      <c r="K68" s="78"/>
      <c r="L68" s="79"/>
      <c r="M68" s="79"/>
    </row>
    <row r="69" spans="1:13" ht="12.75">
      <c r="A69" s="80"/>
      <c r="B69" s="15"/>
      <c r="C69" t="s">
        <v>484</v>
      </c>
      <c r="D69" s="131">
        <v>38385.987349537034</v>
      </c>
      <c r="E69" s="132">
        <v>2280.5975614033955</v>
      </c>
      <c r="F69" s="132">
        <v>7.542545849364019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640</v>
      </c>
      <c r="D70" s="131">
        <v>38385.99428240741</v>
      </c>
      <c r="E70" s="132">
        <v>-365.432550043516</v>
      </c>
      <c r="F70" s="132"/>
      <c r="J70" s="83"/>
      <c r="K70" s="81"/>
      <c r="L70" s="84"/>
      <c r="M70" s="84"/>
    </row>
    <row r="71" spans="1:13" ht="12.75">
      <c r="A71" s="80"/>
      <c r="B71" s="15"/>
      <c r="C71" t="s">
        <v>486</v>
      </c>
      <c r="D71" s="131">
        <v>38386.001180555555</v>
      </c>
      <c r="E71" s="132">
        <v>14898.558162925916</v>
      </c>
      <c r="F71" s="132">
        <v>0.8309314874438926</v>
      </c>
      <c r="J71" s="83"/>
      <c r="K71" s="81"/>
      <c r="L71" s="84"/>
      <c r="M71" s="84"/>
    </row>
    <row r="72" spans="1:13" ht="12.75">
      <c r="A72" s="80"/>
      <c r="B72" s="15"/>
      <c r="C72" t="s">
        <v>641</v>
      </c>
      <c r="D72" s="131">
        <v>38386.00806712963</v>
      </c>
      <c r="E72" s="132">
        <v>130.56528070999602</v>
      </c>
      <c r="F72" s="132">
        <v>341.9663043234666</v>
      </c>
      <c r="J72" s="83"/>
      <c r="K72" s="81"/>
      <c r="L72" s="84"/>
      <c r="M72" s="84"/>
    </row>
    <row r="73" spans="1:13" ht="12.75">
      <c r="A73" s="80"/>
      <c r="B73" s="15"/>
      <c r="C73" t="s">
        <v>604</v>
      </c>
      <c r="D73" s="131">
        <v>38386.01498842592</v>
      </c>
      <c r="E73" s="132">
        <v>29487.878864974486</v>
      </c>
      <c r="F73" s="132">
        <v>1.003459581888583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430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431</v>
      </c>
      <c r="D80" s="106" t="s">
        <v>432</v>
      </c>
      <c r="E80" s="84" t="s">
        <v>433</v>
      </c>
      <c r="F80" s="97" t="s">
        <v>521</v>
      </c>
      <c r="J80" s="83"/>
      <c r="K80" s="81"/>
      <c r="L80" s="84"/>
      <c r="M80" s="84"/>
    </row>
    <row r="81" spans="1:13" ht="11.25">
      <c r="A81" s="80" t="s">
        <v>614</v>
      </c>
      <c r="B81" s="15"/>
      <c r="C81" s="15" t="s">
        <v>596</v>
      </c>
      <c r="D81" s="106">
        <v>38385.800891203704</v>
      </c>
      <c r="E81" s="84">
        <v>52522.202180362015</v>
      </c>
      <c r="F81" s="97">
        <v>1.2614784186876777</v>
      </c>
      <c r="J81" s="83"/>
      <c r="K81" s="81"/>
      <c r="L81" s="84"/>
      <c r="M81" s="84"/>
    </row>
    <row r="82" spans="1:13" ht="11.25">
      <c r="A82" s="80"/>
      <c r="B82" s="15"/>
      <c r="C82" s="15" t="s">
        <v>597</v>
      </c>
      <c r="D82" s="106">
        <v>38385.80784722222</v>
      </c>
      <c r="E82" s="84">
        <v>485.85536088112946</v>
      </c>
      <c r="F82" s="97">
        <v>5.12896944626079</v>
      </c>
      <c r="J82" s="83"/>
      <c r="K82" s="81"/>
      <c r="L82" s="84"/>
      <c r="M82" s="84"/>
    </row>
    <row r="83" spans="1:13" ht="11.25">
      <c r="A83" s="80"/>
      <c r="B83" s="15"/>
      <c r="C83" s="15" t="s">
        <v>481</v>
      </c>
      <c r="D83" s="106">
        <v>38385.81480324074</v>
      </c>
      <c r="E83" s="84">
        <v>10856.230218688532</v>
      </c>
      <c r="F83" s="97">
        <v>0.49253957026783857</v>
      </c>
      <c r="J83" s="83"/>
      <c r="K83" s="81"/>
      <c r="L83" s="84"/>
      <c r="M83" s="84"/>
    </row>
    <row r="84" spans="1:13" ht="11.25">
      <c r="A84" s="80"/>
      <c r="B84" s="15"/>
      <c r="C84" s="15" t="s">
        <v>598</v>
      </c>
      <c r="D84" s="106">
        <v>38385.821747685186</v>
      </c>
      <c r="E84" s="84">
        <v>53950.3422693966</v>
      </c>
      <c r="F84" s="97">
        <v>1.6314091515837572</v>
      </c>
      <c r="J84" s="83"/>
      <c r="K84" s="81"/>
      <c r="L84" s="84"/>
      <c r="M84" s="84"/>
    </row>
    <row r="85" spans="1:13" ht="11.25">
      <c r="A85" s="80"/>
      <c r="B85" s="15"/>
      <c r="C85" s="15" t="s">
        <v>487</v>
      </c>
      <c r="D85" s="106">
        <v>38385.82871527778</v>
      </c>
      <c r="E85" s="84">
        <v>76495.14287614082</v>
      </c>
      <c r="F85" s="97">
        <v>2.0164259898801955</v>
      </c>
      <c r="J85" s="83"/>
      <c r="K85" s="81"/>
      <c r="L85" s="84"/>
      <c r="M85" s="84"/>
    </row>
    <row r="86" spans="1:13" ht="11.25">
      <c r="A86" s="80"/>
      <c r="B86" s="15"/>
      <c r="C86" s="15" t="s">
        <v>627</v>
      </c>
      <c r="D86" s="106">
        <v>38385.83565972222</v>
      </c>
      <c r="E86" s="84">
        <v>5264.314332647726</v>
      </c>
      <c r="F86" s="97">
        <v>0.9945878468070972</v>
      </c>
      <c r="J86" s="83"/>
      <c r="K86" s="81"/>
      <c r="L86" s="84"/>
      <c r="M86" s="84"/>
    </row>
    <row r="87" spans="1:13" ht="11.25">
      <c r="A87" s="80"/>
      <c r="B87" s="15"/>
      <c r="C87" s="15" t="s">
        <v>599</v>
      </c>
      <c r="D87" s="106">
        <v>38385.84261574074</v>
      </c>
      <c r="E87" s="84">
        <v>54210.612655335615</v>
      </c>
      <c r="F87" s="97">
        <v>1.318768764720563</v>
      </c>
      <c r="J87" s="83"/>
      <c r="K87" s="81"/>
      <c r="L87" s="84"/>
      <c r="M87" s="84"/>
    </row>
    <row r="88" spans="1:13" ht="11.25">
      <c r="A88" s="80"/>
      <c r="B88" s="15"/>
      <c r="C88" s="15" t="s">
        <v>628</v>
      </c>
      <c r="D88" s="106">
        <v>38385.84956018518</v>
      </c>
      <c r="E88" s="84">
        <v>1910.3166741388598</v>
      </c>
      <c r="F88" s="97">
        <v>0.47292204638027774</v>
      </c>
      <c r="J88" s="83"/>
      <c r="K88" s="81"/>
      <c r="L88" s="84"/>
      <c r="M88" s="84"/>
    </row>
    <row r="89" spans="1:13" ht="11.25">
      <c r="A89" s="80"/>
      <c r="B89" s="15"/>
      <c r="C89" s="15" t="s">
        <v>629</v>
      </c>
      <c r="D89" s="106">
        <v>38385.856516203705</v>
      </c>
      <c r="E89" s="84">
        <v>12366.202451566623</v>
      </c>
      <c r="F89" s="97">
        <v>0.9929195964275114</v>
      </c>
      <c r="J89" s="83"/>
      <c r="K89" s="81"/>
      <c r="L89" s="84"/>
      <c r="M89" s="84"/>
    </row>
    <row r="90" spans="1:13" ht="11.25">
      <c r="A90" s="80"/>
      <c r="B90" s="15"/>
      <c r="C90" s="15" t="s">
        <v>630</v>
      </c>
      <c r="D90" s="106">
        <v>38385.86346064815</v>
      </c>
      <c r="E90" s="84">
        <v>24304.78878980852</v>
      </c>
      <c r="F90" s="97">
        <v>0.8809274237042274</v>
      </c>
      <c r="J90" s="83"/>
      <c r="K90" s="81"/>
      <c r="L90" s="84"/>
      <c r="M90" s="84"/>
    </row>
    <row r="91" spans="1:13" ht="11.25">
      <c r="A91" s="80"/>
      <c r="B91" s="15"/>
      <c r="C91" s="15" t="s">
        <v>483</v>
      </c>
      <c r="D91" s="106">
        <v>38385.87042824074</v>
      </c>
      <c r="E91" s="84">
        <v>2288.279540324396</v>
      </c>
      <c r="F91" s="97">
        <v>3.2095649199485425</v>
      </c>
      <c r="J91" s="83"/>
      <c r="K91" s="81"/>
      <c r="L91" s="84"/>
      <c r="M91" s="84"/>
    </row>
    <row r="92" spans="1:13" ht="11.25">
      <c r="A92" s="80"/>
      <c r="B92" s="15"/>
      <c r="C92" s="15" t="s">
        <v>600</v>
      </c>
      <c r="D92" s="106">
        <v>38385.87737268519</v>
      </c>
      <c r="E92" s="84">
        <v>55708.02783836874</v>
      </c>
      <c r="F92" s="97">
        <v>1.109308622247503</v>
      </c>
      <c r="J92" s="83"/>
      <c r="K92" s="81"/>
      <c r="L92" s="84"/>
      <c r="M92" s="84"/>
    </row>
    <row r="93" spans="1:13" ht="11.25">
      <c r="A93" s="80"/>
      <c r="B93" s="15"/>
      <c r="C93" s="15" t="s">
        <v>482</v>
      </c>
      <c r="D93" s="106">
        <v>38385.88431712963</v>
      </c>
      <c r="E93" s="84">
        <v>104142.98489229714</v>
      </c>
      <c r="F93" s="97">
        <v>0.9088958309547075</v>
      </c>
      <c r="J93" s="83"/>
      <c r="K93" s="81"/>
      <c r="L93" s="84"/>
      <c r="M93" s="84"/>
    </row>
    <row r="94" spans="1:13" ht="11.25">
      <c r="A94" s="80"/>
      <c r="B94" s="15"/>
      <c r="C94" s="15" t="s">
        <v>631</v>
      </c>
      <c r="D94" s="106">
        <v>38385.89126157408</v>
      </c>
      <c r="E94" s="84">
        <v>37557.113805316214</v>
      </c>
      <c r="F94" s="97">
        <v>0.2610574216595069</v>
      </c>
      <c r="J94" s="83"/>
      <c r="K94" s="81"/>
      <c r="L94" s="84"/>
      <c r="M94" s="84"/>
    </row>
    <row r="95" spans="1:13" ht="11.25">
      <c r="A95" s="80"/>
      <c r="B95" s="15"/>
      <c r="C95" s="15" t="s">
        <v>632</v>
      </c>
      <c r="D95" s="106">
        <v>38385.898206018515</v>
      </c>
      <c r="E95" s="84">
        <v>916.311422830404</v>
      </c>
      <c r="F95" s="97">
        <v>6.946116301035146</v>
      </c>
      <c r="J95" s="83"/>
      <c r="K95" s="81"/>
      <c r="L95" s="84"/>
      <c r="M95" s="84"/>
    </row>
    <row r="96" spans="1:13" ht="11.25">
      <c r="A96" s="80"/>
      <c r="B96" s="15"/>
      <c r="C96" s="15" t="s">
        <v>633</v>
      </c>
      <c r="D96" s="106">
        <v>38385.90516203704</v>
      </c>
      <c r="E96" s="84">
        <v>5526.45219902417</v>
      </c>
      <c r="F96" s="97">
        <v>1.1884696873220992</v>
      </c>
      <c r="J96" s="83"/>
      <c r="K96" s="81"/>
      <c r="L96" s="84"/>
      <c r="M96" s="84"/>
    </row>
    <row r="97" spans="1:6" ht="11.25">
      <c r="A97" s="80"/>
      <c r="B97" s="15"/>
      <c r="C97" s="15" t="s">
        <v>601</v>
      </c>
      <c r="D97" s="106">
        <v>38385.91210648148</v>
      </c>
      <c r="E97" s="84">
        <v>57117.361558335695</v>
      </c>
      <c r="F97" s="97">
        <v>1.5656534959366128</v>
      </c>
    </row>
    <row r="98" spans="1:13" ht="11.25">
      <c r="A98" s="80"/>
      <c r="B98" s="15"/>
      <c r="C98" s="15" t="s">
        <v>625</v>
      </c>
      <c r="D98" s="106">
        <v>38385.91905092593</v>
      </c>
      <c r="E98" s="84">
        <v>11381.81087500319</v>
      </c>
      <c r="F98" s="97">
        <v>4.381984209876905</v>
      </c>
      <c r="L98" s="84"/>
      <c r="M98" s="84"/>
    </row>
    <row r="99" spans="1:12" ht="11.25">
      <c r="A99" s="80"/>
      <c r="B99" s="15"/>
      <c r="C99" s="15" t="s">
        <v>634</v>
      </c>
      <c r="D99" s="106">
        <v>38385.92599537037</v>
      </c>
      <c r="E99" s="84">
        <v>4068.6364572166003</v>
      </c>
      <c r="F99" s="97">
        <v>1.2789787029414836</v>
      </c>
      <c r="L99" s="84"/>
    </row>
    <row r="100" spans="1:13" ht="11.25">
      <c r="A100" s="80"/>
      <c r="B100" s="15"/>
      <c r="C100" s="15" t="s">
        <v>635</v>
      </c>
      <c r="D100" s="106">
        <v>38385.93293981482</v>
      </c>
      <c r="E100" s="84">
        <v>7815.661236627157</v>
      </c>
      <c r="F100" s="97">
        <v>5.564226715495149</v>
      </c>
      <c r="L100" s="84"/>
      <c r="M100" s="76"/>
    </row>
    <row r="101" spans="1:6" ht="11.25">
      <c r="A101" s="80"/>
      <c r="B101" s="15"/>
      <c r="C101" s="15" t="s">
        <v>636</v>
      </c>
      <c r="D101" s="106">
        <v>38385.93987268519</v>
      </c>
      <c r="E101" s="84">
        <v>350.1471141148792</v>
      </c>
      <c r="F101" s="97">
        <v>14.707974286832835</v>
      </c>
    </row>
    <row r="102" spans="1:13" ht="11.25">
      <c r="A102" s="80"/>
      <c r="B102" s="15"/>
      <c r="C102" s="15" t="s">
        <v>602</v>
      </c>
      <c r="D102" s="106">
        <v>38385.94679398148</v>
      </c>
      <c r="E102" s="84">
        <v>58337.99333872444</v>
      </c>
      <c r="F102" s="97">
        <v>2.317253085051889</v>
      </c>
      <c r="J102" s="78"/>
      <c r="K102" s="78"/>
      <c r="L102" s="79"/>
      <c r="M102" s="79"/>
    </row>
    <row r="103" spans="1:13" ht="11.25">
      <c r="A103" s="80"/>
      <c r="B103" s="15"/>
      <c r="C103" s="15" t="s">
        <v>637</v>
      </c>
      <c r="D103" s="106">
        <v>38385.953738425924</v>
      </c>
      <c r="E103" s="15">
        <v>1528.7095062206533</v>
      </c>
      <c r="F103" s="98">
        <v>3.1794411589034963</v>
      </c>
      <c r="J103" s="83"/>
      <c r="K103" s="81"/>
      <c r="L103" s="84"/>
      <c r="M103" s="84"/>
    </row>
    <row r="104" spans="1:13" ht="11.25">
      <c r="A104" s="80"/>
      <c r="B104" s="15"/>
      <c r="C104" s="15" t="s">
        <v>485</v>
      </c>
      <c r="D104" s="106">
        <v>38385.96068287037</v>
      </c>
      <c r="E104" s="15">
        <v>85144.07997311039</v>
      </c>
      <c r="F104" s="98">
        <v>0.4645580994542132</v>
      </c>
      <c r="J104" s="83"/>
      <c r="K104" s="81"/>
      <c r="L104" s="84"/>
      <c r="M104" s="84"/>
    </row>
    <row r="105" spans="1:13" ht="11.25">
      <c r="A105" s="80"/>
      <c r="B105" s="15"/>
      <c r="C105" s="15" t="s">
        <v>638</v>
      </c>
      <c r="D105" s="106">
        <v>38385.96760416667</v>
      </c>
      <c r="E105" s="15">
        <v>18831.535740508127</v>
      </c>
      <c r="F105" s="98">
        <v>2.643146144031742</v>
      </c>
      <c r="J105" s="83"/>
      <c r="K105" s="81"/>
      <c r="L105" s="84"/>
      <c r="M105" s="84"/>
    </row>
    <row r="106" spans="1:13" ht="11.25">
      <c r="A106" s="80"/>
      <c r="B106" s="15"/>
      <c r="C106" s="15" t="s">
        <v>639</v>
      </c>
      <c r="D106" s="106">
        <v>38385.97454861111</v>
      </c>
      <c r="E106" s="15">
        <v>35415.85245168533</v>
      </c>
      <c r="F106" s="98">
        <v>2.1695168098672326</v>
      </c>
      <c r="J106" s="83"/>
      <c r="K106" s="81"/>
      <c r="L106" s="84"/>
      <c r="M106" s="84"/>
    </row>
    <row r="107" spans="1:13" ht="11.25">
      <c r="A107" s="80"/>
      <c r="B107" s="15"/>
      <c r="C107" s="15" t="s">
        <v>603</v>
      </c>
      <c r="D107" s="106">
        <v>38385.98150462963</v>
      </c>
      <c r="E107" s="15">
        <v>60119.650317668915</v>
      </c>
      <c r="F107" s="98">
        <v>0.5942245684745973</v>
      </c>
      <c r="J107" s="83"/>
      <c r="K107" s="81"/>
      <c r="L107" s="84"/>
      <c r="M107" s="84"/>
    </row>
    <row r="108" spans="1:13" ht="11.25">
      <c r="A108" s="80"/>
      <c r="B108" s="15"/>
      <c r="C108" s="15" t="s">
        <v>484</v>
      </c>
      <c r="D108" s="106">
        <v>38385.98846064815</v>
      </c>
      <c r="E108" s="15">
        <v>2493.3000381315164</v>
      </c>
      <c r="F108" s="98">
        <v>3.9527631187495276</v>
      </c>
      <c r="J108" s="83"/>
      <c r="K108" s="81"/>
      <c r="L108" s="84"/>
      <c r="M108" s="84"/>
    </row>
    <row r="109" spans="1:13" ht="11.25">
      <c r="A109" s="80"/>
      <c r="B109" s="15"/>
      <c r="C109" s="15" t="s">
        <v>640</v>
      </c>
      <c r="D109" s="106">
        <v>38385.99538194444</v>
      </c>
      <c r="E109" s="15">
        <v>539.768105063212</v>
      </c>
      <c r="F109" s="98">
        <v>8.63043103196118</v>
      </c>
      <c r="J109" s="83"/>
      <c r="K109" s="81"/>
      <c r="L109" s="84"/>
      <c r="M109" s="84"/>
    </row>
    <row r="110" spans="1:13" ht="11.25">
      <c r="A110" s="80"/>
      <c r="B110" s="15"/>
      <c r="C110" s="15" t="s">
        <v>486</v>
      </c>
      <c r="D110" s="106">
        <v>38386.00226851852</v>
      </c>
      <c r="E110" s="15">
        <v>109349.96437049449</v>
      </c>
      <c r="F110" s="98">
        <v>0.4558685907023145</v>
      </c>
      <c r="J110" s="83"/>
      <c r="K110" s="81"/>
      <c r="L110" s="84"/>
      <c r="M110" s="84"/>
    </row>
    <row r="111" spans="1:13" ht="11.25">
      <c r="A111" s="80"/>
      <c r="B111" s="15"/>
      <c r="C111" s="15" t="s">
        <v>641</v>
      </c>
      <c r="D111" s="106">
        <v>38386.00916666666</v>
      </c>
      <c r="E111" s="15">
        <v>414.53131810887606</v>
      </c>
      <c r="F111" s="98">
        <v>9.270699271641782</v>
      </c>
      <c r="J111" s="83"/>
      <c r="K111" s="81"/>
      <c r="L111" s="84"/>
      <c r="M111" s="84"/>
    </row>
    <row r="112" spans="1:13" ht="11.25">
      <c r="A112" s="80"/>
      <c r="B112" s="15"/>
      <c r="C112" s="15" t="s">
        <v>604</v>
      </c>
      <c r="D112" s="106">
        <v>38386.01608796296</v>
      </c>
      <c r="E112" s="15">
        <v>59989.12306629341</v>
      </c>
      <c r="F112" s="98">
        <v>1.5945316385799584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430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431</v>
      </c>
      <c r="D119" s="106" t="s">
        <v>432</v>
      </c>
      <c r="E119" s="15" t="s">
        <v>433</v>
      </c>
      <c r="F119" s="98" t="s">
        <v>521</v>
      </c>
      <c r="J119" s="83"/>
      <c r="K119" s="81"/>
      <c r="L119" s="84"/>
      <c r="M119" s="84"/>
    </row>
    <row r="120" spans="1:13" ht="11.25">
      <c r="A120" s="80" t="s">
        <v>615</v>
      </c>
      <c r="B120" s="15"/>
      <c r="C120" s="15" t="s">
        <v>596</v>
      </c>
      <c r="D120" s="106">
        <v>38385.80207175926</v>
      </c>
      <c r="E120" s="15">
        <v>24112.37290869288</v>
      </c>
      <c r="F120" s="98">
        <v>0.19331230754358328</v>
      </c>
      <c r="J120" s="83"/>
      <c r="K120" s="81"/>
      <c r="L120" s="84"/>
      <c r="M120" s="84"/>
    </row>
    <row r="121" spans="1:13" ht="11.25">
      <c r="A121" s="80"/>
      <c r="B121" s="15"/>
      <c r="C121" s="15" t="s">
        <v>597</v>
      </c>
      <c r="D121" s="106">
        <v>38385.80902777778</v>
      </c>
      <c r="E121" s="15">
        <v>5005.681318515117</v>
      </c>
      <c r="F121" s="98">
        <v>3.7860267085969355</v>
      </c>
      <c r="J121" s="83"/>
      <c r="K121" s="81"/>
      <c r="L121" s="84"/>
      <c r="M121" s="84"/>
    </row>
    <row r="122" spans="1:13" ht="11.25">
      <c r="A122" s="80"/>
      <c r="B122" s="15"/>
      <c r="C122" s="15" t="s">
        <v>481</v>
      </c>
      <c r="D122" s="106">
        <v>38385.815983796296</v>
      </c>
      <c r="E122" s="15">
        <v>22984.51658196101</v>
      </c>
      <c r="F122" s="98">
        <v>2.3080346268472782</v>
      </c>
      <c r="J122" s="83"/>
      <c r="K122" s="81"/>
      <c r="L122" s="84"/>
      <c r="M122" s="84"/>
    </row>
    <row r="123" spans="1:13" ht="11.25">
      <c r="A123" s="80"/>
      <c r="B123" s="15"/>
      <c r="C123" s="15" t="s">
        <v>598</v>
      </c>
      <c r="D123" s="106">
        <v>38385.82293981482</v>
      </c>
      <c r="E123" s="15">
        <v>24534.792999130525</v>
      </c>
      <c r="F123" s="98">
        <v>1.2352611899268382</v>
      </c>
      <c r="J123" s="83"/>
      <c r="K123" s="81"/>
      <c r="L123" s="84"/>
      <c r="M123" s="84"/>
    </row>
    <row r="124" spans="1:13" ht="11.25">
      <c r="A124" s="80"/>
      <c r="B124" s="15"/>
      <c r="C124" s="15" t="s">
        <v>487</v>
      </c>
      <c r="D124" s="106">
        <v>38385.829884259256</v>
      </c>
      <c r="E124" s="84">
        <v>4696.799818200134</v>
      </c>
      <c r="F124" s="97">
        <v>7.808630576689877</v>
      </c>
      <c r="J124" s="83"/>
      <c r="K124" s="81"/>
      <c r="L124" s="84"/>
      <c r="M124" s="84"/>
    </row>
    <row r="125" spans="1:13" ht="11.25">
      <c r="A125" s="80"/>
      <c r="B125" s="15"/>
      <c r="C125" s="15" t="s">
        <v>627</v>
      </c>
      <c r="D125" s="106">
        <v>38385.8368287037</v>
      </c>
      <c r="E125" s="84">
        <v>7959.478038570998</v>
      </c>
      <c r="F125" s="97">
        <v>1.7790852179595293</v>
      </c>
      <c r="J125" s="83"/>
      <c r="K125" s="81"/>
      <c r="L125" s="84"/>
      <c r="M125" s="84"/>
    </row>
    <row r="126" spans="1:13" ht="11.25">
      <c r="A126" s="80"/>
      <c r="B126" s="15"/>
      <c r="C126" s="15" t="s">
        <v>599</v>
      </c>
      <c r="D126" s="106">
        <v>38385.84378472222</v>
      </c>
      <c r="E126" s="84">
        <v>24589.06449019058</v>
      </c>
      <c r="F126" s="97">
        <v>0.8978533518195368</v>
      </c>
      <c r="J126" s="83"/>
      <c r="K126" s="81"/>
      <c r="L126" s="84"/>
      <c r="M126" s="84"/>
    </row>
    <row r="127" spans="1:13" ht="11.25">
      <c r="A127" s="80"/>
      <c r="B127" s="15"/>
      <c r="C127" s="15" t="s">
        <v>628</v>
      </c>
      <c r="D127" s="106">
        <v>38385.850752314815</v>
      </c>
      <c r="E127" s="84">
        <v>4334.819500234737</v>
      </c>
      <c r="F127" s="97">
        <v>3.0938413845211716</v>
      </c>
      <c r="J127" s="83"/>
      <c r="K127" s="81"/>
      <c r="L127" s="84"/>
      <c r="M127" s="84"/>
    </row>
    <row r="128" spans="1:13" ht="11.25">
      <c r="A128" s="80"/>
      <c r="B128" s="15"/>
      <c r="C128" s="15" t="s">
        <v>629</v>
      </c>
      <c r="D128" s="106">
        <v>38385.85769675926</v>
      </c>
      <c r="E128" s="84">
        <v>20557.138680308894</v>
      </c>
      <c r="F128" s="97">
        <v>2.9955428707096696</v>
      </c>
      <c r="L128" s="84"/>
      <c r="M128" s="76"/>
    </row>
    <row r="129" spans="1:6" ht="11.25">
      <c r="A129" s="80"/>
      <c r="B129" s="15"/>
      <c r="C129" s="15" t="s">
        <v>630</v>
      </c>
      <c r="D129" s="106">
        <v>38385.864652777775</v>
      </c>
      <c r="E129" s="84">
        <v>25959.86544698274</v>
      </c>
      <c r="F129" s="97">
        <v>2.1184241084640774</v>
      </c>
    </row>
    <row r="130" spans="1:13" ht="11.25">
      <c r="A130" s="80"/>
      <c r="B130" s="15"/>
      <c r="C130" s="15" t="s">
        <v>483</v>
      </c>
      <c r="D130" s="106">
        <v>38385.8716087963</v>
      </c>
      <c r="E130" s="84">
        <v>10186.733058832018</v>
      </c>
      <c r="F130" s="97">
        <v>3.1556000262736164</v>
      </c>
      <c r="J130" s="78"/>
      <c r="K130" s="78"/>
      <c r="L130" s="79"/>
      <c r="M130" s="79"/>
    </row>
    <row r="131" spans="1:13" ht="11.25">
      <c r="A131" s="80"/>
      <c r="B131" s="15"/>
      <c r="C131" s="15" t="s">
        <v>600</v>
      </c>
      <c r="D131" s="106">
        <v>38385.87855324074</v>
      </c>
      <c r="E131" s="84">
        <v>24934.58947226014</v>
      </c>
      <c r="F131" s="97">
        <v>1.28023854847104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482</v>
      </c>
      <c r="D132" s="106">
        <v>38385.88549768519</v>
      </c>
      <c r="E132" s="84">
        <v>4518.022970448193</v>
      </c>
      <c r="F132" s="97">
        <v>4.506000929825798</v>
      </c>
      <c r="J132" s="83"/>
      <c r="K132" s="81"/>
      <c r="L132" s="84"/>
      <c r="M132" s="84"/>
    </row>
    <row r="133" spans="1:13" ht="11.25">
      <c r="A133" s="80"/>
      <c r="B133" s="15"/>
      <c r="C133" s="15" t="s">
        <v>631</v>
      </c>
      <c r="D133" s="106">
        <v>38385.8924537037</v>
      </c>
      <c r="E133" s="84">
        <v>35242.62052844965</v>
      </c>
      <c r="F133" s="97">
        <v>0.645825430876389</v>
      </c>
      <c r="J133" s="83"/>
      <c r="K133" s="81"/>
      <c r="L133" s="84"/>
      <c r="M133" s="84"/>
    </row>
    <row r="134" spans="1:13" ht="11.25">
      <c r="A134" s="80"/>
      <c r="B134" s="15"/>
      <c r="C134" s="15" t="s">
        <v>632</v>
      </c>
      <c r="D134" s="106">
        <v>38385.89938657408</v>
      </c>
      <c r="E134" s="84">
        <v>19044.205361376684</v>
      </c>
      <c r="F134" s="97">
        <v>2.567458127721052</v>
      </c>
      <c r="J134" s="83"/>
      <c r="K134" s="81"/>
      <c r="L134" s="84"/>
      <c r="M134" s="84"/>
    </row>
    <row r="135" spans="1:13" ht="11.25">
      <c r="A135" s="80"/>
      <c r="B135" s="15"/>
      <c r="C135" s="15" t="s">
        <v>633</v>
      </c>
      <c r="D135" s="106">
        <v>38385.90634259259</v>
      </c>
      <c r="E135" s="84">
        <v>7429.43998261609</v>
      </c>
      <c r="F135" s="97">
        <v>1.8225889709337944</v>
      </c>
      <c r="J135" s="83"/>
      <c r="K135" s="81"/>
      <c r="L135" s="84"/>
      <c r="M135" s="84"/>
    </row>
    <row r="136" spans="1:13" ht="11.25">
      <c r="A136" s="80"/>
      <c r="B136" s="15"/>
      <c r="C136" s="15" t="s">
        <v>601</v>
      </c>
      <c r="D136" s="106">
        <v>38385.91328703704</v>
      </c>
      <c r="E136" s="84">
        <v>25196.589512504186</v>
      </c>
      <c r="F136" s="97">
        <v>0.6696145796765893</v>
      </c>
      <c r="J136" s="83"/>
      <c r="K136" s="81"/>
      <c r="L136" s="84"/>
      <c r="M136" s="84"/>
    </row>
    <row r="137" spans="1:13" ht="11.25">
      <c r="A137" s="80"/>
      <c r="B137" s="15"/>
      <c r="C137" s="15" t="s">
        <v>625</v>
      </c>
      <c r="D137" s="106">
        <v>38385.92024305555</v>
      </c>
      <c r="E137" s="84">
        <v>23131.235932747764</v>
      </c>
      <c r="F137" s="97">
        <v>1.3459034024648526</v>
      </c>
      <c r="J137" s="83"/>
      <c r="K137" s="81"/>
      <c r="L137" s="84"/>
      <c r="M137" s="84"/>
    </row>
    <row r="138" spans="1:13" ht="11.25">
      <c r="A138" s="80"/>
      <c r="B138" s="15"/>
      <c r="C138" s="15" t="s">
        <v>634</v>
      </c>
      <c r="D138" s="106">
        <v>38385.92717592593</v>
      </c>
      <c r="E138" s="84">
        <v>18181.49303241517</v>
      </c>
      <c r="F138" s="97">
        <v>1.400159660104797</v>
      </c>
      <c r="J138" s="83"/>
      <c r="K138" s="81"/>
      <c r="L138" s="84"/>
      <c r="M138" s="84"/>
    </row>
    <row r="139" spans="1:13" ht="11.25">
      <c r="A139" s="80"/>
      <c r="B139" s="15"/>
      <c r="C139" s="15" t="s">
        <v>635</v>
      </c>
      <c r="D139" s="106">
        <v>38385.93412037037</v>
      </c>
      <c r="E139" s="84">
        <v>57684.541598809505</v>
      </c>
      <c r="F139" s="97">
        <v>0.920699729808684</v>
      </c>
      <c r="J139" s="83"/>
      <c r="K139" s="81"/>
      <c r="L139" s="84"/>
      <c r="M139" s="84"/>
    </row>
    <row r="140" spans="1:13" ht="11.25">
      <c r="A140" s="80"/>
      <c r="B140" s="15"/>
      <c r="C140" s="15" t="s">
        <v>636</v>
      </c>
      <c r="D140" s="106">
        <v>38385.94105324074</v>
      </c>
      <c r="E140" s="84">
        <v>4253.018632082034</v>
      </c>
      <c r="F140" s="97">
        <v>8.15178636015066</v>
      </c>
      <c r="J140" s="83"/>
      <c r="K140" s="81"/>
      <c r="L140" s="84"/>
      <c r="M140" s="84"/>
    </row>
    <row r="141" spans="1:13" ht="11.25">
      <c r="A141" s="80"/>
      <c r="B141" s="15"/>
      <c r="C141" s="15" t="s">
        <v>602</v>
      </c>
      <c r="D141" s="106">
        <v>38385.94798611111</v>
      </c>
      <c r="E141" s="84">
        <v>25260.404198825636</v>
      </c>
      <c r="F141" s="97">
        <v>0.4488427419562303</v>
      </c>
      <c r="J141" s="83"/>
      <c r="K141" s="81"/>
      <c r="L141" s="84"/>
      <c r="M141" s="84"/>
    </row>
    <row r="142" spans="1:13" ht="11.25">
      <c r="A142" s="80"/>
      <c r="B142" s="15"/>
      <c r="C142" s="15" t="s">
        <v>637</v>
      </c>
      <c r="D142" s="106">
        <v>38385.95491898148</v>
      </c>
      <c r="E142" s="84">
        <v>12046.0658643075</v>
      </c>
      <c r="F142" s="97">
        <v>4.290728531440078</v>
      </c>
      <c r="J142" s="83"/>
      <c r="K142" s="81"/>
      <c r="L142" s="84"/>
      <c r="M142" s="84"/>
    </row>
    <row r="143" spans="1:13" ht="11.25">
      <c r="A143" s="80"/>
      <c r="B143" s="15"/>
      <c r="C143" s="15" t="s">
        <v>485</v>
      </c>
      <c r="D143" s="106">
        <v>38385.961851851855</v>
      </c>
      <c r="E143" s="84">
        <v>4524.009131096951</v>
      </c>
      <c r="F143" s="97">
        <v>8.011910569226828</v>
      </c>
      <c r="J143" s="83"/>
      <c r="K143" s="81"/>
      <c r="L143" s="84"/>
      <c r="M143" s="84"/>
    </row>
    <row r="144" spans="1:13" ht="11.25">
      <c r="A144" s="80"/>
      <c r="B144" s="15"/>
      <c r="C144" s="15" t="s">
        <v>638</v>
      </c>
      <c r="D144" s="106">
        <v>38385.96878472222</v>
      </c>
      <c r="E144" s="84">
        <v>10420.549669307506</v>
      </c>
      <c r="F144" s="97">
        <v>1.7428269868963968</v>
      </c>
      <c r="J144" s="83"/>
      <c r="K144" s="81"/>
      <c r="L144" s="84"/>
      <c r="M144" s="84"/>
    </row>
    <row r="145" spans="1:13" ht="11.25">
      <c r="A145" s="80"/>
      <c r="B145" s="15"/>
      <c r="C145" s="15" t="s">
        <v>639</v>
      </c>
      <c r="D145" s="106">
        <v>38385.97574074074</v>
      </c>
      <c r="E145" s="84">
        <v>20053.586316903613</v>
      </c>
      <c r="F145" s="97">
        <v>2.361508552085985</v>
      </c>
      <c r="J145" s="83"/>
      <c r="K145" s="81"/>
      <c r="L145" s="84"/>
      <c r="M145" s="84"/>
    </row>
    <row r="146" spans="1:13" ht="11.25">
      <c r="A146" s="80"/>
      <c r="B146" s="15"/>
      <c r="C146" s="15" t="s">
        <v>603</v>
      </c>
      <c r="D146" s="106">
        <v>38385.98269675926</v>
      </c>
      <c r="E146" s="84">
        <v>24886.36526723807</v>
      </c>
      <c r="F146" s="97">
        <v>1.6929970872336437</v>
      </c>
      <c r="J146" s="83"/>
      <c r="K146" s="81"/>
      <c r="L146" s="84"/>
      <c r="M146" s="84"/>
    </row>
    <row r="147" spans="1:13" ht="11.25">
      <c r="A147" s="80"/>
      <c r="B147" s="15"/>
      <c r="C147" s="15" t="s">
        <v>484</v>
      </c>
      <c r="D147" s="106">
        <v>38385.989641203705</v>
      </c>
      <c r="E147" s="84">
        <v>10349.663941126093</v>
      </c>
      <c r="F147" s="97">
        <v>2.1995861299506254</v>
      </c>
      <c r="J147" s="83"/>
      <c r="K147" s="81"/>
      <c r="L147" s="84"/>
      <c r="M147" s="84"/>
    </row>
    <row r="148" spans="1:13" ht="11.25">
      <c r="A148" s="80"/>
      <c r="B148" s="15"/>
      <c r="C148" s="15" t="s">
        <v>640</v>
      </c>
      <c r="D148" s="106">
        <v>38385.99655092593</v>
      </c>
      <c r="E148" s="84">
        <v>4799.56031595844</v>
      </c>
      <c r="F148" s="97">
        <v>7.950883439125485</v>
      </c>
      <c r="J148" s="83"/>
      <c r="K148" s="81"/>
      <c r="L148" s="84"/>
      <c r="M148" s="84"/>
    </row>
    <row r="149" spans="1:13" ht="11.25">
      <c r="A149" s="80"/>
      <c r="B149" s="15"/>
      <c r="C149" s="15" t="s">
        <v>486</v>
      </c>
      <c r="D149" s="106">
        <v>38386.00344907407</v>
      </c>
      <c r="E149" s="84">
        <v>4668.921261962887</v>
      </c>
      <c r="F149" s="97">
        <v>2.2438970792406234</v>
      </c>
      <c r="J149" s="83"/>
      <c r="K149" s="81"/>
      <c r="L149" s="84"/>
      <c r="M149" s="84"/>
    </row>
    <row r="150" spans="1:13" ht="11.25">
      <c r="A150" s="80"/>
      <c r="B150" s="15"/>
      <c r="C150" s="15" t="s">
        <v>641</v>
      </c>
      <c r="D150" s="106">
        <v>38386.010347222225</v>
      </c>
      <c r="E150" s="84">
        <v>4403.023636990573</v>
      </c>
      <c r="F150" s="97">
        <v>1.0158216938581095</v>
      </c>
      <c r="J150" s="83"/>
      <c r="K150" s="81"/>
      <c r="L150" s="84"/>
      <c r="M150" s="84"/>
    </row>
    <row r="151" spans="1:13" ht="11.25">
      <c r="A151" s="80"/>
      <c r="B151" s="15"/>
      <c r="C151" s="15" t="s">
        <v>604</v>
      </c>
      <c r="D151" s="106">
        <v>38386.01726851852</v>
      </c>
      <c r="E151" s="84">
        <v>24659.217469658386</v>
      </c>
      <c r="F151" s="97">
        <v>0.7303146153235844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430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431</v>
      </c>
      <c r="D158" s="107" t="s">
        <v>432</v>
      </c>
      <c r="E158" s="84" t="s">
        <v>433</v>
      </c>
      <c r="F158" s="97" t="s">
        <v>521</v>
      </c>
      <c r="J158" s="83"/>
      <c r="K158" s="81"/>
      <c r="L158" s="84"/>
      <c r="M158" s="84"/>
    </row>
    <row r="159" spans="1:6" ht="11.25">
      <c r="A159" s="80" t="s">
        <v>616</v>
      </c>
      <c r="B159" s="15"/>
      <c r="C159" s="15" t="s">
        <v>596</v>
      </c>
      <c r="D159" s="107">
        <v>38385.80024305556</v>
      </c>
      <c r="E159" s="84">
        <v>41937.30176135611</v>
      </c>
      <c r="F159" s="97">
        <v>1.2961705266224859</v>
      </c>
    </row>
    <row r="160" spans="1:13" ht="11.25">
      <c r="A160" s="80"/>
      <c r="B160" s="15"/>
      <c r="C160" s="15" t="s">
        <v>597</v>
      </c>
      <c r="D160" s="107">
        <v>38385.80721064815</v>
      </c>
      <c r="E160" s="84">
        <v>856.3625248603239</v>
      </c>
      <c r="F160" s="97">
        <v>61.93852936125003</v>
      </c>
      <c r="L160" s="84"/>
      <c r="M160" s="84"/>
    </row>
    <row r="161" spans="1:12" ht="11.25">
      <c r="A161" s="80"/>
      <c r="B161" s="15"/>
      <c r="C161" s="15" t="s">
        <v>481</v>
      </c>
      <c r="D161" s="107">
        <v>38385.814155092594</v>
      </c>
      <c r="E161" s="84">
        <v>10741.122622247243</v>
      </c>
      <c r="F161" s="97">
        <v>2.990547198805695</v>
      </c>
      <c r="L161" s="84"/>
    </row>
    <row r="162" spans="1:13" ht="11.25">
      <c r="A162" s="80"/>
      <c r="B162" s="15"/>
      <c r="C162" s="15" t="s">
        <v>598</v>
      </c>
      <c r="D162" s="107">
        <v>38385.82111111111</v>
      </c>
      <c r="E162" s="84">
        <v>43070.39837177647</v>
      </c>
      <c r="F162" s="97">
        <v>1.2185645668146121</v>
      </c>
      <c r="L162" s="84"/>
      <c r="M162" s="76"/>
    </row>
    <row r="163" spans="1:6" ht="11.25">
      <c r="A163" s="80"/>
      <c r="B163" s="15"/>
      <c r="C163" s="15" t="s">
        <v>487</v>
      </c>
      <c r="D163" s="107">
        <v>38385.82806712963</v>
      </c>
      <c r="E163" s="84">
        <v>150208.02505687045</v>
      </c>
      <c r="F163" s="97">
        <v>0.9933690063600474</v>
      </c>
    </row>
    <row r="164" spans="1:13" ht="11.25">
      <c r="A164" s="80"/>
      <c r="B164" s="15"/>
      <c r="C164" s="15" t="s">
        <v>627</v>
      </c>
      <c r="D164" s="107">
        <v>38385.835011574076</v>
      </c>
      <c r="E164" s="84">
        <v>4953.064498287319</v>
      </c>
      <c r="F164" s="97">
        <v>4.356254645141107</v>
      </c>
      <c r="J164" s="78"/>
      <c r="K164" s="78"/>
      <c r="L164" s="79"/>
      <c r="M164" s="79"/>
    </row>
    <row r="165" spans="1:13" ht="11.25">
      <c r="A165" s="80"/>
      <c r="B165" s="15"/>
      <c r="C165" s="15" t="s">
        <v>599</v>
      </c>
      <c r="D165" s="107">
        <v>38385.84196759259</v>
      </c>
      <c r="E165" s="84">
        <v>43371.36769840701</v>
      </c>
      <c r="F165" s="97">
        <v>0.552744039272946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628</v>
      </c>
      <c r="D166" s="107">
        <v>38385.84892361111</v>
      </c>
      <c r="E166" s="84">
        <v>4140.9230201764385</v>
      </c>
      <c r="F166" s="97">
        <v>2.0161776328713543</v>
      </c>
      <c r="J166" s="83"/>
      <c r="K166" s="81"/>
      <c r="L166" s="84"/>
      <c r="M166" s="84"/>
    </row>
    <row r="167" spans="1:13" ht="11.25">
      <c r="A167" s="80"/>
      <c r="B167" s="15"/>
      <c r="C167" s="15" t="s">
        <v>629</v>
      </c>
      <c r="D167" s="107">
        <v>38385.85587962963</v>
      </c>
      <c r="E167" s="84">
        <v>6762.875335030174</v>
      </c>
      <c r="F167" s="97">
        <v>3.8592904285078076</v>
      </c>
      <c r="J167" s="83"/>
      <c r="K167" s="81"/>
      <c r="L167" s="84"/>
      <c r="M167" s="84"/>
    </row>
    <row r="168" spans="1:13" ht="11.25">
      <c r="A168" s="80"/>
      <c r="B168" s="15"/>
      <c r="C168" s="15" t="s">
        <v>630</v>
      </c>
      <c r="D168" s="107">
        <v>38385.86282407407</v>
      </c>
      <c r="E168" s="84">
        <v>15037.485682969791</v>
      </c>
      <c r="F168" s="97">
        <v>2.3309675125978306</v>
      </c>
      <c r="J168" s="83"/>
      <c r="K168" s="81"/>
      <c r="L168" s="84"/>
      <c r="M168" s="84"/>
    </row>
    <row r="169" spans="1:13" ht="11.25">
      <c r="A169" s="80"/>
      <c r="B169" s="15"/>
      <c r="C169" s="15" t="s">
        <v>483</v>
      </c>
      <c r="D169" s="107">
        <v>38385.869780092595</v>
      </c>
      <c r="E169" s="84">
        <v>2657.210266433906</v>
      </c>
      <c r="F169" s="97">
        <v>7.4938667445429425</v>
      </c>
      <c r="J169" s="83"/>
      <c r="K169" s="81"/>
      <c r="L169" s="84"/>
      <c r="M169" s="84"/>
    </row>
    <row r="170" spans="1:13" ht="11.25">
      <c r="A170" s="80"/>
      <c r="B170" s="15"/>
      <c r="C170" s="15" t="s">
        <v>600</v>
      </c>
      <c r="D170" s="107">
        <v>38385.87672453704</v>
      </c>
      <c r="E170" s="84">
        <v>43813.01381891075</v>
      </c>
      <c r="F170" s="97">
        <v>3.492730889905113</v>
      </c>
      <c r="J170" s="83"/>
      <c r="K170" s="81"/>
      <c r="L170" s="84"/>
      <c r="M170" s="84"/>
    </row>
    <row r="171" spans="1:13" ht="11.25">
      <c r="A171" s="80"/>
      <c r="B171" s="15"/>
      <c r="C171" s="15" t="s">
        <v>482</v>
      </c>
      <c r="D171" s="107">
        <v>38385.88366898148</v>
      </c>
      <c r="E171" s="84">
        <v>151448.80193661258</v>
      </c>
      <c r="F171" s="97">
        <v>0.7163269727664641</v>
      </c>
      <c r="J171" s="83"/>
      <c r="K171" s="81"/>
      <c r="L171" s="84"/>
      <c r="M171" s="84"/>
    </row>
    <row r="172" spans="1:13" ht="11.25">
      <c r="A172" s="80"/>
      <c r="B172" s="15"/>
      <c r="C172" s="15" t="s">
        <v>631</v>
      </c>
      <c r="D172" s="107">
        <v>38385.890625</v>
      </c>
      <c r="E172" s="84">
        <v>78140.54497952643</v>
      </c>
      <c r="F172" s="97">
        <v>0.9412243245569648</v>
      </c>
      <c r="J172" s="83"/>
      <c r="K172" s="81"/>
      <c r="L172" s="84"/>
      <c r="M172" s="84"/>
    </row>
    <row r="173" spans="1:13" ht="11.25">
      <c r="A173" s="80"/>
      <c r="B173" s="15"/>
      <c r="C173" s="15" t="s">
        <v>632</v>
      </c>
      <c r="D173" s="107">
        <v>38385.89755787037</v>
      </c>
      <c r="E173" s="84">
        <v>3269.2411522281923</v>
      </c>
      <c r="F173" s="97">
        <v>5.188571724477973</v>
      </c>
      <c r="J173" s="83"/>
      <c r="K173" s="81"/>
      <c r="L173" s="84"/>
      <c r="M173" s="84"/>
    </row>
    <row r="174" spans="1:13" ht="11.25">
      <c r="A174" s="80"/>
      <c r="B174" s="15"/>
      <c r="C174" s="15" t="s">
        <v>633</v>
      </c>
      <c r="D174" s="107">
        <v>38385.90451388889</v>
      </c>
      <c r="E174" s="84">
        <v>6701.776817510392</v>
      </c>
      <c r="F174" s="97">
        <v>2.7767990872799855</v>
      </c>
      <c r="J174" s="83"/>
      <c r="K174" s="81"/>
      <c r="L174" s="84"/>
      <c r="M174" s="84"/>
    </row>
    <row r="175" spans="1:13" ht="11.25">
      <c r="A175" s="80"/>
      <c r="B175" s="15"/>
      <c r="C175" s="15" t="s">
        <v>601</v>
      </c>
      <c r="D175" s="107">
        <v>38385.911458333336</v>
      </c>
      <c r="E175" s="84">
        <v>45934.78785772635</v>
      </c>
      <c r="F175" s="97">
        <v>1.5840147677641396</v>
      </c>
      <c r="J175" s="83"/>
      <c r="K175" s="81"/>
      <c r="L175" s="84"/>
      <c r="M175" s="84"/>
    </row>
    <row r="176" spans="1:13" ht="11.25">
      <c r="A176" s="80"/>
      <c r="B176" s="15"/>
      <c r="C176" s="15" t="s">
        <v>625</v>
      </c>
      <c r="D176" s="107">
        <v>38385.91840277778</v>
      </c>
      <c r="E176" s="84">
        <v>11221.265166704687</v>
      </c>
      <c r="F176" s="97">
        <v>3.029487791282965</v>
      </c>
      <c r="J176" s="83"/>
      <c r="K176" s="81"/>
      <c r="L176" s="84"/>
      <c r="M176" s="84"/>
    </row>
    <row r="177" spans="1:13" ht="11.25">
      <c r="A177" s="80"/>
      <c r="B177" s="15"/>
      <c r="C177" s="15" t="s">
        <v>634</v>
      </c>
      <c r="D177" s="107">
        <v>38385.925358796296</v>
      </c>
      <c r="E177" s="84">
        <v>49763.05666640004</v>
      </c>
      <c r="F177" s="97">
        <v>1.5914107253676</v>
      </c>
      <c r="J177" s="83"/>
      <c r="K177" s="81"/>
      <c r="L177" s="84"/>
      <c r="M177" s="84"/>
    </row>
    <row r="178" spans="1:13" ht="11.25">
      <c r="A178" s="80"/>
      <c r="B178" s="15"/>
      <c r="C178" s="15" t="s">
        <v>635</v>
      </c>
      <c r="D178" s="107">
        <v>38385.932291666664</v>
      </c>
      <c r="E178" s="84">
        <v>92291.76434441355</v>
      </c>
      <c r="F178" s="97">
        <v>1.0200068108206566</v>
      </c>
      <c r="J178" s="83"/>
      <c r="K178" s="81"/>
      <c r="L178" s="84"/>
      <c r="M178" s="84"/>
    </row>
    <row r="179" spans="1:13" ht="11.25">
      <c r="A179" s="80"/>
      <c r="B179" s="15"/>
      <c r="C179" s="15" t="s">
        <v>636</v>
      </c>
      <c r="D179" s="107">
        <v>38385.93922453704</v>
      </c>
      <c r="E179" s="84">
        <v>738.4720684327268</v>
      </c>
      <c r="F179" s="97">
        <v>64.67053440290778</v>
      </c>
      <c r="J179" s="83"/>
      <c r="K179" s="81"/>
      <c r="L179" s="84"/>
      <c r="M179" s="84"/>
    </row>
    <row r="180" spans="1:13" ht="11.25">
      <c r="A180" s="80"/>
      <c r="B180" s="15"/>
      <c r="C180" s="15" t="s">
        <v>602</v>
      </c>
      <c r="D180" s="107">
        <v>38385.94614583333</v>
      </c>
      <c r="E180" s="84">
        <v>46011.558825162196</v>
      </c>
      <c r="F180" s="97">
        <v>2.6038834603552816</v>
      </c>
      <c r="J180" s="83"/>
      <c r="K180" s="81"/>
      <c r="L180" s="84"/>
      <c r="M180" s="84"/>
    </row>
    <row r="181" spans="1:13" ht="11.25">
      <c r="A181" s="80"/>
      <c r="B181" s="15"/>
      <c r="C181" s="15" t="s">
        <v>637</v>
      </c>
      <c r="D181" s="107">
        <v>38385.95309027778</v>
      </c>
      <c r="E181" s="84">
        <v>2716.7806638270886</v>
      </c>
      <c r="F181" s="97">
        <v>5.5274307520053165</v>
      </c>
      <c r="J181" s="83"/>
      <c r="K181" s="81"/>
      <c r="L181" s="84"/>
      <c r="M181" s="84"/>
    </row>
    <row r="182" spans="1:13" ht="11.25">
      <c r="A182" s="80"/>
      <c r="B182" s="15"/>
      <c r="C182" s="15" t="s">
        <v>485</v>
      </c>
      <c r="D182" s="107">
        <v>38385.96003472222</v>
      </c>
      <c r="E182" s="84">
        <v>160328.7544591253</v>
      </c>
      <c r="F182" s="97">
        <v>2.338956738658031</v>
      </c>
      <c r="J182" s="83"/>
      <c r="K182" s="81"/>
      <c r="L182" s="84"/>
      <c r="M182" s="84"/>
    </row>
    <row r="183" spans="1:13" ht="11.25">
      <c r="A183" s="80"/>
      <c r="B183" s="15"/>
      <c r="C183" s="15" t="s">
        <v>638</v>
      </c>
      <c r="D183" s="107">
        <v>38385.96695601852</v>
      </c>
      <c r="E183" s="84">
        <v>12184.773380532863</v>
      </c>
      <c r="F183" s="97">
        <v>1.9984167083158315</v>
      </c>
      <c r="J183" s="83"/>
      <c r="K183" s="81"/>
      <c r="L183" s="84"/>
      <c r="M183" s="84"/>
    </row>
    <row r="184" spans="1:13" ht="11.25">
      <c r="A184" s="80"/>
      <c r="B184" s="15"/>
      <c r="C184" s="15" t="s">
        <v>639</v>
      </c>
      <c r="D184" s="107">
        <v>38385.973912037036</v>
      </c>
      <c r="E184" s="84">
        <v>17568.74571744701</v>
      </c>
      <c r="F184" s="97">
        <v>4.240817016856044</v>
      </c>
      <c r="J184" s="83"/>
      <c r="K184" s="81"/>
      <c r="L184" s="84"/>
      <c r="M184" s="84"/>
    </row>
    <row r="185" spans="1:13" ht="11.25">
      <c r="A185" s="80"/>
      <c r="B185" s="15"/>
      <c r="C185" s="15" t="s">
        <v>603</v>
      </c>
      <c r="D185" s="107">
        <v>38385.98085648148</v>
      </c>
      <c r="E185" s="84">
        <v>47089.067170463415</v>
      </c>
      <c r="F185" s="97">
        <v>0.45872783151722646</v>
      </c>
      <c r="J185" s="83"/>
      <c r="K185" s="81"/>
      <c r="L185" s="84"/>
      <c r="M185" s="84"/>
    </row>
    <row r="186" spans="1:13" ht="11.25">
      <c r="A186" s="80"/>
      <c r="B186" s="15"/>
      <c r="C186" s="74" t="s">
        <v>484</v>
      </c>
      <c r="D186" s="107">
        <v>38385.9878125</v>
      </c>
      <c r="E186" s="84">
        <v>2573.0055639471448</v>
      </c>
      <c r="F186" s="97">
        <v>2.797428503265182</v>
      </c>
      <c r="J186" s="83"/>
      <c r="K186" s="81"/>
      <c r="L186" s="84"/>
      <c r="M186" s="84"/>
    </row>
    <row r="187" spans="1:13" ht="11.25">
      <c r="A187" s="80"/>
      <c r="C187" s="74" t="s">
        <v>640</v>
      </c>
      <c r="D187" s="107">
        <v>38385.994733796295</v>
      </c>
      <c r="E187" s="74">
        <v>915.2141896620292</v>
      </c>
      <c r="F187" s="99">
        <v>40.14724799075216</v>
      </c>
      <c r="J187" s="83"/>
      <c r="K187" s="81"/>
      <c r="L187" s="84"/>
      <c r="M187" s="84"/>
    </row>
    <row r="188" spans="1:13" ht="11.25">
      <c r="A188" s="80"/>
      <c r="C188" s="74" t="s">
        <v>486</v>
      </c>
      <c r="D188" s="107">
        <v>38386.00163194445</v>
      </c>
      <c r="E188" s="74">
        <v>158001.486716503</v>
      </c>
      <c r="F188" s="99">
        <v>0.32437397095776427</v>
      </c>
      <c r="J188" s="83"/>
      <c r="K188" s="81"/>
      <c r="L188" s="84"/>
      <c r="M188" s="84"/>
    </row>
    <row r="189" spans="1:13" ht="11.25">
      <c r="A189" s="80"/>
      <c r="C189" s="74" t="s">
        <v>641</v>
      </c>
      <c r="D189" s="107">
        <v>38386.00853009259</v>
      </c>
      <c r="E189" s="74">
        <v>847.0027756083598</v>
      </c>
      <c r="F189" s="99">
        <v>37.07494586450163</v>
      </c>
      <c r="J189" s="83"/>
      <c r="K189" s="81"/>
      <c r="L189" s="84"/>
      <c r="M189" s="84"/>
    </row>
    <row r="190" spans="1:13" ht="11.25">
      <c r="A190" s="80"/>
      <c r="C190" s="74" t="s">
        <v>604</v>
      </c>
      <c r="D190" s="107">
        <v>38386.01545138889</v>
      </c>
      <c r="E190" s="74">
        <v>47053.93653666279</v>
      </c>
      <c r="F190" s="99">
        <v>2.5732406254965925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430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431</v>
      </c>
      <c r="D197" s="107" t="s">
        <v>432</v>
      </c>
      <c r="E197" s="74" t="s">
        <v>433</v>
      </c>
      <c r="F197" s="99" t="s">
        <v>521</v>
      </c>
    </row>
    <row r="198" spans="1:13" ht="11.25">
      <c r="A198" s="80" t="s">
        <v>429</v>
      </c>
      <c r="C198" s="74" t="s">
        <v>596</v>
      </c>
      <c r="D198" s="107">
        <v>38385.802939814814</v>
      </c>
      <c r="E198" s="74">
        <v>30570.340304044137</v>
      </c>
      <c r="F198" s="99">
        <v>2.0428471651374664</v>
      </c>
      <c r="J198" s="78"/>
      <c r="K198" s="78"/>
      <c r="L198" s="79"/>
      <c r="M198" s="79"/>
    </row>
    <row r="199" spans="1:13" ht="11.25">
      <c r="A199" s="80"/>
      <c r="C199" s="74" t="s">
        <v>597</v>
      </c>
      <c r="D199" s="107">
        <v>38385.809895833336</v>
      </c>
      <c r="E199" s="74">
        <v>380.71255292171656</v>
      </c>
      <c r="F199" s="99">
        <v>12.273855745366113</v>
      </c>
      <c r="H199" s="82"/>
      <c r="J199" s="83"/>
      <c r="K199" s="81"/>
      <c r="L199" s="84"/>
      <c r="M199" s="84"/>
    </row>
    <row r="200" spans="1:13" ht="11.25">
      <c r="A200" s="80"/>
      <c r="C200" s="74" t="s">
        <v>481</v>
      </c>
      <c r="D200" s="107">
        <v>38385.81685185185</v>
      </c>
      <c r="E200" s="74">
        <v>41476.491773710964</v>
      </c>
      <c r="F200" s="99">
        <v>1.8411980353240651</v>
      </c>
      <c r="J200" s="83"/>
      <c r="K200" s="81"/>
      <c r="L200" s="84"/>
      <c r="M200" s="84"/>
    </row>
    <row r="201" spans="1:13" ht="11.25">
      <c r="A201" s="80"/>
      <c r="C201" s="74" t="s">
        <v>598</v>
      </c>
      <c r="D201" s="107">
        <v>38385.82380787037</v>
      </c>
      <c r="E201" s="74">
        <v>30442.4199927387</v>
      </c>
      <c r="F201" s="99">
        <v>2.2158584631547864</v>
      </c>
      <c r="J201" s="83"/>
      <c r="K201" s="81"/>
      <c r="L201" s="84"/>
      <c r="M201" s="84"/>
    </row>
    <row r="202" spans="1:13" ht="11.25">
      <c r="A202" s="80"/>
      <c r="C202" s="74" t="s">
        <v>487</v>
      </c>
      <c r="D202" s="107">
        <v>38385.83076388889</v>
      </c>
      <c r="E202" s="74">
        <v>6948.2037517151175</v>
      </c>
      <c r="F202" s="99">
        <v>1.4486742193686686</v>
      </c>
      <c r="J202" s="83"/>
      <c r="K202" s="81"/>
      <c r="L202" s="84"/>
      <c r="M202" s="84"/>
    </row>
    <row r="203" spans="1:13" ht="11.25">
      <c r="A203" s="80"/>
      <c r="C203" s="74" t="s">
        <v>627</v>
      </c>
      <c r="D203" s="107">
        <v>38385.83770833333</v>
      </c>
      <c r="E203" s="74">
        <v>38270.282930511275</v>
      </c>
      <c r="F203" s="99">
        <v>0.4160263945793508</v>
      </c>
      <c r="J203" s="83"/>
      <c r="K203" s="81"/>
      <c r="L203" s="84"/>
      <c r="M203" s="84"/>
    </row>
    <row r="204" spans="1:13" ht="11.25">
      <c r="A204" s="80"/>
      <c r="C204" s="74" t="s">
        <v>599</v>
      </c>
      <c r="D204" s="107">
        <v>38385.84465277778</v>
      </c>
      <c r="E204" s="74">
        <v>31125.072738435552</v>
      </c>
      <c r="F204" s="99">
        <v>0.9984434561045861</v>
      </c>
      <c r="J204" s="83"/>
      <c r="K204" s="81"/>
      <c r="L204" s="84"/>
      <c r="M204" s="84"/>
    </row>
    <row r="205" spans="1:13" ht="11.25">
      <c r="A205" s="80"/>
      <c r="C205" s="74" t="s">
        <v>628</v>
      </c>
      <c r="D205" s="107">
        <v>38385.85162037037</v>
      </c>
      <c r="E205" s="74">
        <v>33824.29802430807</v>
      </c>
      <c r="F205" s="99">
        <v>0.4682063176982766</v>
      </c>
      <c r="J205" s="83"/>
      <c r="K205" s="81"/>
      <c r="L205" s="84"/>
      <c r="M205" s="84"/>
    </row>
    <row r="206" spans="1:13" ht="11.25">
      <c r="A206" s="80"/>
      <c r="C206" s="74" t="s">
        <v>629</v>
      </c>
      <c r="D206" s="107">
        <v>38385.858564814815</v>
      </c>
      <c r="E206" s="74">
        <v>39106.08136109631</v>
      </c>
      <c r="F206" s="99">
        <v>1.1639719215491038</v>
      </c>
      <c r="J206" s="83"/>
      <c r="K206" s="81"/>
      <c r="L206" s="84"/>
      <c r="M206" s="84"/>
    </row>
    <row r="207" spans="1:13" ht="11.25">
      <c r="A207" s="80"/>
      <c r="C207" s="74" t="s">
        <v>630</v>
      </c>
      <c r="D207" s="107">
        <v>38385.86552083334</v>
      </c>
      <c r="E207" s="74">
        <v>40601.751117317894</v>
      </c>
      <c r="F207" s="99">
        <v>1.032992578044548</v>
      </c>
      <c r="J207" s="83"/>
      <c r="K207" s="81"/>
      <c r="L207" s="84"/>
      <c r="M207" s="84"/>
    </row>
    <row r="208" spans="1:13" ht="11.25">
      <c r="A208" s="80"/>
      <c r="C208" s="74" t="s">
        <v>483</v>
      </c>
      <c r="D208" s="107">
        <v>38385.87247685185</v>
      </c>
      <c r="E208" s="74">
        <v>20576.933605363705</v>
      </c>
      <c r="F208" s="99">
        <v>0.25404401612930494</v>
      </c>
      <c r="J208" s="83"/>
      <c r="K208" s="81"/>
      <c r="L208" s="84"/>
      <c r="M208" s="84"/>
    </row>
    <row r="209" spans="1:13" ht="11.25">
      <c r="A209" s="80"/>
      <c r="C209" s="74" t="s">
        <v>600</v>
      </c>
      <c r="D209" s="107">
        <v>38385.8794212963</v>
      </c>
      <c r="E209" s="74">
        <v>31109.159309971525</v>
      </c>
      <c r="F209" s="99">
        <v>0.7017040051768733</v>
      </c>
      <c r="J209" s="83"/>
      <c r="K209" s="81"/>
      <c r="L209" s="84"/>
      <c r="M209" s="84"/>
    </row>
    <row r="210" spans="1:13" ht="11.25">
      <c r="A210" s="80"/>
      <c r="C210" s="74" t="s">
        <v>482</v>
      </c>
      <c r="D210" s="107">
        <v>38385.88636574074</v>
      </c>
      <c r="E210" s="74">
        <v>3069.0817614483244</v>
      </c>
      <c r="F210" s="99">
        <v>9.30520742775829</v>
      </c>
      <c r="J210" s="83"/>
      <c r="K210" s="81"/>
      <c r="L210" s="84"/>
      <c r="M210" s="84"/>
    </row>
    <row r="211" spans="1:13" ht="11.25">
      <c r="A211" s="80"/>
      <c r="C211" s="74" t="s">
        <v>631</v>
      </c>
      <c r="D211" s="107">
        <v>38385.89332175926</v>
      </c>
      <c r="E211" s="74">
        <v>17399.869066732772</v>
      </c>
      <c r="F211" s="99">
        <v>0.9357259590177855</v>
      </c>
      <c r="J211" s="83"/>
      <c r="K211" s="81"/>
      <c r="L211" s="84"/>
      <c r="M211" s="84"/>
    </row>
    <row r="212" spans="1:13" ht="11.25">
      <c r="A212" s="80"/>
      <c r="C212" s="74" t="s">
        <v>632</v>
      </c>
      <c r="D212" s="107">
        <v>38385.90025462963</v>
      </c>
      <c r="E212" s="74">
        <v>53587.23381397903</v>
      </c>
      <c r="F212" s="99">
        <v>0.5519862105298037</v>
      </c>
      <c r="J212" s="83"/>
      <c r="K212" s="81"/>
      <c r="L212" s="84"/>
      <c r="M212" s="84"/>
    </row>
    <row r="213" spans="1:13" ht="11.25">
      <c r="A213" s="80"/>
      <c r="C213" s="74" t="s">
        <v>633</v>
      </c>
      <c r="D213" s="107">
        <v>38385.90721064815</v>
      </c>
      <c r="E213" s="74">
        <v>39475.36647878417</v>
      </c>
      <c r="F213" s="99">
        <v>2.9626225423547847</v>
      </c>
      <c r="J213" s="83"/>
      <c r="K213" s="81"/>
      <c r="L213" s="84"/>
      <c r="M213" s="84"/>
    </row>
    <row r="214" spans="1:13" ht="11.25">
      <c r="A214" s="80"/>
      <c r="C214" s="74" t="s">
        <v>601</v>
      </c>
      <c r="D214" s="107">
        <v>38385.91415509259</v>
      </c>
      <c r="E214" s="74">
        <v>31564.95190945925</v>
      </c>
      <c r="F214" s="99">
        <v>0.7759115155986177</v>
      </c>
      <c r="J214" s="83"/>
      <c r="K214" s="81"/>
      <c r="L214" s="84"/>
      <c r="M214" s="84"/>
    </row>
    <row r="215" spans="1:13" ht="11.25">
      <c r="A215" s="80"/>
      <c r="C215" s="74" t="s">
        <v>625</v>
      </c>
      <c r="D215" s="107">
        <v>38385.921111111114</v>
      </c>
      <c r="E215" s="74">
        <v>42799.67267147344</v>
      </c>
      <c r="F215" s="99">
        <v>1.505234755867449</v>
      </c>
      <c r="J215" s="83"/>
      <c r="K215" s="81"/>
      <c r="L215" s="84"/>
      <c r="M215" s="84"/>
    </row>
    <row r="216" spans="1:13" ht="11.25">
      <c r="A216" s="80"/>
      <c r="C216" s="74" t="s">
        <v>634</v>
      </c>
      <c r="D216" s="107">
        <v>38385.92804398148</v>
      </c>
      <c r="E216" s="74">
        <v>7134.328954926851</v>
      </c>
      <c r="F216" s="99">
        <v>5.783202285017901</v>
      </c>
      <c r="J216" s="83"/>
      <c r="K216" s="81"/>
      <c r="L216" s="84"/>
      <c r="M216" s="84"/>
    </row>
    <row r="217" spans="1:13" ht="11.25">
      <c r="A217" s="80"/>
      <c r="C217" s="74" t="s">
        <v>635</v>
      </c>
      <c r="D217" s="107">
        <v>38385.93498842593</v>
      </c>
      <c r="E217" s="74">
        <v>12164.639367902042</v>
      </c>
      <c r="F217" s="99">
        <v>1.7196092968627996</v>
      </c>
      <c r="J217" s="83"/>
      <c r="K217" s="81"/>
      <c r="L217" s="84"/>
      <c r="M217" s="84"/>
    </row>
    <row r="218" spans="1:13" ht="11.25">
      <c r="A218" s="80"/>
      <c r="C218" s="74" t="s">
        <v>636</v>
      </c>
      <c r="D218" s="107">
        <v>38385.94190972222</v>
      </c>
      <c r="E218" s="74">
        <v>433.1034955404091</v>
      </c>
      <c r="F218" s="99">
        <v>34.190087179603935</v>
      </c>
      <c r="J218" s="83"/>
      <c r="K218" s="81"/>
      <c r="L218" s="84"/>
      <c r="M218" s="84"/>
    </row>
    <row r="219" spans="1:13" ht="11.25">
      <c r="A219" s="80"/>
      <c r="C219" s="74" t="s">
        <v>602</v>
      </c>
      <c r="D219" s="107">
        <v>38385.948842592596</v>
      </c>
      <c r="E219" s="74">
        <v>31615.556711958852</v>
      </c>
      <c r="F219" s="99">
        <v>1.142109649797398</v>
      </c>
      <c r="J219" s="83"/>
      <c r="K219" s="81"/>
      <c r="L219" s="84"/>
      <c r="M219" s="84"/>
    </row>
    <row r="220" spans="1:13" ht="11.25">
      <c r="A220" s="80"/>
      <c r="C220" s="74" t="s">
        <v>637</v>
      </c>
      <c r="D220" s="107">
        <v>38385.95578703703</v>
      </c>
      <c r="E220" s="74">
        <v>43002.76043065773</v>
      </c>
      <c r="F220" s="99">
        <v>0.9365983687948983</v>
      </c>
      <c r="J220" s="83"/>
      <c r="K220" s="81"/>
      <c r="L220" s="84"/>
      <c r="M220" s="84"/>
    </row>
    <row r="221" spans="1:13" ht="11.25">
      <c r="A221" s="80"/>
      <c r="C221" s="74" t="s">
        <v>485</v>
      </c>
      <c r="D221" s="107">
        <v>38385.96271990741</v>
      </c>
      <c r="E221" s="74">
        <v>7535.470619767796</v>
      </c>
      <c r="F221" s="99">
        <v>3.9551799278174102</v>
      </c>
      <c r="J221" s="83"/>
      <c r="K221" s="81"/>
      <c r="L221" s="84"/>
      <c r="M221" s="84"/>
    </row>
    <row r="222" spans="1:13" ht="11.25">
      <c r="A222" s="80"/>
      <c r="C222" s="74" t="s">
        <v>638</v>
      </c>
      <c r="D222" s="107">
        <v>38385.96965277778</v>
      </c>
      <c r="E222" s="74">
        <v>27737.88643039335</v>
      </c>
      <c r="F222" s="99">
        <v>1.4099583108375813</v>
      </c>
      <c r="J222" s="83"/>
      <c r="K222" s="81"/>
      <c r="L222" s="84"/>
      <c r="M222" s="84"/>
    </row>
    <row r="223" spans="1:13" ht="11.25">
      <c r="A223" s="80"/>
      <c r="C223" s="74" t="s">
        <v>639</v>
      </c>
      <c r="D223" s="107">
        <v>38385.9766087963</v>
      </c>
      <c r="E223" s="74">
        <v>34702.59944622615</v>
      </c>
      <c r="F223" s="99">
        <v>1.18802185314349</v>
      </c>
      <c r="J223" s="83"/>
      <c r="K223" s="81"/>
      <c r="L223" s="84"/>
      <c r="M223" s="84"/>
    </row>
    <row r="224" spans="1:13" ht="11.25">
      <c r="A224" s="80"/>
      <c r="C224" s="74" t="s">
        <v>603</v>
      </c>
      <c r="D224" s="107">
        <v>38385.983564814815</v>
      </c>
      <c r="E224" s="74">
        <v>32665.849312323033</v>
      </c>
      <c r="F224" s="99">
        <v>0.9442601853498295</v>
      </c>
      <c r="J224" s="83"/>
      <c r="K224" s="81"/>
      <c r="L224" s="84"/>
      <c r="M224" s="84"/>
    </row>
    <row r="225" spans="1:13" ht="11.25">
      <c r="A225" s="80"/>
      <c r="C225" s="74" t="s">
        <v>484</v>
      </c>
      <c r="D225" s="107">
        <v>38385.99050925926</v>
      </c>
      <c r="E225" s="74">
        <v>21443.70374022387</v>
      </c>
      <c r="F225" s="99">
        <v>0.496409719347646</v>
      </c>
      <c r="J225" s="83"/>
      <c r="K225" s="81"/>
      <c r="L225" s="84"/>
      <c r="M225" s="84"/>
    </row>
    <row r="226" spans="1:13" ht="11.25">
      <c r="A226" s="80"/>
      <c r="C226" s="74" t="s">
        <v>640</v>
      </c>
      <c r="D226" s="107">
        <v>38385.997407407405</v>
      </c>
      <c r="E226" s="74">
        <v>93.1221361257581</v>
      </c>
      <c r="F226" s="99">
        <v>190.30193773398628</v>
      </c>
      <c r="J226" s="83"/>
      <c r="K226" s="81"/>
      <c r="L226" s="84"/>
      <c r="M226" s="84"/>
    </row>
    <row r="227" spans="1:6" ht="11.25">
      <c r="A227" s="80"/>
      <c r="C227" s="74" t="s">
        <v>486</v>
      </c>
      <c r="D227" s="107">
        <v>38386.00430555556</v>
      </c>
      <c r="E227" s="74">
        <v>3203.3411582294416</v>
      </c>
      <c r="F227" s="99">
        <v>10.802605516110269</v>
      </c>
    </row>
    <row r="228" spans="1:13" ht="11.25">
      <c r="A228" s="80"/>
      <c r="C228" s="74" t="s">
        <v>641</v>
      </c>
      <c r="D228" s="107">
        <v>38386.0112037037</v>
      </c>
      <c r="E228" s="74">
        <v>165.57166028113818</v>
      </c>
      <c r="F228" s="99">
        <v>86.04995686148727</v>
      </c>
      <c r="H228" s="83"/>
      <c r="M228" s="77"/>
    </row>
    <row r="229" spans="1:6" ht="11.25">
      <c r="A229" s="80"/>
      <c r="C229" s="74" t="s">
        <v>604</v>
      </c>
      <c r="D229" s="107">
        <v>38386.01813657407</v>
      </c>
      <c r="E229" s="74">
        <v>32609.38698945031</v>
      </c>
      <c r="F229" s="99">
        <v>2.7453014849953816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430</v>
      </c>
    </row>
    <row r="234" ht="11.25">
      <c r="A234" s="80"/>
    </row>
    <row r="235" ht="11.25">
      <c r="A235" s="80"/>
    </row>
    <row r="236" spans="1:6" ht="11.25">
      <c r="A236" s="80"/>
      <c r="C236" s="74" t="s">
        <v>431</v>
      </c>
      <c r="D236" s="107" t="s">
        <v>432</v>
      </c>
      <c r="E236" s="74" t="s">
        <v>433</v>
      </c>
      <c r="F236" s="99" t="s">
        <v>521</v>
      </c>
    </row>
    <row r="237" spans="1:6" ht="11.25">
      <c r="A237" s="80" t="s">
        <v>617</v>
      </c>
      <c r="C237" s="74" t="s">
        <v>596</v>
      </c>
      <c r="D237" s="107">
        <v>38385.80386574074</v>
      </c>
      <c r="E237" s="74">
        <v>4440406.615892918</v>
      </c>
      <c r="F237" s="99">
        <v>1.4524670655651883</v>
      </c>
    </row>
    <row r="238" spans="1:6" ht="11.25">
      <c r="A238" s="80"/>
      <c r="C238" s="74" t="s">
        <v>597</v>
      </c>
      <c r="D238" s="107">
        <v>38385.81081018518</v>
      </c>
      <c r="E238" s="74">
        <v>5133.4569407976405</v>
      </c>
      <c r="F238" s="99">
        <v>5.341523984122449</v>
      </c>
    </row>
    <row r="239" spans="1:6" ht="11.25">
      <c r="A239" s="80"/>
      <c r="C239" s="74" t="s">
        <v>481</v>
      </c>
      <c r="D239" s="107">
        <v>38385.817766203705</v>
      </c>
      <c r="E239" s="74">
        <v>1220585.799931908</v>
      </c>
      <c r="F239" s="99">
        <v>1.8447199324151529</v>
      </c>
    </row>
    <row r="240" spans="1:6" ht="11.25">
      <c r="A240" s="80"/>
      <c r="C240" s="74" t="s">
        <v>598</v>
      </c>
      <c r="D240" s="107">
        <v>38385.82472222222</v>
      </c>
      <c r="E240" s="74">
        <v>4465702.299308617</v>
      </c>
      <c r="F240" s="99">
        <v>1.628043245405969</v>
      </c>
    </row>
    <row r="241" spans="1:6" ht="11.25">
      <c r="A241" s="80"/>
      <c r="C241" s="74" t="s">
        <v>487</v>
      </c>
      <c r="D241" s="107">
        <v>38385.831666666665</v>
      </c>
      <c r="E241" s="74">
        <v>13404.813996294757</v>
      </c>
      <c r="F241" s="99">
        <v>0.940697831114824</v>
      </c>
    </row>
    <row r="242" spans="1:6" ht="11.25">
      <c r="A242" s="80"/>
      <c r="C242" s="74" t="s">
        <v>627</v>
      </c>
      <c r="D242" s="107">
        <v>38385.83862268519</v>
      </c>
      <c r="E242" s="74">
        <v>1166470.0401808901</v>
      </c>
      <c r="F242" s="99">
        <v>0.5670663241055114</v>
      </c>
    </row>
    <row r="243" spans="1:6" ht="11.25">
      <c r="A243" s="80"/>
      <c r="C243" s="74" t="s">
        <v>599</v>
      </c>
      <c r="D243" s="107">
        <v>38385.84556712963</v>
      </c>
      <c r="E243" s="74">
        <v>4528614.311450839</v>
      </c>
      <c r="F243" s="99">
        <v>0.7374407406939661</v>
      </c>
    </row>
    <row r="244" spans="1:6" ht="11.25">
      <c r="A244" s="80"/>
      <c r="C244" s="74" t="s">
        <v>628</v>
      </c>
      <c r="D244" s="107">
        <v>38385.85252314815</v>
      </c>
      <c r="E244" s="74">
        <v>1153490.5791519373</v>
      </c>
      <c r="F244" s="99">
        <v>0.4251567411754542</v>
      </c>
    </row>
    <row r="245" spans="1:6" ht="11.25">
      <c r="A245" s="80"/>
      <c r="C245" s="74" t="s">
        <v>629</v>
      </c>
      <c r="D245" s="107">
        <v>38385.85947916667</v>
      </c>
      <c r="E245" s="74">
        <v>1110339.545606401</v>
      </c>
      <c r="F245" s="99">
        <v>1.1515798536909643</v>
      </c>
    </row>
    <row r="246" spans="1:6" ht="11.25">
      <c r="A246" s="80"/>
      <c r="C246" s="74" t="s">
        <v>630</v>
      </c>
      <c r="D246" s="107">
        <v>38385.866435185184</v>
      </c>
      <c r="E246" s="74">
        <v>836613.319858767</v>
      </c>
      <c r="F246" s="99">
        <v>1.8497759248886607</v>
      </c>
    </row>
    <row r="247" spans="1:6" ht="11.25">
      <c r="A247" s="80"/>
      <c r="C247" s="74" t="s">
        <v>483</v>
      </c>
      <c r="D247" s="107">
        <v>38385.87337962963</v>
      </c>
      <c r="E247" s="74">
        <v>3301008.6307277875</v>
      </c>
      <c r="F247" s="99">
        <v>2.0365391481660375</v>
      </c>
    </row>
    <row r="248" spans="1:6" ht="11.25">
      <c r="A248" s="80"/>
      <c r="C248" s="74" t="s">
        <v>600</v>
      </c>
      <c r="D248" s="107">
        <v>38385.880324074074</v>
      </c>
      <c r="E248" s="74">
        <v>4501885.126968384</v>
      </c>
      <c r="F248" s="99">
        <v>3.3439413516395193</v>
      </c>
    </row>
    <row r="249" spans="1:6" ht="11.25">
      <c r="A249" s="80"/>
      <c r="C249" s="74" t="s">
        <v>482</v>
      </c>
      <c r="D249" s="107">
        <v>38385.88728009259</v>
      </c>
      <c r="E249" s="74">
        <v>9138.26600177533</v>
      </c>
      <c r="F249" s="99">
        <v>0.9338562810120057</v>
      </c>
    </row>
    <row r="250" spans="1:6" ht="11.25">
      <c r="A250" s="80"/>
      <c r="C250" s="74" t="s">
        <v>631</v>
      </c>
      <c r="D250" s="107">
        <v>38385.89423611111</v>
      </c>
      <c r="E250" s="74">
        <v>315862.82731038315</v>
      </c>
      <c r="F250" s="99">
        <v>0.45829765059385374</v>
      </c>
    </row>
    <row r="251" spans="1:6" ht="11.25">
      <c r="A251" s="80"/>
      <c r="C251" s="74" t="s">
        <v>632</v>
      </c>
      <c r="D251" s="107">
        <v>38385.90118055556</v>
      </c>
      <c r="E251" s="74">
        <v>860534.9289455893</v>
      </c>
      <c r="F251" s="99">
        <v>0.5383249133626695</v>
      </c>
    </row>
    <row r="252" spans="1:6" ht="11.25">
      <c r="A252" s="80"/>
      <c r="C252" s="74" t="s">
        <v>633</v>
      </c>
      <c r="D252" s="107">
        <v>38385.908125</v>
      </c>
      <c r="E252" s="74">
        <v>1068765.015692081</v>
      </c>
      <c r="F252" s="99">
        <v>1.5452912067097324</v>
      </c>
    </row>
    <row r="253" spans="1:6" ht="11.25">
      <c r="A253" s="80"/>
      <c r="C253" s="74" t="s">
        <v>601</v>
      </c>
      <c r="D253" s="107">
        <v>38385.91506944445</v>
      </c>
      <c r="E253" s="74">
        <v>4629111.001726658</v>
      </c>
      <c r="F253" s="99">
        <v>2.5905942727489486</v>
      </c>
    </row>
    <row r="254" spans="1:6" ht="11.25">
      <c r="A254" s="80"/>
      <c r="C254" s="74" t="s">
        <v>625</v>
      </c>
      <c r="D254" s="107">
        <v>38385.92202546296</v>
      </c>
      <c r="E254" s="74">
        <v>1229683.7079783464</v>
      </c>
      <c r="F254" s="99">
        <v>2.07184426729162</v>
      </c>
    </row>
    <row r="255" spans="1:6" ht="11.25">
      <c r="A255" s="80"/>
      <c r="C255" s="74" t="s">
        <v>634</v>
      </c>
      <c r="D255" s="107">
        <v>38385.92895833333</v>
      </c>
      <c r="E255" s="74">
        <v>719696.2589172866</v>
      </c>
      <c r="F255" s="99">
        <v>1.43746347291805</v>
      </c>
    </row>
    <row r="256" spans="1:6" ht="11.25">
      <c r="A256" s="80"/>
      <c r="C256" s="74" t="s">
        <v>635</v>
      </c>
      <c r="D256" s="107">
        <v>38385.935902777775</v>
      </c>
      <c r="E256" s="74">
        <v>143302.5493930016</v>
      </c>
      <c r="F256" s="99">
        <v>1.5841110857561984</v>
      </c>
    </row>
    <row r="257" spans="1:6" ht="11.25">
      <c r="A257" s="80"/>
      <c r="C257" s="74" t="s">
        <v>636</v>
      </c>
      <c r="D257" s="107">
        <v>38385.942824074074</v>
      </c>
      <c r="E257" s="74">
        <v>4667.349205964016</v>
      </c>
      <c r="F257" s="99">
        <v>6.7983264340342835</v>
      </c>
    </row>
    <row r="258" spans="1:6" ht="11.25">
      <c r="A258" s="80"/>
      <c r="C258" s="74" t="s">
        <v>602</v>
      </c>
      <c r="D258" s="107">
        <v>38385.94975694444</v>
      </c>
      <c r="E258" s="74">
        <v>4683502.093738596</v>
      </c>
      <c r="F258" s="99">
        <v>1.7135851702459945</v>
      </c>
    </row>
    <row r="259" spans="1:6" ht="11.25">
      <c r="A259" s="80"/>
      <c r="C259" s="74" t="s">
        <v>637</v>
      </c>
      <c r="D259" s="107">
        <v>38385.95670138889</v>
      </c>
      <c r="E259" s="74">
        <v>1354184.554743561</v>
      </c>
      <c r="F259" s="99">
        <v>1.9757703202874655</v>
      </c>
    </row>
    <row r="260" spans="1:6" ht="11.25">
      <c r="A260" s="80"/>
      <c r="C260" s="74" t="s">
        <v>485</v>
      </c>
      <c r="D260" s="107">
        <v>38385.96363425926</v>
      </c>
      <c r="E260" s="74">
        <v>13382.68581366564</v>
      </c>
      <c r="F260" s="99">
        <v>3.7708851815423596</v>
      </c>
    </row>
    <row r="261" spans="1:6" ht="11.25">
      <c r="A261" s="80"/>
      <c r="C261" s="74" t="s">
        <v>638</v>
      </c>
      <c r="D261" s="107">
        <v>38385.97056712963</v>
      </c>
      <c r="E261" s="74">
        <v>1103091.986377544</v>
      </c>
      <c r="F261" s="99">
        <v>2.107717631922137</v>
      </c>
    </row>
    <row r="262" spans="1:6" ht="11.25">
      <c r="A262" s="80"/>
      <c r="C262" s="74" t="s">
        <v>639</v>
      </c>
      <c r="D262" s="107">
        <v>38385.97752314815</v>
      </c>
      <c r="E262" s="74">
        <v>850991.7734078742</v>
      </c>
      <c r="F262" s="99">
        <v>3.2349608266460352</v>
      </c>
    </row>
    <row r="263" spans="1:6" ht="11.25">
      <c r="A263" s="80"/>
      <c r="C263" s="74" t="s">
        <v>603</v>
      </c>
      <c r="D263" s="107">
        <v>38385.98447916667</v>
      </c>
      <c r="E263" s="74">
        <v>4654038.017753106</v>
      </c>
      <c r="F263" s="99">
        <v>0.961884979805763</v>
      </c>
    </row>
    <row r="264" spans="1:6" ht="11.25">
      <c r="A264" s="80"/>
      <c r="C264" s="74" t="s">
        <v>484</v>
      </c>
      <c r="D264" s="107">
        <v>38385.991423611114</v>
      </c>
      <c r="E264" s="74">
        <v>3352201.2265408277</v>
      </c>
      <c r="F264" s="99">
        <v>2.155608455253644</v>
      </c>
    </row>
    <row r="265" spans="1:6" ht="11.25">
      <c r="A265" s="80"/>
      <c r="C265" s="74" t="s">
        <v>640</v>
      </c>
      <c r="D265" s="107">
        <v>38385.99831018518</v>
      </c>
      <c r="E265" s="74">
        <v>5770.779567543816</v>
      </c>
      <c r="F265" s="99">
        <v>5.822783533654976</v>
      </c>
    </row>
    <row r="266" spans="1:6" ht="11.25">
      <c r="A266" s="80"/>
      <c r="C266" s="74" t="s">
        <v>486</v>
      </c>
      <c r="D266" s="107">
        <v>38386.005219907405</v>
      </c>
      <c r="E266" s="74">
        <v>10138.668102480331</v>
      </c>
      <c r="F266" s="99">
        <v>5.398566656150991</v>
      </c>
    </row>
    <row r="267" spans="1:6" ht="11.25">
      <c r="A267" s="80"/>
      <c r="C267" s="74" t="s">
        <v>641</v>
      </c>
      <c r="D267" s="107">
        <v>38386.01211805556</v>
      </c>
      <c r="E267" s="74">
        <v>5586.7438579262935</v>
      </c>
      <c r="F267" s="99">
        <v>4.095470536141492</v>
      </c>
    </row>
    <row r="268" spans="1:6" ht="11.25">
      <c r="A268" s="80"/>
      <c r="C268" s="74" t="s">
        <v>604</v>
      </c>
      <c r="D268" s="107">
        <v>38386.01905092593</v>
      </c>
      <c r="E268" s="74">
        <v>4718369.041561679</v>
      </c>
      <c r="F268" s="99">
        <v>1.2019807500401745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430</v>
      </c>
    </row>
    <row r="273" ht="11.25">
      <c r="A273" s="80"/>
    </row>
    <row r="274" ht="11.25">
      <c r="A274" s="80"/>
    </row>
    <row r="275" spans="1:6" ht="11.25">
      <c r="A275" s="80"/>
      <c r="C275" s="74" t="s">
        <v>431</v>
      </c>
      <c r="D275" s="107" t="s">
        <v>432</v>
      </c>
      <c r="E275" s="74" t="s">
        <v>433</v>
      </c>
      <c r="F275" s="99" t="s">
        <v>521</v>
      </c>
    </row>
    <row r="276" spans="1:6" ht="11.25">
      <c r="A276" s="80" t="s">
        <v>618</v>
      </c>
      <c r="C276" s="74" t="s">
        <v>596</v>
      </c>
      <c r="D276" s="107">
        <v>38385.801574074074</v>
      </c>
      <c r="E276" s="74">
        <v>36266.25146975941</v>
      </c>
      <c r="F276" s="99">
        <v>2.102473957208696</v>
      </c>
    </row>
    <row r="277" spans="1:6" ht="11.25">
      <c r="A277" s="80"/>
      <c r="C277" s="74" t="s">
        <v>597</v>
      </c>
      <c r="D277" s="107">
        <v>38385.808530092596</v>
      </c>
      <c r="E277" s="74">
        <v>12.599092284417566</v>
      </c>
      <c r="F277" s="99">
        <v>1864.792911510287</v>
      </c>
    </row>
    <row r="278" spans="1:6" ht="11.25">
      <c r="A278" s="80"/>
      <c r="C278" s="74" t="s">
        <v>481</v>
      </c>
      <c r="D278" s="107">
        <v>38385.815474537034</v>
      </c>
      <c r="E278" s="74">
        <v>36058.01463909307</v>
      </c>
      <c r="F278" s="99">
        <v>1.3126736781601336</v>
      </c>
    </row>
    <row r="279" spans="1:6" ht="11.25">
      <c r="A279" s="80"/>
      <c r="C279" s="74" t="s">
        <v>598</v>
      </c>
      <c r="D279" s="107">
        <v>38385.822430555556</v>
      </c>
      <c r="E279" s="74">
        <v>36477.08365128621</v>
      </c>
      <c r="F279" s="99">
        <v>0.24971629155826772</v>
      </c>
    </row>
    <row r="280" spans="1:6" ht="11.25">
      <c r="A280" s="80"/>
      <c r="C280" s="74" t="s">
        <v>487</v>
      </c>
      <c r="D280" s="107">
        <v>38385.82938657407</v>
      </c>
      <c r="E280" s="74">
        <v>2924.2085784857045</v>
      </c>
      <c r="F280" s="99">
        <v>11.780366419643974</v>
      </c>
    </row>
    <row r="281" spans="1:6" ht="11.25">
      <c r="A281" s="80"/>
      <c r="C281" s="74" t="s">
        <v>627</v>
      </c>
      <c r="D281" s="107">
        <v>38385.836331018516</v>
      </c>
      <c r="E281" s="74">
        <v>20790.42542054415</v>
      </c>
      <c r="F281" s="99">
        <v>1.715260136499507</v>
      </c>
    </row>
    <row r="282" spans="1:6" ht="11.25">
      <c r="A282" s="80"/>
      <c r="C282" s="74" t="s">
        <v>599</v>
      </c>
      <c r="D282" s="107">
        <v>38385.84328703704</v>
      </c>
      <c r="E282" s="74">
        <v>37347.33299485957</v>
      </c>
      <c r="F282" s="99">
        <v>1.1065111935402172</v>
      </c>
    </row>
    <row r="283" spans="1:6" ht="11.25">
      <c r="A283" s="80"/>
      <c r="C283" s="74" t="s">
        <v>628</v>
      </c>
      <c r="D283" s="107">
        <v>38385.85024305555</v>
      </c>
      <c r="E283" s="74">
        <v>20587.841505165</v>
      </c>
      <c r="F283" s="99">
        <v>0.6678048479539254</v>
      </c>
    </row>
    <row r="284" spans="1:6" ht="11.25">
      <c r="A284" s="80"/>
      <c r="C284" s="74" t="s">
        <v>629</v>
      </c>
      <c r="D284" s="107">
        <v>38385.857199074075</v>
      </c>
      <c r="E284" s="74">
        <v>22734.21668533875</v>
      </c>
      <c r="F284" s="99">
        <v>2.962297700628069</v>
      </c>
    </row>
    <row r="285" spans="1:6" ht="11.25">
      <c r="A285" s="80"/>
      <c r="C285" s="74" t="s">
        <v>630</v>
      </c>
      <c r="D285" s="107">
        <v>38385.86414351852</v>
      </c>
      <c r="E285" s="74">
        <v>22548.176155162622</v>
      </c>
      <c r="F285" s="99">
        <v>1.7942955329055765</v>
      </c>
    </row>
    <row r="286" spans="1:6" ht="11.25">
      <c r="A286" s="80"/>
      <c r="C286" s="74" t="s">
        <v>483</v>
      </c>
      <c r="D286" s="107">
        <v>38385.871099537035</v>
      </c>
      <c r="E286" s="74">
        <v>19709.38271043809</v>
      </c>
      <c r="F286" s="99">
        <v>2.2108480154148036</v>
      </c>
    </row>
    <row r="287" spans="1:6" ht="11.25">
      <c r="A287" s="80"/>
      <c r="C287" s="74" t="s">
        <v>600</v>
      </c>
      <c r="D287" s="107">
        <v>38385.87804398148</v>
      </c>
      <c r="E287" s="74">
        <v>37098.58250269085</v>
      </c>
      <c r="F287" s="99">
        <v>2.082168587186856</v>
      </c>
    </row>
    <row r="288" spans="1:6" ht="11.25">
      <c r="A288" s="80"/>
      <c r="C288" s="74" t="s">
        <v>482</v>
      </c>
      <c r="D288" s="107">
        <v>38385.885</v>
      </c>
      <c r="E288" s="74">
        <v>1082.263368532054</v>
      </c>
      <c r="F288" s="99">
        <v>4.03697279815533</v>
      </c>
    </row>
    <row r="289" spans="1:6" ht="11.25">
      <c r="A289" s="80"/>
      <c r="C289" s="74" t="s">
        <v>631</v>
      </c>
      <c r="D289" s="107">
        <v>38385.89194444445</v>
      </c>
      <c r="E289" s="74">
        <v>7363.108252316533</v>
      </c>
      <c r="F289" s="99">
        <v>3.6171136398813872</v>
      </c>
    </row>
    <row r="290" spans="1:6" ht="11.25">
      <c r="A290" s="80"/>
      <c r="C290" s="74" t="s">
        <v>632</v>
      </c>
      <c r="D290" s="107">
        <v>38385.898888888885</v>
      </c>
      <c r="E290" s="74">
        <v>50047.39084464989</v>
      </c>
      <c r="F290" s="99">
        <v>3.0043003714045393</v>
      </c>
    </row>
    <row r="291" spans="1:6" ht="11.25">
      <c r="A291" s="80"/>
      <c r="C291" s="74" t="s">
        <v>633</v>
      </c>
      <c r="D291" s="107">
        <v>38385.90583333333</v>
      </c>
      <c r="E291" s="74">
        <v>21489.446130831046</v>
      </c>
      <c r="F291" s="99">
        <v>1.4916269196110603</v>
      </c>
    </row>
    <row r="292" spans="1:6" ht="11.25">
      <c r="A292" s="80"/>
      <c r="C292" s="74" t="s">
        <v>601</v>
      </c>
      <c r="D292" s="107">
        <v>38385.91278935185</v>
      </c>
      <c r="E292" s="74">
        <v>37939.14995433755</v>
      </c>
      <c r="F292" s="99">
        <v>3.1688668704701595</v>
      </c>
    </row>
    <row r="293" spans="1:6" ht="11.25">
      <c r="A293" s="80"/>
      <c r="C293" s="74" t="s">
        <v>625</v>
      </c>
      <c r="D293" s="107">
        <v>38385.9197337963</v>
      </c>
      <c r="E293" s="74">
        <v>38924.799740226925</v>
      </c>
      <c r="F293" s="99">
        <v>2.1069418753826508</v>
      </c>
    </row>
    <row r="294" spans="1:6" ht="11.25">
      <c r="A294" s="80"/>
      <c r="C294" s="74" t="s">
        <v>634</v>
      </c>
      <c r="D294" s="107">
        <v>38385.92667824074</v>
      </c>
      <c r="E294" s="74">
        <v>4190.98003504074</v>
      </c>
      <c r="F294" s="99">
        <v>2.093933711725543</v>
      </c>
    </row>
    <row r="295" spans="1:6" ht="11.25">
      <c r="A295" s="80"/>
      <c r="C295" s="74" t="s">
        <v>635</v>
      </c>
      <c r="D295" s="107">
        <v>38385.93361111111</v>
      </c>
      <c r="E295" s="74">
        <v>8908.449239163374</v>
      </c>
      <c r="F295" s="99">
        <v>2.4208291950160246</v>
      </c>
    </row>
    <row r="296" spans="1:6" ht="11.25">
      <c r="A296" s="80"/>
      <c r="C296" s="74" t="s">
        <v>636</v>
      </c>
      <c r="D296" s="107">
        <v>38385.94054398148</v>
      </c>
      <c r="E296" s="74">
        <v>287.8013710737138</v>
      </c>
      <c r="F296" s="99">
        <v>91.29731195078313</v>
      </c>
    </row>
    <row r="297" spans="1:6" ht="11.25">
      <c r="A297" s="80"/>
      <c r="C297" s="74" t="s">
        <v>602</v>
      </c>
      <c r="D297" s="107">
        <v>38385.94747685185</v>
      </c>
      <c r="E297" s="74">
        <v>39013.31489568552</v>
      </c>
      <c r="F297" s="99">
        <v>0.6774851683201554</v>
      </c>
    </row>
    <row r="298" spans="1:6" ht="11.25">
      <c r="A298" s="80"/>
      <c r="C298" s="74" t="s">
        <v>637</v>
      </c>
      <c r="D298" s="107">
        <v>38385.954409722224</v>
      </c>
      <c r="E298" s="74">
        <v>27181.294889272973</v>
      </c>
      <c r="F298" s="99">
        <v>1.8245623680335583</v>
      </c>
    </row>
    <row r="299" spans="1:6" ht="11.25">
      <c r="A299" s="80"/>
      <c r="C299" s="74" t="s">
        <v>485</v>
      </c>
      <c r="D299" s="107">
        <v>38385.96135416667</v>
      </c>
      <c r="E299" s="74">
        <v>2978.336856386635</v>
      </c>
      <c r="F299" s="99">
        <v>6.89576305986142</v>
      </c>
    </row>
    <row r="300" spans="1:6" ht="11.25">
      <c r="A300" s="80"/>
      <c r="C300" s="74" t="s">
        <v>638</v>
      </c>
      <c r="D300" s="107">
        <v>38385.96828703704</v>
      </c>
      <c r="E300" s="74">
        <v>17874.243868463793</v>
      </c>
      <c r="F300" s="99">
        <v>2.7241045188821884</v>
      </c>
    </row>
    <row r="301" spans="1:6" ht="11.25">
      <c r="A301" s="80"/>
      <c r="C301" s="74" t="s">
        <v>639</v>
      </c>
      <c r="D301" s="107">
        <v>38385.97523148148</v>
      </c>
      <c r="E301" s="74">
        <v>20303.690893633884</v>
      </c>
      <c r="F301" s="99">
        <v>4.194872333413682</v>
      </c>
    </row>
    <row r="302" spans="1:6" ht="11.25">
      <c r="A302" s="80"/>
      <c r="C302" s="74" t="s">
        <v>603</v>
      </c>
      <c r="D302" s="107">
        <v>38385.98217592593</v>
      </c>
      <c r="E302" s="74">
        <v>39570.23003697281</v>
      </c>
      <c r="F302" s="99">
        <v>2.0619588510253717</v>
      </c>
    </row>
    <row r="303" spans="1:6" ht="11.25">
      <c r="A303" s="80"/>
      <c r="C303" s="74" t="s">
        <v>484</v>
      </c>
      <c r="D303" s="107">
        <v>38385.98913194444</v>
      </c>
      <c r="E303" s="74">
        <v>20580.281019538896</v>
      </c>
      <c r="F303" s="99">
        <v>2.5940523617359754</v>
      </c>
    </row>
    <row r="304" spans="1:6" ht="11.25">
      <c r="A304" s="80"/>
      <c r="C304" s="74" t="s">
        <v>640</v>
      </c>
      <c r="D304" s="107">
        <v>38385.99605324074</v>
      </c>
      <c r="E304" s="74">
        <v>257.897504269145</v>
      </c>
      <c r="F304" s="99">
        <v>53.895440655886475</v>
      </c>
    </row>
    <row r="305" spans="1:6" ht="11.25">
      <c r="A305" s="80"/>
      <c r="C305" s="74" t="s">
        <v>486</v>
      </c>
      <c r="D305" s="107">
        <v>38386.00295138889</v>
      </c>
      <c r="E305" s="74">
        <v>1327.7639201877548</v>
      </c>
      <c r="F305" s="99">
        <v>27.783907411316033</v>
      </c>
    </row>
    <row r="306" spans="1:6" ht="11.25">
      <c r="A306" s="80"/>
      <c r="C306" s="74" t="s">
        <v>641</v>
      </c>
      <c r="D306" s="107">
        <v>38386.00983796296</v>
      </c>
      <c r="E306" s="74">
        <v>198.26432136183604</v>
      </c>
      <c r="F306" s="99">
        <v>28.5516869232024</v>
      </c>
    </row>
    <row r="307" spans="1:6" ht="11.25">
      <c r="A307" s="80"/>
      <c r="C307" s="74" t="s">
        <v>604</v>
      </c>
      <c r="D307" s="107">
        <v>38386.01677083333</v>
      </c>
      <c r="E307" s="74">
        <v>40069.16662110489</v>
      </c>
      <c r="F307" s="99">
        <v>0.6448100657563929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430</v>
      </c>
    </row>
    <row r="312" ht="11.25">
      <c r="A312" s="80"/>
    </row>
    <row r="313" ht="11.25">
      <c r="A313" s="80"/>
    </row>
    <row r="314" spans="1:6" ht="11.25">
      <c r="A314" s="80"/>
      <c r="C314" s="74" t="s">
        <v>431</v>
      </c>
      <c r="D314" s="107" t="s">
        <v>432</v>
      </c>
      <c r="E314" s="74" t="s">
        <v>433</v>
      </c>
      <c r="F314" s="99" t="s">
        <v>521</v>
      </c>
    </row>
    <row r="315" spans="1:6" ht="11.25">
      <c r="A315" s="80" t="s">
        <v>619</v>
      </c>
      <c r="C315" s="74" t="s">
        <v>596</v>
      </c>
      <c r="D315" s="107">
        <v>38385.803391203706</v>
      </c>
      <c r="E315" s="74">
        <v>20323.69864905254</v>
      </c>
      <c r="F315" s="99">
        <v>3.039899780239464</v>
      </c>
    </row>
    <row r="316" spans="1:5" ht="11.25">
      <c r="A316" s="80"/>
      <c r="C316" s="74" t="s">
        <v>597</v>
      </c>
      <c r="D316" s="107">
        <v>38385.81034722222</v>
      </c>
      <c r="E316" s="74">
        <v>-60.88148586560169</v>
      </c>
    </row>
    <row r="317" spans="1:6" ht="11.25">
      <c r="A317" s="80"/>
      <c r="C317" s="74" t="s">
        <v>481</v>
      </c>
      <c r="D317" s="107">
        <v>38385.817291666666</v>
      </c>
      <c r="E317" s="74">
        <v>12350.882191109815</v>
      </c>
      <c r="F317" s="99">
        <v>0.8583686047361841</v>
      </c>
    </row>
    <row r="318" spans="1:6" ht="11.25">
      <c r="A318" s="80"/>
      <c r="C318" s="74" t="s">
        <v>598</v>
      </c>
      <c r="D318" s="107">
        <v>38385.82424768519</v>
      </c>
      <c r="E318" s="74">
        <v>20789.01893091206</v>
      </c>
      <c r="F318" s="99">
        <v>2.7481378749543772</v>
      </c>
    </row>
    <row r="319" spans="1:6" ht="11.25">
      <c r="A319" s="80"/>
      <c r="C319" s="74" t="s">
        <v>487</v>
      </c>
      <c r="D319" s="107">
        <v>38385.8312037037</v>
      </c>
      <c r="E319" s="74">
        <v>151.62683475639218</v>
      </c>
      <c r="F319" s="99">
        <v>59.51415446065785</v>
      </c>
    </row>
    <row r="320" spans="1:6" ht="11.25">
      <c r="A320" s="80"/>
      <c r="C320" s="74" t="s">
        <v>627</v>
      </c>
      <c r="D320" s="107">
        <v>38385.838159722225</v>
      </c>
      <c r="E320" s="74">
        <v>14524.345862881954</v>
      </c>
      <c r="F320" s="99">
        <v>1.8000471092324577</v>
      </c>
    </row>
    <row r="321" spans="1:6" ht="11.25">
      <c r="A321" s="80"/>
      <c r="C321" s="74" t="s">
        <v>599</v>
      </c>
      <c r="D321" s="107">
        <v>38385.84510416666</v>
      </c>
      <c r="E321" s="74">
        <v>21008.829993962863</v>
      </c>
      <c r="F321" s="99">
        <v>2.1749959233166956</v>
      </c>
    </row>
    <row r="322" spans="1:6" ht="11.25">
      <c r="A322" s="80"/>
      <c r="C322" s="74" t="s">
        <v>628</v>
      </c>
      <c r="D322" s="107">
        <v>38385.85207175926</v>
      </c>
      <c r="E322" s="74">
        <v>10726.784382443515</v>
      </c>
      <c r="F322" s="99">
        <v>2.4645442714552</v>
      </c>
    </row>
    <row r="323" spans="1:6" ht="11.25">
      <c r="A323" s="80"/>
      <c r="C323" s="74" t="s">
        <v>629</v>
      </c>
      <c r="D323" s="107">
        <v>38385.85901620371</v>
      </c>
      <c r="E323" s="74">
        <v>8822.363815752278</v>
      </c>
      <c r="F323" s="99">
        <v>2.8429643059518512</v>
      </c>
    </row>
    <row r="324" spans="1:6" ht="11.25">
      <c r="A324" s="80"/>
      <c r="C324" s="74" t="s">
        <v>630</v>
      </c>
      <c r="D324" s="107">
        <v>38385.86597222222</v>
      </c>
      <c r="E324" s="74">
        <v>10253.564073205329</v>
      </c>
      <c r="F324" s="99">
        <v>2.0719220570475416</v>
      </c>
    </row>
    <row r="325" spans="1:6" ht="11.25">
      <c r="A325" s="80"/>
      <c r="C325" s="74" t="s">
        <v>483</v>
      </c>
      <c r="D325" s="107">
        <v>38385.87291666667</v>
      </c>
      <c r="E325" s="74">
        <v>15741.355264029633</v>
      </c>
      <c r="F325" s="99">
        <v>4.227408872873528</v>
      </c>
    </row>
    <row r="326" spans="1:6" ht="11.25">
      <c r="A326" s="80"/>
      <c r="C326" s="74" t="s">
        <v>600</v>
      </c>
      <c r="D326" s="107">
        <v>38385.87986111111</v>
      </c>
      <c r="E326" s="74">
        <v>20870.340112372847</v>
      </c>
      <c r="F326" s="99">
        <v>1.7575402381999425</v>
      </c>
    </row>
    <row r="327" spans="1:6" ht="11.25">
      <c r="A327" s="80"/>
      <c r="C327" s="74" t="s">
        <v>482</v>
      </c>
      <c r="D327" s="107">
        <v>38385.88681712963</v>
      </c>
      <c r="E327" s="74">
        <v>223.59341036555128</v>
      </c>
      <c r="F327" s="99">
        <v>86.03512869412883</v>
      </c>
    </row>
    <row r="328" spans="1:6" ht="11.25">
      <c r="A328" s="80"/>
      <c r="C328" s="74" t="s">
        <v>631</v>
      </c>
      <c r="D328" s="107">
        <v>38385.89376157407</v>
      </c>
      <c r="E328" s="74">
        <v>2042.144129566612</v>
      </c>
      <c r="F328" s="99">
        <v>2.7879958115016454</v>
      </c>
    </row>
    <row r="329" spans="1:6" ht="11.25">
      <c r="A329" s="80"/>
      <c r="C329" s="74" t="s">
        <v>632</v>
      </c>
      <c r="D329" s="107">
        <v>38385.90070601852</v>
      </c>
      <c r="E329" s="74">
        <v>57604.30405503634</v>
      </c>
      <c r="F329" s="99">
        <v>2.6017298962433433</v>
      </c>
    </row>
    <row r="330" spans="1:6" ht="11.25">
      <c r="A330" s="80"/>
      <c r="C330" s="74" t="s">
        <v>633</v>
      </c>
      <c r="D330" s="107">
        <v>38385.90766203704</v>
      </c>
      <c r="E330" s="74">
        <v>9725.32435133778</v>
      </c>
      <c r="F330" s="99">
        <v>1.9732104873399723</v>
      </c>
    </row>
    <row r="331" spans="1:6" ht="11.25">
      <c r="A331" s="80"/>
      <c r="C331" s="74" t="s">
        <v>601</v>
      </c>
      <c r="D331" s="107">
        <v>38385.91459490741</v>
      </c>
      <c r="E331" s="74">
        <v>21576.25211540194</v>
      </c>
      <c r="F331" s="99">
        <v>1.5043076424100448</v>
      </c>
    </row>
    <row r="332" spans="1:6" ht="11.25">
      <c r="A332" s="80"/>
      <c r="C332" s="74" t="s">
        <v>625</v>
      </c>
      <c r="D332" s="107">
        <v>38385.9215625</v>
      </c>
      <c r="E332" s="74">
        <v>12905.503728303209</v>
      </c>
      <c r="F332" s="99">
        <v>2.718017391980608</v>
      </c>
    </row>
    <row r="333" spans="1:6" ht="11.25">
      <c r="A333" s="80"/>
      <c r="C333" s="74" t="s">
        <v>634</v>
      </c>
      <c r="D333" s="107">
        <v>38385.92849537037</v>
      </c>
      <c r="E333" s="74">
        <v>3931.5042803369415</v>
      </c>
      <c r="F333" s="99">
        <v>6.084042777490286</v>
      </c>
    </row>
    <row r="334" spans="1:6" ht="11.25">
      <c r="A334" s="80"/>
      <c r="C334" s="74" t="s">
        <v>635</v>
      </c>
      <c r="D334" s="107">
        <v>38385.935428240744</v>
      </c>
      <c r="E334" s="74">
        <v>5894.643903100508</v>
      </c>
      <c r="F334" s="99">
        <v>7.138821051238953</v>
      </c>
    </row>
    <row r="335" spans="1:6" ht="11.25">
      <c r="A335" s="80"/>
      <c r="C335" s="74" t="s">
        <v>636</v>
      </c>
      <c r="D335" s="107">
        <v>38385.94236111111</v>
      </c>
      <c r="E335" s="74">
        <v>352.4579208481892</v>
      </c>
      <c r="F335" s="99">
        <v>78.01718336610733</v>
      </c>
    </row>
    <row r="336" spans="1:6" ht="11.25">
      <c r="A336" s="80"/>
      <c r="C336" s="74" t="s">
        <v>602</v>
      </c>
      <c r="D336" s="107">
        <v>38385.94929398148</v>
      </c>
      <c r="E336" s="74">
        <v>21570.689023674833</v>
      </c>
      <c r="F336" s="99">
        <v>1.045656362444639</v>
      </c>
    </row>
    <row r="337" spans="1:6" ht="11.25">
      <c r="A337" s="80"/>
      <c r="C337" s="74" t="s">
        <v>637</v>
      </c>
      <c r="D337" s="107">
        <v>38385.956238425926</v>
      </c>
      <c r="E337" s="74">
        <v>87154.01736385627</v>
      </c>
      <c r="F337" s="99">
        <v>1.1039268382935763</v>
      </c>
    </row>
    <row r="338" spans="1:6" ht="11.25">
      <c r="A338" s="80"/>
      <c r="C338" s="74" t="s">
        <v>485</v>
      </c>
      <c r="D338" s="107">
        <v>38385.963159722225</v>
      </c>
      <c r="E338" s="74">
        <v>209.25989509187508</v>
      </c>
      <c r="F338" s="99">
        <v>86.4587896659535</v>
      </c>
    </row>
    <row r="339" spans="1:6" ht="11.25">
      <c r="A339" s="80"/>
      <c r="C339" s="74" t="s">
        <v>638</v>
      </c>
      <c r="D339" s="107">
        <v>38385.97010416666</v>
      </c>
      <c r="E339" s="74">
        <v>9429.44532842301</v>
      </c>
      <c r="F339" s="99">
        <v>6.0708263944665415</v>
      </c>
    </row>
    <row r="340" spans="1:6" ht="11.25">
      <c r="A340" s="80"/>
      <c r="C340" s="74" t="s">
        <v>639</v>
      </c>
      <c r="D340" s="107">
        <v>38385.97704861111</v>
      </c>
      <c r="E340" s="74">
        <v>9542.072216890705</v>
      </c>
      <c r="F340" s="99">
        <v>1.1239400211919357</v>
      </c>
    </row>
    <row r="341" spans="1:6" ht="11.25">
      <c r="A341" s="80"/>
      <c r="C341" s="74" t="s">
        <v>603</v>
      </c>
      <c r="D341" s="107">
        <v>38385.98400462963</v>
      </c>
      <c r="E341" s="74">
        <v>21569.553445940124</v>
      </c>
      <c r="F341" s="99">
        <v>3.0597070040395233</v>
      </c>
    </row>
    <row r="342" spans="1:6" ht="11.25">
      <c r="A342" s="80"/>
      <c r="C342" s="74" t="s">
        <v>484</v>
      </c>
      <c r="D342" s="107">
        <v>38385.990949074076</v>
      </c>
      <c r="E342" s="74">
        <v>17329.437732349408</v>
      </c>
      <c r="F342" s="99">
        <v>1.2309655028301254</v>
      </c>
    </row>
    <row r="343" spans="1:6" ht="11.25">
      <c r="A343" s="80"/>
      <c r="C343" s="74" t="s">
        <v>640</v>
      </c>
      <c r="D343" s="107">
        <v>38385.9978587963</v>
      </c>
      <c r="E343" s="74">
        <v>463.7765141239126</v>
      </c>
      <c r="F343" s="99">
        <v>59.31880010256103</v>
      </c>
    </row>
    <row r="344" spans="1:6" ht="11.25">
      <c r="A344" s="80"/>
      <c r="C344" s="74" t="s">
        <v>486</v>
      </c>
      <c r="D344" s="107">
        <v>38386.00475694444</v>
      </c>
      <c r="E344" s="74">
        <v>299.87087708173965</v>
      </c>
      <c r="F344" s="99">
        <v>86.1079046023275</v>
      </c>
    </row>
    <row r="345" spans="1:5" ht="11.25">
      <c r="A345" s="80"/>
      <c r="C345" s="74" t="s">
        <v>641</v>
      </c>
      <c r="D345" s="107">
        <v>38386.011655092596</v>
      </c>
      <c r="E345" s="74">
        <v>-208.59936575052853</v>
      </c>
    </row>
    <row r="346" spans="1:6" ht="11.25">
      <c r="A346" s="80"/>
      <c r="C346" s="74" t="s">
        <v>604</v>
      </c>
      <c r="D346" s="107">
        <v>38386.018587962964</v>
      </c>
      <c r="E346" s="74">
        <v>21885.299820831915</v>
      </c>
      <c r="F346" s="99">
        <v>1.469206576191162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430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431</v>
      </c>
      <c r="D353" s="107" t="s">
        <v>432</v>
      </c>
      <c r="E353" s="75" t="s">
        <v>433</v>
      </c>
      <c r="F353" s="99" t="s">
        <v>521</v>
      </c>
    </row>
    <row r="354" spans="1:6" ht="11.25">
      <c r="A354" s="80" t="s">
        <v>620</v>
      </c>
      <c r="C354" s="74" t="s">
        <v>596</v>
      </c>
      <c r="D354" s="107">
        <v>38385.802511574075</v>
      </c>
      <c r="E354" s="75">
        <v>29011.133008153833</v>
      </c>
      <c r="F354" s="99">
        <v>0.496196952004486</v>
      </c>
    </row>
    <row r="355" spans="1:6" ht="11.25">
      <c r="A355" s="80"/>
      <c r="C355" s="74" t="s">
        <v>597</v>
      </c>
      <c r="D355" s="107">
        <v>38385.80946759259</v>
      </c>
      <c r="E355" s="75">
        <v>1327.8942291173198</v>
      </c>
      <c r="F355" s="99">
        <v>1.9501114701058504</v>
      </c>
    </row>
    <row r="356" spans="1:6" ht="11.25">
      <c r="A356" s="80"/>
      <c r="C356" s="74" t="s">
        <v>481</v>
      </c>
      <c r="D356" s="107">
        <v>38385.81642361111</v>
      </c>
      <c r="E356" s="75">
        <v>3485.8964635221632</v>
      </c>
      <c r="F356" s="99">
        <v>1.9729150528932968</v>
      </c>
    </row>
    <row r="357" spans="3:6" ht="11.25">
      <c r="C357" s="74" t="s">
        <v>598</v>
      </c>
      <c r="D357" s="107">
        <v>38385.823379629626</v>
      </c>
      <c r="E357" s="75">
        <v>29302.300166877496</v>
      </c>
      <c r="F357" s="99">
        <v>0.9775940661939596</v>
      </c>
    </row>
    <row r="358" spans="3:6" ht="11.25">
      <c r="C358" s="74" t="s">
        <v>487</v>
      </c>
      <c r="D358" s="107">
        <v>38385.83032407407</v>
      </c>
      <c r="E358" s="75">
        <v>2191.9437602862613</v>
      </c>
      <c r="F358" s="99">
        <v>8.785885568295017</v>
      </c>
    </row>
    <row r="359" spans="3:6" ht="11.25">
      <c r="C359" s="74" t="s">
        <v>627</v>
      </c>
      <c r="D359" s="107">
        <v>38385.83726851852</v>
      </c>
      <c r="E359" s="75">
        <v>3923.7247433712164</v>
      </c>
      <c r="F359" s="99">
        <v>3.667972178314547</v>
      </c>
    </row>
    <row r="360" spans="3:6" ht="11.25">
      <c r="C360" s="74" t="s">
        <v>599</v>
      </c>
      <c r="D360" s="107">
        <v>38385.84422453704</v>
      </c>
      <c r="E360" s="75">
        <v>30013.795480796485</v>
      </c>
      <c r="F360" s="99">
        <v>1.4702674814797327</v>
      </c>
    </row>
    <row r="361" spans="3:6" ht="11.25">
      <c r="C361" s="74" t="s">
        <v>628</v>
      </c>
      <c r="D361" s="107">
        <v>38385.85118055555</v>
      </c>
      <c r="E361" s="75">
        <v>6574.525279526509</v>
      </c>
      <c r="F361" s="99">
        <v>3.4191283242899617</v>
      </c>
    </row>
    <row r="362" spans="3:6" ht="11.25">
      <c r="C362" s="74" t="s">
        <v>629</v>
      </c>
      <c r="D362" s="107">
        <v>38385.858136574076</v>
      </c>
      <c r="E362" s="75">
        <v>2525.8904004486503</v>
      </c>
      <c r="F362" s="99">
        <v>6.0074617080061525</v>
      </c>
    </row>
    <row r="363" spans="3:6" ht="11.25">
      <c r="C363" s="74" t="s">
        <v>630</v>
      </c>
      <c r="D363" s="107">
        <v>38385.86509259259</v>
      </c>
      <c r="E363" s="75">
        <v>3074.9455657700223</v>
      </c>
      <c r="F363" s="99">
        <v>0.4632433536077672</v>
      </c>
    </row>
    <row r="364" spans="3:6" ht="11.25">
      <c r="C364" s="74" t="s">
        <v>483</v>
      </c>
      <c r="D364" s="107">
        <v>38385.87204861111</v>
      </c>
      <c r="E364" s="75">
        <v>19976.295354756134</v>
      </c>
      <c r="F364" s="99">
        <v>0.677549392038482</v>
      </c>
    </row>
    <row r="365" spans="3:6" ht="11.25">
      <c r="C365" s="74" t="s">
        <v>600</v>
      </c>
      <c r="D365" s="107">
        <v>38385.87899305556</v>
      </c>
      <c r="E365" s="75">
        <v>30257.427136129536</v>
      </c>
      <c r="F365" s="99">
        <v>3.413792852485592</v>
      </c>
    </row>
    <row r="366" spans="3:6" ht="11.25">
      <c r="C366" s="74" t="s">
        <v>482</v>
      </c>
      <c r="D366" s="107">
        <v>38385.8859375</v>
      </c>
      <c r="E366" s="75">
        <v>1424.5082003455088</v>
      </c>
      <c r="F366" s="99">
        <v>8.4206002347373</v>
      </c>
    </row>
    <row r="367" spans="3:6" ht="11.25">
      <c r="C367" s="74" t="s">
        <v>631</v>
      </c>
      <c r="D367" s="107">
        <v>38385.89289351852</v>
      </c>
      <c r="E367" s="75">
        <v>1769.1046604777305</v>
      </c>
      <c r="F367" s="99">
        <v>4.918652019899416</v>
      </c>
    </row>
    <row r="368" spans="3:6" ht="11.25">
      <c r="C368" s="74" t="s">
        <v>632</v>
      </c>
      <c r="D368" s="107">
        <v>38385.899826388886</v>
      </c>
      <c r="E368" s="75">
        <v>21032.368439182694</v>
      </c>
      <c r="F368" s="99">
        <v>0.8813667454948004</v>
      </c>
    </row>
    <row r="369" spans="3:6" ht="11.25">
      <c r="C369" s="74" t="s">
        <v>633</v>
      </c>
      <c r="D369" s="107">
        <v>38385.90678240741</v>
      </c>
      <c r="E369" s="75">
        <v>4062.8308088893227</v>
      </c>
      <c r="F369" s="99">
        <v>1.3208456422199726</v>
      </c>
    </row>
    <row r="370" spans="3:6" ht="11.25">
      <c r="C370" s="74" t="s">
        <v>601</v>
      </c>
      <c r="D370" s="107">
        <v>38385.91372685185</v>
      </c>
      <c r="E370" s="75">
        <v>30915.721025570245</v>
      </c>
      <c r="F370" s="99">
        <v>0.44295880620081013</v>
      </c>
    </row>
    <row r="371" spans="3:6" ht="11.25">
      <c r="C371" s="74" t="s">
        <v>625</v>
      </c>
      <c r="D371" s="107">
        <v>38385.92068287037</v>
      </c>
      <c r="E371" s="75">
        <v>3634.374766483377</v>
      </c>
      <c r="F371" s="99">
        <v>4.284534750063868</v>
      </c>
    </row>
    <row r="372" spans="3:6" ht="11.25">
      <c r="C372" s="74" t="s">
        <v>634</v>
      </c>
      <c r="D372" s="107">
        <v>38385.927615740744</v>
      </c>
      <c r="E372" s="75">
        <v>3197.8643552862923</v>
      </c>
      <c r="F372" s="99">
        <v>2.894838459045297</v>
      </c>
    </row>
    <row r="373" spans="3:6" ht="11.25">
      <c r="C373" s="74" t="s">
        <v>635</v>
      </c>
      <c r="D373" s="107">
        <v>38385.93456018518</v>
      </c>
      <c r="E373" s="75">
        <v>5143.800920258468</v>
      </c>
      <c r="F373" s="99">
        <v>1.908029692630611</v>
      </c>
    </row>
    <row r="374" spans="3:6" ht="11.25">
      <c r="C374" s="74" t="s">
        <v>636</v>
      </c>
      <c r="D374" s="107">
        <v>38385.94148148148</v>
      </c>
      <c r="E374" s="75">
        <v>639.6608296538134</v>
      </c>
      <c r="F374" s="99">
        <v>11.258355645949255</v>
      </c>
    </row>
    <row r="375" spans="3:6" ht="11.25">
      <c r="C375" s="74" t="s">
        <v>602</v>
      </c>
      <c r="D375" s="107">
        <v>38385.94841435185</v>
      </c>
      <c r="E375" s="75">
        <v>30263.40088489557</v>
      </c>
      <c r="F375" s="99">
        <v>2.3817713685139514</v>
      </c>
    </row>
    <row r="376" spans="3:6" ht="11.25">
      <c r="C376" s="74" t="s">
        <v>637</v>
      </c>
      <c r="D376" s="107">
        <v>38385.955358796295</v>
      </c>
      <c r="E376" s="75">
        <v>12274.46133738254</v>
      </c>
      <c r="F376" s="99">
        <v>3.5244477900309867</v>
      </c>
    </row>
    <row r="377" spans="3:6" ht="11.25">
      <c r="C377" s="74" t="s">
        <v>485</v>
      </c>
      <c r="D377" s="107">
        <v>38385.96229166666</v>
      </c>
      <c r="E377" s="75">
        <v>1834.8697551422022</v>
      </c>
      <c r="F377" s="99">
        <v>6.490726677031421</v>
      </c>
    </row>
    <row r="378" spans="3:6" ht="11.25">
      <c r="C378" s="74" t="s">
        <v>638</v>
      </c>
      <c r="D378" s="107">
        <v>38385.96922453704</v>
      </c>
      <c r="E378" s="75">
        <v>3952.3990657839604</v>
      </c>
      <c r="F378" s="99">
        <v>6.3870126156087474</v>
      </c>
    </row>
    <row r="379" spans="3:6" ht="11.25">
      <c r="C379" s="74" t="s">
        <v>639</v>
      </c>
      <c r="D379" s="107">
        <v>38385.976168981484</v>
      </c>
      <c r="E379" s="75">
        <v>3384.22820508579</v>
      </c>
      <c r="F379" s="99">
        <v>2.8513888020218654</v>
      </c>
    </row>
    <row r="380" spans="3:6" ht="11.25">
      <c r="C380" s="74" t="s">
        <v>603</v>
      </c>
      <c r="D380" s="107">
        <v>38385.983125</v>
      </c>
      <c r="E380" s="75">
        <v>30851.685541467756</v>
      </c>
      <c r="F380" s="99">
        <v>3.7923811846424327</v>
      </c>
    </row>
    <row r="381" spans="3:6" ht="11.25">
      <c r="C381" s="74" t="s">
        <v>484</v>
      </c>
      <c r="D381" s="107">
        <v>38385.99008101852</v>
      </c>
      <c r="E381" s="75">
        <v>21406.08135908889</v>
      </c>
      <c r="F381" s="99">
        <v>0.8258868039496682</v>
      </c>
    </row>
    <row r="382" spans="3:6" ht="11.25">
      <c r="C382" s="74" t="s">
        <v>640</v>
      </c>
      <c r="D382" s="107">
        <v>38385.99699074074</v>
      </c>
      <c r="E382" s="75">
        <v>1143.8218089228183</v>
      </c>
      <c r="F382" s="99">
        <v>24.732720103441775</v>
      </c>
    </row>
    <row r="383" spans="3:6" ht="11.25">
      <c r="C383" s="74" t="s">
        <v>486</v>
      </c>
      <c r="D383" s="107">
        <v>38386.00388888889</v>
      </c>
      <c r="E383" s="74">
        <v>1072.9758344304255</v>
      </c>
      <c r="F383" s="99">
        <v>14.162156994879613</v>
      </c>
    </row>
    <row r="384" spans="3:6" ht="11.25">
      <c r="C384" s="74" t="s">
        <v>641</v>
      </c>
      <c r="D384" s="107">
        <v>38386.010775462964</v>
      </c>
      <c r="E384" s="74">
        <v>539.0549139353304</v>
      </c>
      <c r="F384" s="99">
        <v>36.36819994580205</v>
      </c>
    </row>
    <row r="385" spans="3:6" ht="11.25">
      <c r="C385" s="74" t="s">
        <v>604</v>
      </c>
      <c r="D385" s="107">
        <v>38386.01770833333</v>
      </c>
      <c r="E385" s="74">
        <v>30383.726327243396</v>
      </c>
      <c r="F385" s="99">
        <v>2.0501248227199564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430</v>
      </c>
    </row>
    <row r="393" spans="1:7" ht="11.25">
      <c r="A393" s="74" t="s">
        <v>407</v>
      </c>
      <c r="G393" s="74" t="s">
        <v>517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60">
      <selection activeCell="F383" sqref="F383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518</v>
      </c>
      <c r="D1" s="76" t="s">
        <v>519</v>
      </c>
      <c r="E1" s="15" t="s">
        <v>520</v>
      </c>
      <c r="F1" s="31" t="s">
        <v>521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38385.804502314815</v>
      </c>
      <c r="E3" s="15">
        <f>'raw data'!E3</f>
        <v>373970.42878933594</v>
      </c>
      <c r="F3" s="31">
        <f>'raw data'!F3</f>
        <v>2.79390125225882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38385.81145833333</v>
      </c>
      <c r="E4" s="15">
        <f>'raw data'!E4</f>
        <v>4260.465834577417</v>
      </c>
      <c r="F4" s="31">
        <f>'raw data'!F4</f>
        <v>4.521365800734436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38385.818402777775</v>
      </c>
      <c r="E5" s="15">
        <f>'raw data'!E5</f>
        <v>21550.1845445522</v>
      </c>
      <c r="F5" s="31">
        <f>'raw data'!F5</f>
        <v>1.5994543206804652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38385.825370370374</v>
      </c>
      <c r="E6" s="15">
        <f>'raw data'!E6</f>
        <v>381154.14294852526</v>
      </c>
      <c r="F6" s="31">
        <f>'raw data'!F6</f>
        <v>0.6325485727878781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38385.83231481481</v>
      </c>
      <c r="E7" s="15">
        <f>'raw data'!E7</f>
        <v>31550.912725791448</v>
      </c>
      <c r="F7" s="31">
        <f>'raw data'!F7</f>
        <v>1.338001907640856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132R1 36-45</v>
      </c>
      <c r="D8" s="81">
        <f>'raw data'!D8</f>
        <v>38385.839270833334</v>
      </c>
      <c r="E8" s="15">
        <f>'raw data'!E8</f>
        <v>16323.45935794919</v>
      </c>
      <c r="F8" s="31">
        <f>'raw data'!F8</f>
        <v>1.1442309031770836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38385.84621527778</v>
      </c>
      <c r="E9" s="15">
        <f>'raw data'!E9</f>
        <v>386520.3082719317</v>
      </c>
      <c r="F9" s="31">
        <f>'raw data'!F9</f>
        <v>1.741128141370847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133R2 45-50</v>
      </c>
      <c r="D10" s="81">
        <f>'raw data'!D10</f>
        <v>38385.85318287037</v>
      </c>
      <c r="E10" s="15">
        <f>'raw data'!E10</f>
        <v>17304.54053375518</v>
      </c>
      <c r="F10" s="31">
        <f>'raw data'!F10</f>
        <v>1.4704412108068863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134R2 21-26</v>
      </c>
      <c r="D11" s="81">
        <f>'raw data'!D11</f>
        <v>38385.860127314816</v>
      </c>
      <c r="E11" s="15">
        <f>'raw data'!E11</f>
        <v>14076.338497769926</v>
      </c>
      <c r="F11" s="31">
        <f>'raw data'!F11</f>
        <v>1.806764728661601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135R2 53-63</v>
      </c>
      <c r="D12" s="81">
        <f>'raw data'!D12</f>
        <v>38385.86708333333</v>
      </c>
      <c r="E12" s="15">
        <f>'raw data'!E12</f>
        <v>12498.96932057124</v>
      </c>
      <c r="F12" s="31">
        <f>'raw data'!F12</f>
        <v>4.464176035997407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38385.874027777776</v>
      </c>
      <c r="E13" s="15">
        <f>'raw data'!E13</f>
        <v>907396.9923405313</v>
      </c>
      <c r="F13" s="31">
        <f>'raw data'!F13</f>
        <v>1.5588831710265334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38385.88097222222</v>
      </c>
      <c r="E14" s="15">
        <f>'raw data'!E14</f>
        <v>388750.7941037653</v>
      </c>
      <c r="F14" s="31">
        <f>'raw data'!F14</f>
        <v>1.4381320531034734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38385.88792824074</v>
      </c>
      <c r="E15" s="15">
        <f>'raw data'!E15</f>
        <v>5438.613111312248</v>
      </c>
      <c r="F15" s="31">
        <f>'raw data'!F15</f>
        <v>5.392343003773561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136R2 4-14</v>
      </c>
      <c r="D16" s="81">
        <f>'raw data'!D16</f>
        <v>38385.89487268519</v>
      </c>
      <c r="E16" s="15">
        <f>'raw data'!E16</f>
        <v>5255.947463866064</v>
      </c>
      <c r="F16" s="31">
        <f>'raw data'!F16</f>
        <v>11.25619842506423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137R2 132-135</v>
      </c>
      <c r="D17" s="81">
        <f>'raw data'!D17</f>
        <v>38385.90181712963</v>
      </c>
      <c r="E17" s="15">
        <f>'raw data'!E17</f>
        <v>17596.49819689729</v>
      </c>
      <c r="F17" s="31">
        <f>'raw data'!F17</f>
        <v>2.4993568258072605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138R3 69-79</v>
      </c>
      <c r="D18" s="81">
        <f>'raw data'!D18</f>
        <v>38385.90877314815</v>
      </c>
      <c r="E18" s="15">
        <f>'raw data'!E18</f>
        <v>12381.635019829107</v>
      </c>
      <c r="F18" s="31">
        <f>'raw data'!F18</f>
        <v>4.420129990238699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38385.915717592594</v>
      </c>
      <c r="E19" s="15">
        <f>'raw data'!E19</f>
        <v>388611.9001720487</v>
      </c>
      <c r="F19" s="31">
        <f>'raw data'!F19</f>
        <v>1.9073615909824662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38385.92267361111</v>
      </c>
      <c r="E20" s="15">
        <f>'raw data'!E20</f>
        <v>22115.589233392257</v>
      </c>
      <c r="F20" s="31">
        <f>'raw data'!F20</f>
        <v>3.2349663982919568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139R3 126-133</v>
      </c>
      <c r="D21" s="81">
        <f>'raw data'!D21</f>
        <v>38385.929606481484</v>
      </c>
      <c r="E21" s="15">
        <f>'raw data'!E21</f>
        <v>10136.425313754138</v>
      </c>
      <c r="F21" s="31">
        <f>'raw data'!F21</f>
        <v>1.4445176892118916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140R2 11-19</v>
      </c>
      <c r="D22" s="81">
        <f>'raw data'!D22</f>
        <v>38385.93653935185</v>
      </c>
      <c r="E22" s="15">
        <f>'raw data'!E22</f>
        <v>11235.308599191292</v>
      </c>
      <c r="F22" s="31">
        <f>'raw data'!F22</f>
        <v>1.9428455685572172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Acid blank 1 (acs)</v>
      </c>
      <c r="D23" s="81">
        <f>'raw data'!D23</f>
        <v>38385.94347222222</v>
      </c>
      <c r="E23" s="15">
        <f>'raw data'!E23</f>
        <v>3507.5793626584514</v>
      </c>
      <c r="F23" s="31">
        <f>'raw data'!F23</f>
        <v>9.051552557237892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38385.95040509259</v>
      </c>
      <c r="E24" s="15">
        <f>'raw data'!E24</f>
        <v>387610.5726228785</v>
      </c>
      <c r="F24" s="31">
        <f>'raw data'!F24</f>
        <v>0.9182873033421965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140R3 91-101</v>
      </c>
      <c r="D25" s="81">
        <f>'raw data'!D25</f>
        <v>38385.957349537035</v>
      </c>
      <c r="E25" s="15">
        <f>'raw data'!E25</f>
        <v>25737.14358051693</v>
      </c>
      <c r="F25" s="31">
        <f>'raw data'!F25</f>
        <v>2.2190966549992583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38385.964270833334</v>
      </c>
      <c r="E26" s="15">
        <f>'raw data'!E26</f>
        <v>31623.779905011317</v>
      </c>
      <c r="F26" s="31">
        <f>'raw data'!F26</f>
        <v>5.021929397798439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142R2 68-78</v>
      </c>
      <c r="D27" s="81">
        <f>'raw data'!D27</f>
        <v>38385.97121527778</v>
      </c>
      <c r="E27" s="15">
        <f>'raw data'!E27</f>
        <v>15564.56702624579</v>
      </c>
      <c r="F27" s="31">
        <f>'raw data'!F27</f>
        <v>3.167059794808263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144R1 41-49</v>
      </c>
      <c r="D28" s="81">
        <f>'raw data'!D28</f>
        <v>38385.978159722225</v>
      </c>
      <c r="E28" s="15">
        <f>'raw data'!E28</f>
        <v>13505.123888895667</v>
      </c>
      <c r="F28" s="31">
        <f>'raw data'!F28</f>
        <v>6.173314933621066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38385.985127314816</v>
      </c>
      <c r="E29" s="15">
        <f>'raw data'!E29</f>
        <v>392321.3838076409</v>
      </c>
      <c r="F29" s="31">
        <f>'raw data'!F29</f>
        <v>1.0835952664331188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38385.992060185185</v>
      </c>
      <c r="E30" s="15">
        <f>'raw data'!E30</f>
        <v>948810.8266083272</v>
      </c>
      <c r="F30" s="31">
        <f>'raw data'!F30</f>
        <v>2.5021314879813645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2</v>
      </c>
      <c r="D31" s="81">
        <f>'raw data'!D31</f>
        <v>38385.99895833333</v>
      </c>
      <c r="E31" s="15">
        <f>'raw data'!E31</f>
        <v>5113.743096331294</v>
      </c>
      <c r="F31" s="31">
        <f>'raw data'!F31</f>
        <v>5.999407551714436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38386.00585648148</v>
      </c>
      <c r="E32" s="15">
        <f>'raw data'!E32</f>
        <v>5622.917766028943</v>
      </c>
      <c r="F32" s="31">
        <f>'raw data'!F32</f>
        <v>2.1877841209332747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Acid blank 2 (acs)</v>
      </c>
      <c r="D33" s="81">
        <f>'raw data'!D33</f>
        <v>38386.012766203705</v>
      </c>
      <c r="E33" s="15">
        <f>'raw data'!E33</f>
        <v>3870.8009230451758</v>
      </c>
      <c r="F33" s="31">
        <f>'raw data'!F33</f>
        <v>8.686826158920494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38386.01969907407</v>
      </c>
      <c r="E34" s="15">
        <f>'raw data'!E34</f>
        <v>398191.46478878806</v>
      </c>
      <c r="F34" s="31">
        <f>'raw data'!F34</f>
        <v>2.160793026346792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38385.799780092595</v>
      </c>
      <c r="E42" s="15">
        <f>'raw data'!E42</f>
        <v>25513.577157253432</v>
      </c>
      <c r="F42" s="31">
        <f>'raw data'!F42</f>
        <v>0.21183137230963114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38385.80674768519</v>
      </c>
      <c r="E43" s="15">
        <f>'raw data'!E43</f>
        <v>-26.37988531125224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38385.813680555555</v>
      </c>
      <c r="E44" s="15">
        <f>'raw data'!E44</f>
        <v>5449.857387400898</v>
      </c>
      <c r="F44" s="31">
        <f>'raw data'!F44</f>
        <v>4.671551418536395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38385.82063657408</v>
      </c>
      <c r="E45" s="15">
        <f>'raw data'!E45</f>
        <v>25602.689579884885</v>
      </c>
      <c r="F45" s="31">
        <f>'raw data'!F45</f>
        <v>2.9046072001920877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38385.82760416667</v>
      </c>
      <c r="E46" s="15">
        <f>'raw data'!E46</f>
        <v>11065.8081544529</v>
      </c>
      <c r="F46" s="31">
        <f>'raw data'!F46</f>
        <v>0.6304446885174971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132R1 36-45</v>
      </c>
      <c r="D47" s="81">
        <f>'raw data'!D47</f>
        <v>38385.834548611114</v>
      </c>
      <c r="E47" s="15">
        <f>'raw data'!E47</f>
        <v>3583.4290229316584</v>
      </c>
      <c r="F47" s="31">
        <f>'raw data'!F47</f>
        <v>1.5482346360676704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38385.84150462963</v>
      </c>
      <c r="E48" s="15">
        <f>'raw data'!E48</f>
        <v>25877.031194364852</v>
      </c>
      <c r="F48" s="31">
        <f>'raw data'!F48</f>
        <v>0.908269259193884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133R2 45-50</v>
      </c>
      <c r="D49" s="81">
        <f>'raw data'!D49</f>
        <v>38385.848449074074</v>
      </c>
      <c r="E49" s="15">
        <f>'raw data'!E49</f>
        <v>4159.238133633054</v>
      </c>
      <c r="F49" s="31">
        <f>'raw data'!F49</f>
        <v>5.8838291742540365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134R2 21-26</v>
      </c>
      <c r="D50" s="81">
        <f>'raw data'!D50</f>
        <v>38385.855405092596</v>
      </c>
      <c r="E50" s="15">
        <f>'raw data'!E50</f>
        <v>4468.224419650848</v>
      </c>
      <c r="F50" s="31">
        <f>'raw data'!F50</f>
        <v>2.520717746665209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135R2 53-63</v>
      </c>
      <c r="D51" s="81">
        <f>'raw data'!D51</f>
        <v>38385.862349537034</v>
      </c>
      <c r="E51" s="15">
        <f>'raw data'!E51</f>
        <v>4770.403630135705</v>
      </c>
      <c r="F51" s="31">
        <f>'raw data'!F51</f>
        <v>1.4738666985227673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38385.86931712963</v>
      </c>
      <c r="E52" s="178">
        <v>2427.235</v>
      </c>
      <c r="F52" s="178">
        <v>0.107497791649124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38385.87626157407</v>
      </c>
      <c r="E53" s="15">
        <f>'raw data'!E53</f>
        <v>27039.551020602696</v>
      </c>
      <c r="F53" s="31">
        <f>'raw data'!F53</f>
        <v>1.7669640186608324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38385.883206018516</v>
      </c>
      <c r="E54" s="15">
        <f>'raw data'!E54</f>
        <v>13125.45005683841</v>
      </c>
      <c r="F54" s="31">
        <f>'raw data'!F54</f>
        <v>1.640014628375492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136R2 4-14</v>
      </c>
      <c r="D55" s="81">
        <f>'raw data'!D55</f>
        <v>38385.89016203704</v>
      </c>
      <c r="E55" s="15">
        <f>'raw data'!E55</f>
        <v>10764.0975083093</v>
      </c>
      <c r="F55" s="31">
        <f>'raw data'!F55</f>
        <v>2.1480722328845925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137R2 132-135</v>
      </c>
      <c r="D56" s="81">
        <f>'raw data'!D56</f>
        <v>38385.89709490741</v>
      </c>
      <c r="E56" s="15">
        <f>'raw data'!E56</f>
        <v>15044.379883256657</v>
      </c>
      <c r="F56" s="31">
        <f>'raw data'!F56</f>
        <v>0.7695412560924477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138R3 69-79</v>
      </c>
      <c r="D57" s="81">
        <f>'raw data'!D57</f>
        <v>38385.90405092593</v>
      </c>
      <c r="E57" s="15">
        <f>'raw data'!E57</f>
        <v>4216.715890692512</v>
      </c>
      <c r="F57" s="31">
        <f>'raw data'!F57</f>
        <v>2.2896385126682337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38385.910995370374</v>
      </c>
      <c r="E58" s="178">
        <v>27390.57</v>
      </c>
      <c r="F58" s="178">
        <v>1.3158779408615302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38385.91793981481</v>
      </c>
      <c r="E59" s="15">
        <f>'raw data'!E59</f>
        <v>6080.451478030835</v>
      </c>
      <c r="F59" s="31">
        <f>'raw data'!F59</f>
        <v>2.1499573068764786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139R3 126-133</v>
      </c>
      <c r="D60" s="81">
        <f>'raw data'!D60</f>
        <v>38385.924895833334</v>
      </c>
      <c r="E60" s="15">
        <f>'raw data'!E60</f>
        <v>9188.642085084844</v>
      </c>
      <c r="F60" s="31">
        <f>'raw data'!F60</f>
        <v>0.9704955498431082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140R2 11-19</v>
      </c>
      <c r="D61" s="81">
        <f>'raw data'!D61</f>
        <v>38385.93181712963</v>
      </c>
      <c r="E61" s="15">
        <f>'raw data'!E61</f>
        <v>14468.420108712995</v>
      </c>
      <c r="F61" s="31">
        <f>'raw data'!F61</f>
        <v>1.2548266771046068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Acid blank 1 (acs)</v>
      </c>
      <c r="D62" s="81">
        <f>'raw data'!D62</f>
        <v>38385.93877314815</v>
      </c>
      <c r="E62" s="15">
        <f>'raw data'!E62</f>
        <v>-271.57963446475196</v>
      </c>
      <c r="F62" s="31">
        <f>'raw data'!F62</f>
        <v>0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38385.94568287037</v>
      </c>
      <c r="E63" s="15">
        <f>'raw data'!E63</f>
        <v>28020.50370906217</v>
      </c>
      <c r="F63" s="31">
        <f>'raw data'!F63</f>
        <v>1.6103279908740715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140R3 91-101</v>
      </c>
      <c r="D64" s="81">
        <f>'raw data'!D64</f>
        <v>38385.952627314815</v>
      </c>
      <c r="E64" s="15">
        <f>'raw data'!E64</f>
        <v>8008.895537010087</v>
      </c>
      <c r="F64" s="31">
        <f>'raw data'!F64</f>
        <v>1.769981674866773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38385.95957175926</v>
      </c>
      <c r="E65" s="15">
        <f>'raw data'!E65</f>
        <v>11766.896008819367</v>
      </c>
      <c r="F65" s="31">
        <f>'raw data'!F65</f>
        <v>1.2393945950150016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142R2 68-78</v>
      </c>
      <c r="D66" s="81">
        <f>'raw data'!D66</f>
        <v>38385.96649305556</v>
      </c>
      <c r="E66" s="15">
        <f>'raw data'!E66</f>
        <v>4083.3321314468863</v>
      </c>
      <c r="F66" s="31">
        <f>'raw data'!F66</f>
        <v>0.8940333506361975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144R1 41-49</v>
      </c>
      <c r="D67" s="81">
        <f>'raw data'!D67</f>
        <v>38385.9734375</v>
      </c>
      <c r="E67" s="15">
        <f>'raw data'!E67</f>
        <v>4870.988804496922</v>
      </c>
      <c r="F67" s="31">
        <f>'raw data'!F67</f>
        <v>5.405550277532865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38385.98039351852</v>
      </c>
      <c r="E68" s="15">
        <f>'raw data'!E68</f>
        <v>28643.345882288366</v>
      </c>
      <c r="F68" s="31">
        <f>'raw data'!F68</f>
        <v>2.059054422208398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38385.987349537034</v>
      </c>
      <c r="E69" s="180">
        <v>2313.82</v>
      </c>
      <c r="F69" s="181"/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2</v>
      </c>
      <c r="D70" s="81">
        <f>'raw data'!D70</f>
        <v>38385.99428240741</v>
      </c>
      <c r="E70" s="15">
        <f>'raw data'!E70</f>
        <v>-365.432550043516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38386.001180555555</v>
      </c>
      <c r="E71" s="15">
        <f>'raw data'!E71</f>
        <v>14898.558162925916</v>
      </c>
      <c r="F71" s="31">
        <f>'raw data'!F71</f>
        <v>0.8309314874438926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Acid blank 2 (acs)</v>
      </c>
      <c r="D72" s="81">
        <f>'raw data'!D72</f>
        <v>38386.00806712963</v>
      </c>
      <c r="E72" s="180">
        <v>-51.025</v>
      </c>
      <c r="F72" s="181"/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38386.01498842592</v>
      </c>
      <c r="E73" s="15">
        <f>'raw data'!E73</f>
        <v>29487.878864974486</v>
      </c>
      <c r="F73" s="31">
        <f>'raw data'!F73</f>
        <v>1.003459581888583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38385.800891203704</v>
      </c>
      <c r="E81" s="15">
        <f>'raw data'!E81</f>
        <v>52522.202180362015</v>
      </c>
      <c r="F81" s="31">
        <f>'raw data'!F81</f>
        <v>1.2614784186876777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38385.80784722222</v>
      </c>
      <c r="E82" s="15">
        <f>'raw data'!E82</f>
        <v>485.85536088112946</v>
      </c>
      <c r="F82" s="31">
        <f>'raw data'!F82</f>
        <v>5.12896944626079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38385.81480324074</v>
      </c>
      <c r="E83" s="15">
        <f>'raw data'!E83</f>
        <v>10856.230218688532</v>
      </c>
      <c r="F83" s="31">
        <f>'raw data'!F83</f>
        <v>0.49253957026783857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38385.821747685186</v>
      </c>
      <c r="E84" s="15">
        <f>'raw data'!E84</f>
        <v>53950.3422693966</v>
      </c>
      <c r="F84" s="31">
        <f>'raw data'!F84</f>
        <v>1.6314091515837572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38385.82871527778</v>
      </c>
      <c r="E85" s="15">
        <f>'raw data'!E85</f>
        <v>76495.14287614082</v>
      </c>
      <c r="F85" s="31">
        <f>'raw data'!F85</f>
        <v>2.0164259898801955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132R1 36-45</v>
      </c>
      <c r="D86" s="81">
        <f>'raw data'!D86</f>
        <v>38385.83565972222</v>
      </c>
      <c r="E86" s="15">
        <f>'raw data'!E86</f>
        <v>5264.314332647726</v>
      </c>
      <c r="F86" s="31">
        <f>'raw data'!F86</f>
        <v>0.9945878468070972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38385.84261574074</v>
      </c>
      <c r="E87" s="15">
        <f>'raw data'!E87</f>
        <v>54210.612655335615</v>
      </c>
      <c r="F87" s="31">
        <f>'raw data'!F87</f>
        <v>1.318768764720563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133R2 45-50</v>
      </c>
      <c r="D88" s="81">
        <f>'raw data'!D88</f>
        <v>38385.84956018518</v>
      </c>
      <c r="E88" s="15">
        <f>'raw data'!E88</f>
        <v>1910.3166741388598</v>
      </c>
      <c r="F88" s="31">
        <f>'raw data'!F88</f>
        <v>0.47292204638027774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134R2 21-26</v>
      </c>
      <c r="D89" s="81">
        <f>'raw data'!D89</f>
        <v>38385.856516203705</v>
      </c>
      <c r="E89" s="15">
        <f>'raw data'!E89</f>
        <v>12366.202451566623</v>
      </c>
      <c r="F89" s="31">
        <f>'raw data'!F89</f>
        <v>0.9929195964275114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135R2 53-63</v>
      </c>
      <c r="D90" s="81">
        <f>'raw data'!D90</f>
        <v>38385.86346064815</v>
      </c>
      <c r="E90" s="15">
        <f>'raw data'!E90</f>
        <v>24304.78878980852</v>
      </c>
      <c r="F90" s="31">
        <f>'raw data'!F90</f>
        <v>0.8809274237042274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38385.87042824074</v>
      </c>
      <c r="E91" s="15">
        <f>'raw data'!E91</f>
        <v>2288.279540324396</v>
      </c>
      <c r="F91" s="31">
        <f>'raw data'!F91</f>
        <v>3.2095649199485425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38385.87737268519</v>
      </c>
      <c r="E92" s="15">
        <f>'raw data'!E92</f>
        <v>55708.02783836874</v>
      </c>
      <c r="F92" s="31">
        <f>'raw data'!F92</f>
        <v>1.109308622247503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38385.88431712963</v>
      </c>
      <c r="E93" s="15">
        <f>'raw data'!E93</f>
        <v>104142.98489229714</v>
      </c>
      <c r="F93" s="31">
        <f>'raw data'!F93</f>
        <v>0.9088958309547075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136R2 4-14</v>
      </c>
      <c r="D94" s="81">
        <f>'raw data'!D94</f>
        <v>38385.89126157408</v>
      </c>
      <c r="E94" s="15">
        <f>'raw data'!E94</f>
        <v>37557.113805316214</v>
      </c>
      <c r="F94" s="31">
        <f>'raw data'!F94</f>
        <v>0.2610574216595069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137R2 132-135</v>
      </c>
      <c r="D95" s="81">
        <f>'raw data'!D95</f>
        <v>38385.898206018515</v>
      </c>
      <c r="E95" s="15">
        <f>'raw data'!E95</f>
        <v>916.311422830404</v>
      </c>
      <c r="F95" s="31">
        <f>'raw data'!F95</f>
        <v>6.946116301035146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138R3 69-79</v>
      </c>
      <c r="D96" s="81">
        <f>'raw data'!D96</f>
        <v>38385.90516203704</v>
      </c>
      <c r="E96" s="15">
        <f>'raw data'!E96</f>
        <v>5526.45219902417</v>
      </c>
      <c r="F96" s="31">
        <f>'raw data'!F96</f>
        <v>1.1884696873220992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38385.91210648148</v>
      </c>
      <c r="E97" s="15">
        <f>'raw data'!E97</f>
        <v>57117.361558335695</v>
      </c>
      <c r="F97" s="31">
        <f>'raw data'!F97</f>
        <v>1.5656534959366128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38385.91905092593</v>
      </c>
      <c r="E98" s="15">
        <f>'raw data'!E98</f>
        <v>11381.81087500319</v>
      </c>
      <c r="F98" s="31">
        <f>'raw data'!F98</f>
        <v>4.381984209876905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139R3 126-133</v>
      </c>
      <c r="D99" s="81">
        <f>'raw data'!D99</f>
        <v>38385.92599537037</v>
      </c>
      <c r="E99" s="15">
        <f>'raw data'!E99</f>
        <v>4068.6364572166003</v>
      </c>
      <c r="F99" s="31">
        <f>'raw data'!F99</f>
        <v>1.2789787029414836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140R2 11-19</v>
      </c>
      <c r="D100" s="81">
        <f>'raw data'!D100</f>
        <v>38385.93293981482</v>
      </c>
      <c r="E100" s="15">
        <f>'raw data'!E100</f>
        <v>7815.661236627157</v>
      </c>
      <c r="F100" s="31">
        <f>'raw data'!F100</f>
        <v>5.564226715495149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Acid blank 1 (acs)</v>
      </c>
      <c r="D101" s="81">
        <f>'raw data'!D101</f>
        <v>38385.93987268519</v>
      </c>
      <c r="E101" s="15">
        <f>'raw data'!E101</f>
        <v>350.1471141148792</v>
      </c>
      <c r="F101" s="31">
        <f>'raw data'!F101</f>
        <v>14.707974286832835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38385.94679398148</v>
      </c>
      <c r="E102" s="15">
        <f>'raw data'!E102</f>
        <v>58337.99333872444</v>
      </c>
      <c r="F102" s="31">
        <f>'raw data'!F102</f>
        <v>2.317253085051889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140R3 91-101</v>
      </c>
      <c r="D103" s="81">
        <f>'raw data'!D103</f>
        <v>38385.953738425924</v>
      </c>
      <c r="E103" s="15">
        <f>'raw data'!E103</f>
        <v>1528.7095062206533</v>
      </c>
      <c r="F103" s="31">
        <f>'raw data'!F103</f>
        <v>3.1794411589034963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38385.96068287037</v>
      </c>
      <c r="E104" s="15">
        <f>'raw data'!E104</f>
        <v>85144.07997311039</v>
      </c>
      <c r="F104" s="31">
        <f>'raw data'!F104</f>
        <v>0.4645580994542132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142R2 68-78</v>
      </c>
      <c r="D105" s="81">
        <f>'raw data'!D105</f>
        <v>38385.96760416667</v>
      </c>
      <c r="E105" s="15">
        <f>'raw data'!E105</f>
        <v>18831.535740508127</v>
      </c>
      <c r="F105" s="31">
        <f>'raw data'!F105</f>
        <v>2.643146144031742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144R1 41-49</v>
      </c>
      <c r="D106" s="81">
        <f>'raw data'!D106</f>
        <v>38385.97454861111</v>
      </c>
      <c r="E106" s="15">
        <f>'raw data'!E106</f>
        <v>35415.85245168533</v>
      </c>
      <c r="F106" s="31">
        <f>'raw data'!F106</f>
        <v>2.1695168098672326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38385.98150462963</v>
      </c>
      <c r="E107" s="15">
        <f>'raw data'!E107</f>
        <v>60119.650317668915</v>
      </c>
      <c r="F107" s="31">
        <f>'raw data'!F107</f>
        <v>0.5942245684745973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38385.98846064815</v>
      </c>
      <c r="E108" s="15">
        <f>'raw data'!E108</f>
        <v>2493.3000381315164</v>
      </c>
      <c r="F108" s="31">
        <f>'raw data'!F108</f>
        <v>3.9527631187495276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2</v>
      </c>
      <c r="D109" s="81">
        <f>'raw data'!D109</f>
        <v>38385.99538194444</v>
      </c>
      <c r="E109" s="15">
        <f>'raw data'!E109</f>
        <v>539.768105063212</v>
      </c>
      <c r="F109" s="31">
        <f>'raw data'!F109</f>
        <v>8.63043103196118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38386.00226851852</v>
      </c>
      <c r="E110" s="15">
        <f>'raw data'!E110</f>
        <v>109349.96437049449</v>
      </c>
      <c r="F110" s="31">
        <f>'raw data'!F110</f>
        <v>0.4558685907023145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Acid blank 2 (acs)</v>
      </c>
      <c r="D111" s="81">
        <f>'raw data'!D111</f>
        <v>38386.00916666666</v>
      </c>
      <c r="E111" s="15">
        <f>'raw data'!E111</f>
        <v>414.53131810887606</v>
      </c>
      <c r="F111" s="31">
        <f>'raw data'!F111</f>
        <v>9.270699271641782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38386.01608796296</v>
      </c>
      <c r="E112" s="15">
        <f>'raw data'!E112</f>
        <v>59989.12306629341</v>
      </c>
      <c r="F112" s="31">
        <f>'raw data'!F112</f>
        <v>1.5945316385799584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38385.80207175926</v>
      </c>
      <c r="E120" s="15">
        <f>'raw data'!E120</f>
        <v>24112.37290869288</v>
      </c>
      <c r="F120" s="31">
        <f>'raw data'!F120</f>
        <v>0.19331230754358328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38385.80902777778</v>
      </c>
      <c r="E121" s="15">
        <f>'raw data'!E121</f>
        <v>5005.681318515117</v>
      </c>
      <c r="F121" s="31">
        <f>'raw data'!F121</f>
        <v>3.7860267085969355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38385.815983796296</v>
      </c>
      <c r="E122" s="15">
        <f>'raw data'!E122</f>
        <v>22984.51658196101</v>
      </c>
      <c r="F122" s="31">
        <f>'raw data'!F122</f>
        <v>2.3080346268472782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38385.82293981482</v>
      </c>
      <c r="E123" s="15">
        <f>'raw data'!E123</f>
        <v>24534.792999130525</v>
      </c>
      <c r="F123" s="31">
        <f>'raw data'!F123</f>
        <v>1.2352611899268382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38385.829884259256</v>
      </c>
      <c r="E124" s="15">
        <f>'raw data'!E124</f>
        <v>4696.799818200134</v>
      </c>
      <c r="F124" s="31">
        <f>'raw data'!F124</f>
        <v>7.808630576689877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132R1 36-45</v>
      </c>
      <c r="D125" s="81">
        <f>'raw data'!D125</f>
        <v>38385.8368287037</v>
      </c>
      <c r="E125" s="15">
        <f>'raw data'!E125</f>
        <v>7959.478038570998</v>
      </c>
      <c r="F125" s="31">
        <f>'raw data'!F125</f>
        <v>1.7790852179595293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38385.84378472222</v>
      </c>
      <c r="E126" s="15">
        <f>'raw data'!E126</f>
        <v>24589.06449019058</v>
      </c>
      <c r="F126" s="31">
        <f>'raw data'!F126</f>
        <v>0.8978533518195368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133R2 45-50</v>
      </c>
      <c r="D127" s="81">
        <f>'raw data'!D127</f>
        <v>38385.850752314815</v>
      </c>
      <c r="E127" s="15">
        <f>'raw data'!E127</f>
        <v>4334.819500234737</v>
      </c>
      <c r="F127" s="31">
        <f>'raw data'!F127</f>
        <v>3.0938413845211716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134R2 21-26</v>
      </c>
      <c r="D128" s="81">
        <f>'raw data'!D128</f>
        <v>38385.85769675926</v>
      </c>
      <c r="E128" s="15">
        <f>'raw data'!E128</f>
        <v>20557.138680308894</v>
      </c>
      <c r="F128" s="31">
        <f>'raw data'!F128</f>
        <v>2.9955428707096696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135R2 53-63</v>
      </c>
      <c r="D129" s="81">
        <f>'raw data'!D129</f>
        <v>38385.864652777775</v>
      </c>
      <c r="E129" s="15">
        <f>'raw data'!E129</f>
        <v>25959.86544698274</v>
      </c>
      <c r="F129" s="31">
        <f>'raw data'!F129</f>
        <v>2.1184241084640774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38385.8716087963</v>
      </c>
      <c r="E130" s="15">
        <f>'raw data'!E130</f>
        <v>10186.733058832018</v>
      </c>
      <c r="F130" s="31">
        <f>'raw data'!F130</f>
        <v>3.1556000262736164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38385.87855324074</v>
      </c>
      <c r="E131" s="15">
        <f>'raw data'!E131</f>
        <v>24934.58947226014</v>
      </c>
      <c r="F131" s="31">
        <f>'raw data'!F131</f>
        <v>1.28023854847104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38385.88549768519</v>
      </c>
      <c r="E132" s="15">
        <f>'raw data'!E132</f>
        <v>4518.022970448193</v>
      </c>
      <c r="F132" s="31">
        <f>'raw data'!F132</f>
        <v>4.506000929825798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136R2 4-14</v>
      </c>
      <c r="D133" s="81">
        <f>'raw data'!D133</f>
        <v>38385.8924537037</v>
      </c>
      <c r="E133" s="15">
        <f>'raw data'!E133</f>
        <v>35242.62052844965</v>
      </c>
      <c r="F133" s="31">
        <f>'raw data'!F133</f>
        <v>0.645825430876389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137R2 132-135</v>
      </c>
      <c r="D134" s="81">
        <f>'raw data'!D134</f>
        <v>38385.89938657408</v>
      </c>
      <c r="E134" s="15">
        <f>'raw data'!E134</f>
        <v>19044.205361376684</v>
      </c>
      <c r="F134" s="31">
        <f>'raw data'!F134</f>
        <v>2.567458127721052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138R3 69-79</v>
      </c>
      <c r="D135" s="81">
        <f>'raw data'!D135</f>
        <v>38385.90634259259</v>
      </c>
      <c r="E135" s="15">
        <f>'raw data'!E135</f>
        <v>7429.43998261609</v>
      </c>
      <c r="F135" s="31">
        <f>'raw data'!F135</f>
        <v>1.8225889709337944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38385.91328703704</v>
      </c>
      <c r="E136" s="15">
        <f>'raw data'!E136</f>
        <v>25196.589512504186</v>
      </c>
      <c r="F136" s="31">
        <f>'raw data'!F136</f>
        <v>0.6696145796765893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38385.92024305555</v>
      </c>
      <c r="E137" s="15">
        <f>'raw data'!E137</f>
        <v>23131.235932747764</v>
      </c>
      <c r="F137" s="31">
        <f>'raw data'!F137</f>
        <v>1.3459034024648526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139R3 126-133</v>
      </c>
      <c r="D138" s="81">
        <f>'raw data'!D138</f>
        <v>38385.92717592593</v>
      </c>
      <c r="E138" s="15">
        <f>'raw data'!E138</f>
        <v>18181.49303241517</v>
      </c>
      <c r="F138" s="31">
        <f>'raw data'!F138</f>
        <v>1.400159660104797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140R2 11-19</v>
      </c>
      <c r="D139" s="81">
        <f>'raw data'!D139</f>
        <v>38385.93412037037</v>
      </c>
      <c r="E139" s="15">
        <f>'raw data'!E139</f>
        <v>57684.541598809505</v>
      </c>
      <c r="F139" s="31">
        <f>'raw data'!F139</f>
        <v>0.920699729808684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Acid blank 1 (acs)</v>
      </c>
      <c r="D140" s="81">
        <f>'raw data'!D140</f>
        <v>38385.94105324074</v>
      </c>
      <c r="E140" s="15">
        <f>'raw data'!E140</f>
        <v>4253.018632082034</v>
      </c>
      <c r="F140" s="31">
        <f>'raw data'!F140</f>
        <v>8.15178636015066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38385.94798611111</v>
      </c>
      <c r="E141" s="15">
        <f>'raw data'!E141</f>
        <v>25260.404198825636</v>
      </c>
      <c r="F141" s="31">
        <f>'raw data'!F141</f>
        <v>0.4488427419562303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140R3 91-101</v>
      </c>
      <c r="D142" s="81">
        <f>'raw data'!D142</f>
        <v>38385.95491898148</v>
      </c>
      <c r="E142" s="15">
        <f>'raw data'!E142</f>
        <v>12046.0658643075</v>
      </c>
      <c r="F142" s="31">
        <f>'raw data'!F142</f>
        <v>4.290728531440078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38385.961851851855</v>
      </c>
      <c r="E143" s="15">
        <f>'raw data'!E143</f>
        <v>4524.009131096951</v>
      </c>
      <c r="F143" s="31">
        <f>'raw data'!F143</f>
        <v>8.011910569226828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142R2 68-78</v>
      </c>
      <c r="D144" s="81">
        <f>'raw data'!D144</f>
        <v>38385.96878472222</v>
      </c>
      <c r="E144" s="15">
        <f>'raw data'!E144</f>
        <v>10420.549669307506</v>
      </c>
      <c r="F144" s="31">
        <f>'raw data'!F144</f>
        <v>1.7428269868963968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144R1 41-49</v>
      </c>
      <c r="D145" s="81">
        <f>'raw data'!D145</f>
        <v>38385.97574074074</v>
      </c>
      <c r="E145" s="15">
        <f>'raw data'!E145</f>
        <v>20053.586316903613</v>
      </c>
      <c r="F145" s="31">
        <f>'raw data'!F145</f>
        <v>2.361508552085985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38385.98269675926</v>
      </c>
      <c r="E146" s="15">
        <f>'raw data'!E146</f>
        <v>24886.36526723807</v>
      </c>
      <c r="F146" s="31">
        <f>'raw data'!F146</f>
        <v>1.6929970872336437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38385.989641203705</v>
      </c>
      <c r="E147" s="15">
        <f>'raw data'!E147</f>
        <v>10349.663941126093</v>
      </c>
      <c r="F147" s="31">
        <f>'raw data'!F147</f>
        <v>2.1995861299506254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2</v>
      </c>
      <c r="D148" s="81">
        <f>'raw data'!D148</f>
        <v>38385.99655092593</v>
      </c>
      <c r="E148" s="15">
        <f>'raw data'!E148</f>
        <v>4799.56031595844</v>
      </c>
      <c r="F148" s="31">
        <f>'raw data'!F148</f>
        <v>7.950883439125485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38386.00344907407</v>
      </c>
      <c r="E149" s="15">
        <f>'raw data'!E149</f>
        <v>4668.921261962887</v>
      </c>
      <c r="F149" s="31">
        <f>'raw data'!F149</f>
        <v>2.2438970792406234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Acid blank 2 (acs)</v>
      </c>
      <c r="D150" s="81">
        <f>'raw data'!D150</f>
        <v>38386.010347222225</v>
      </c>
      <c r="E150" s="15">
        <f>'raw data'!E150</f>
        <v>4403.023636990573</v>
      </c>
      <c r="F150" s="31">
        <f>'raw data'!F150</f>
        <v>1.0158216938581095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38386.01726851852</v>
      </c>
      <c r="E151" s="15">
        <f>'raw data'!E151</f>
        <v>24659.217469658386</v>
      </c>
      <c r="F151" s="31">
        <f>'raw data'!F151</f>
        <v>0.7303146153235844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38385.80024305556</v>
      </c>
      <c r="E159" s="15">
        <f>'raw data'!E159</f>
        <v>41937.30176135611</v>
      </c>
      <c r="F159" s="31">
        <f>'raw data'!F159</f>
        <v>1.2961705266224859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38385.80721064815</v>
      </c>
      <c r="E160" s="178">
        <v>1184.905</v>
      </c>
      <c r="F160" s="178">
        <v>3.612202958483387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38385.814155092594</v>
      </c>
      <c r="E161" s="15">
        <f>'raw data'!E161</f>
        <v>10741.122622247243</v>
      </c>
      <c r="F161" s="31">
        <f>'raw data'!F161</f>
        <v>2.990547198805695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38385.82111111111</v>
      </c>
      <c r="E162" s="15">
        <f>'raw data'!E162</f>
        <v>43070.39837177647</v>
      </c>
      <c r="F162" s="31">
        <f>'raw data'!F162</f>
        <v>1.2185645668146121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38385.82806712963</v>
      </c>
      <c r="E163" s="15">
        <f>'raw data'!E163</f>
        <v>150208.02505687045</v>
      </c>
      <c r="F163" s="31">
        <f>'raw data'!F163</f>
        <v>0.9933690063600474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132R1 36-45</v>
      </c>
      <c r="D164" s="81">
        <f>'raw data'!D164</f>
        <v>38385.835011574076</v>
      </c>
      <c r="E164" s="15">
        <f>'raw data'!E164</f>
        <v>4953.064498287319</v>
      </c>
      <c r="F164" s="31">
        <f>'raw data'!F164</f>
        <v>4.356254645141107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38385.84196759259</v>
      </c>
      <c r="E165" s="15">
        <f>'raw data'!E165</f>
        <v>43371.36769840701</v>
      </c>
      <c r="F165" s="31">
        <f>'raw data'!F165</f>
        <v>0.552744039272946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133R2 45-50</v>
      </c>
      <c r="D166" s="81">
        <f>'raw data'!D166</f>
        <v>38385.84892361111</v>
      </c>
      <c r="E166" s="15">
        <f>'raw data'!E166</f>
        <v>4140.9230201764385</v>
      </c>
      <c r="F166" s="31">
        <f>'raw data'!F166</f>
        <v>2.0161776328713543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134R2 21-26</v>
      </c>
      <c r="D167" s="81">
        <f>'raw data'!D167</f>
        <v>38385.85587962963</v>
      </c>
      <c r="E167" s="15">
        <f>'raw data'!E167</f>
        <v>6762.875335030174</v>
      </c>
      <c r="F167" s="31">
        <f>'raw data'!F167</f>
        <v>3.8592904285078076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135R2 53-63</v>
      </c>
      <c r="D168" s="81">
        <f>'raw data'!D168</f>
        <v>38385.86282407407</v>
      </c>
      <c r="E168" s="15">
        <f>'raw data'!E168</f>
        <v>15037.485682969791</v>
      </c>
      <c r="F168" s="31">
        <f>'raw data'!F168</f>
        <v>2.3309675125978306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38385.869780092595</v>
      </c>
      <c r="E169" s="15">
        <f>'raw data'!E169</f>
        <v>2657.210266433906</v>
      </c>
      <c r="F169" s="31">
        <f>'raw data'!F169</f>
        <v>7.4938667445429425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38385.87672453704</v>
      </c>
      <c r="E170" s="15">
        <f>'raw data'!E170</f>
        <v>43813.01381891075</v>
      </c>
      <c r="F170" s="31">
        <f>'raw data'!F170</f>
        <v>3.492730889905113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38385.88366898148</v>
      </c>
      <c r="E171" s="15">
        <f>'raw data'!E171</f>
        <v>151448.80193661258</v>
      </c>
      <c r="F171" s="31">
        <f>'raw data'!F171</f>
        <v>0.7163269727664641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136R2 4-14</v>
      </c>
      <c r="D172" s="81">
        <f>'raw data'!D172</f>
        <v>38385.890625</v>
      </c>
      <c r="E172" s="15">
        <f>'raw data'!E172</f>
        <v>78140.54497952643</v>
      </c>
      <c r="F172" s="31">
        <f>'raw data'!F172</f>
        <v>0.9412243245569648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137R2 132-135</v>
      </c>
      <c r="D173" s="81">
        <f>'raw data'!D173</f>
        <v>38385.89755787037</v>
      </c>
      <c r="E173" s="15">
        <f>'raw data'!E173</f>
        <v>3269.2411522281923</v>
      </c>
      <c r="F173" s="31">
        <f>'raw data'!F173</f>
        <v>5.188571724477973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138R3 69-79</v>
      </c>
      <c r="D174" s="81">
        <f>'raw data'!D174</f>
        <v>38385.90451388889</v>
      </c>
      <c r="E174" s="15">
        <f>'raw data'!E174</f>
        <v>6701.776817510392</v>
      </c>
      <c r="F174" s="31">
        <f>'raw data'!F174</f>
        <v>2.7767990872799855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38385.911458333336</v>
      </c>
      <c r="E175" s="15">
        <f>'raw data'!E175</f>
        <v>45934.78785772635</v>
      </c>
      <c r="F175" s="31">
        <f>'raw data'!F175</f>
        <v>1.5840147677641396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38385.91840277778</v>
      </c>
      <c r="E176" s="15">
        <f>'raw data'!E176</f>
        <v>11221.265166704687</v>
      </c>
      <c r="F176" s="31">
        <f>'raw data'!F176</f>
        <v>3.029487791282965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139R3 126-133</v>
      </c>
      <c r="D177" s="81">
        <f>'raw data'!D177</f>
        <v>38385.925358796296</v>
      </c>
      <c r="E177" s="15">
        <f>'raw data'!E177</f>
        <v>49763.05666640004</v>
      </c>
      <c r="F177" s="31">
        <f>'raw data'!F177</f>
        <v>1.5914107253676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140R2 11-19</v>
      </c>
      <c r="D178" s="81">
        <f>'raw data'!D178</f>
        <v>38385.932291666664</v>
      </c>
      <c r="E178" s="15">
        <f>'raw data'!E178</f>
        <v>92291.76434441355</v>
      </c>
      <c r="F178" s="31">
        <f>'raw data'!F178</f>
        <v>1.0200068108206566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Acid blank 1 (acs)</v>
      </c>
      <c r="D179" s="81">
        <f>'raw data'!D179</f>
        <v>38385.93922453704</v>
      </c>
      <c r="E179" s="15">
        <f>'raw data'!E179</f>
        <v>738.4720684327268</v>
      </c>
      <c r="F179" s="31">
        <f>'raw data'!F179</f>
        <v>64.67053440290778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38385.94614583333</v>
      </c>
      <c r="E180" s="15">
        <f>'raw data'!E180</f>
        <v>46011.558825162196</v>
      </c>
      <c r="F180" s="31">
        <f>'raw data'!F180</f>
        <v>2.6038834603552816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140R3 91-101</v>
      </c>
      <c r="D181" s="81">
        <f>'raw data'!D181</f>
        <v>38385.95309027778</v>
      </c>
      <c r="E181" s="15">
        <f>'raw data'!E181</f>
        <v>2716.7806638270886</v>
      </c>
      <c r="F181" s="31">
        <f>'raw data'!F181</f>
        <v>5.5274307520053165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38385.96003472222</v>
      </c>
      <c r="E182" s="15">
        <f>'raw data'!E182</f>
        <v>160328.7544591253</v>
      </c>
      <c r="F182" s="31">
        <f>'raw data'!F182</f>
        <v>2.338956738658031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142R2 68-78</v>
      </c>
      <c r="D183" s="81">
        <f>'raw data'!D183</f>
        <v>38385.96695601852</v>
      </c>
      <c r="E183" s="15">
        <f>'raw data'!E183</f>
        <v>12184.773380532863</v>
      </c>
      <c r="F183" s="31">
        <f>'raw data'!F183</f>
        <v>1.9984167083158315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144R1 41-49</v>
      </c>
      <c r="D184" s="81">
        <f>'raw data'!D184</f>
        <v>38385.973912037036</v>
      </c>
      <c r="E184" s="15">
        <f>'raw data'!E184</f>
        <v>17568.74571744701</v>
      </c>
      <c r="F184" s="31">
        <f>'raw data'!F184</f>
        <v>4.240817016856044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38385.98085648148</v>
      </c>
      <c r="E185" s="15">
        <f>'raw data'!E185</f>
        <v>47089.067170463415</v>
      </c>
      <c r="F185" s="31">
        <f>'raw data'!F185</f>
        <v>0.45872783151722646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38385.9878125</v>
      </c>
      <c r="E186" s="15">
        <f>'raw data'!E186</f>
        <v>2573.0055639471448</v>
      </c>
      <c r="F186" s="31">
        <f>'raw data'!F186</f>
        <v>2.797428503265182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2</v>
      </c>
      <c r="D187" s="81">
        <f>'raw data'!D187</f>
        <v>38385.994733796295</v>
      </c>
      <c r="E187" s="15">
        <f>'raw data'!E187</f>
        <v>915.2141896620292</v>
      </c>
      <c r="F187" s="31">
        <f>'raw data'!F187</f>
        <v>40.14724799075216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38386.00163194445</v>
      </c>
      <c r="E188" s="15">
        <f>'raw data'!E188</f>
        <v>158001.486716503</v>
      </c>
      <c r="F188" s="31">
        <f>'raw data'!F188</f>
        <v>0.32437397095776427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Acid blank 2 (acs)</v>
      </c>
      <c r="D189" s="81">
        <f>'raw data'!D189</f>
        <v>38386.00853009259</v>
      </c>
      <c r="E189" s="15">
        <f>'raw data'!E189</f>
        <v>847.0027756083598</v>
      </c>
      <c r="F189" s="31">
        <f>'raw data'!F189</f>
        <v>37.07494586450163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38386.01545138889</v>
      </c>
      <c r="E190" s="15">
        <f>'raw data'!E190</f>
        <v>47053.93653666279</v>
      </c>
      <c r="F190" s="31">
        <f>'raw data'!F190</f>
        <v>2.5732406254965925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38385.802939814814</v>
      </c>
      <c r="E198" s="15">
        <f>'raw data'!E198</f>
        <v>30570.340304044137</v>
      </c>
      <c r="F198" s="31">
        <f>'raw data'!F198</f>
        <v>2.0428471651374664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38385.809895833336</v>
      </c>
      <c r="E199" s="15">
        <f>'raw data'!E199</f>
        <v>380.71255292171656</v>
      </c>
      <c r="F199" s="31">
        <f>'raw data'!F199</f>
        <v>12.273855745366113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38385.81685185185</v>
      </c>
      <c r="E200" s="15">
        <f>'raw data'!E200</f>
        <v>41476.491773710964</v>
      </c>
      <c r="F200" s="31">
        <f>'raw data'!F200</f>
        <v>1.8411980353240651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38385.82380787037</v>
      </c>
      <c r="E201" s="15">
        <f>'raw data'!E201</f>
        <v>30442.4199927387</v>
      </c>
      <c r="F201" s="31">
        <f>'raw data'!F201</f>
        <v>2.2158584631547864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38385.83076388889</v>
      </c>
      <c r="E202" s="15">
        <f>'raw data'!E202</f>
        <v>6948.2037517151175</v>
      </c>
      <c r="F202" s="31">
        <f>'raw data'!F202</f>
        <v>1.4486742193686686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132R1 36-45</v>
      </c>
      <c r="D203" s="81">
        <f>'raw data'!D203</f>
        <v>38385.83770833333</v>
      </c>
      <c r="E203" s="15">
        <f>'raw data'!E203</f>
        <v>38270.282930511275</v>
      </c>
      <c r="F203" s="31">
        <f>'raw data'!F203</f>
        <v>0.4160263945793508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38385.84465277778</v>
      </c>
      <c r="E204" s="15">
        <f>'raw data'!E204</f>
        <v>31125.072738435552</v>
      </c>
      <c r="F204" s="31">
        <f>'raw data'!F204</f>
        <v>0.9984434561045861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133R2 45-50</v>
      </c>
      <c r="D205" s="81">
        <f>'raw data'!D205</f>
        <v>38385.85162037037</v>
      </c>
      <c r="E205" s="15">
        <f>'raw data'!E205</f>
        <v>33824.29802430807</v>
      </c>
      <c r="F205" s="31">
        <f>'raw data'!F205</f>
        <v>0.4682063176982766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134R2 21-26</v>
      </c>
      <c r="D206" s="81">
        <f>'raw data'!D206</f>
        <v>38385.858564814815</v>
      </c>
      <c r="E206" s="15">
        <f>'raw data'!E206</f>
        <v>39106.08136109631</v>
      </c>
      <c r="F206" s="31">
        <f>'raw data'!F206</f>
        <v>1.1639719215491038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135R2 53-63</v>
      </c>
      <c r="D207" s="81">
        <f>'raw data'!D207</f>
        <v>38385.86552083334</v>
      </c>
      <c r="E207" s="15">
        <f>'raw data'!E207</f>
        <v>40601.751117317894</v>
      </c>
      <c r="F207" s="31">
        <f>'raw data'!F207</f>
        <v>1.032992578044548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38385.87247685185</v>
      </c>
      <c r="E208" s="15">
        <f>'raw data'!E208</f>
        <v>20576.933605363705</v>
      </c>
      <c r="F208" s="31">
        <f>'raw data'!F208</f>
        <v>0.25404401612930494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38385.8794212963</v>
      </c>
      <c r="E209" s="15">
        <f>'raw data'!E209</f>
        <v>31109.159309971525</v>
      </c>
      <c r="F209" s="31">
        <f>'raw data'!F209</f>
        <v>0.7017040051768733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38385.88636574074</v>
      </c>
      <c r="E210" s="178">
        <v>3232.385</v>
      </c>
      <c r="F210" s="178">
        <v>3.1240684330994717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136R2 4-14</v>
      </c>
      <c r="D211" s="81">
        <f>'raw data'!D211</f>
        <v>38385.89332175926</v>
      </c>
      <c r="E211" s="15">
        <f>'raw data'!E211</f>
        <v>17399.869066732772</v>
      </c>
      <c r="F211" s="31">
        <f>'raw data'!F211</f>
        <v>0.9357259590177855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137R2 132-135</v>
      </c>
      <c r="D212" s="81">
        <f>'raw data'!D212</f>
        <v>38385.90025462963</v>
      </c>
      <c r="E212" s="15">
        <f>'raw data'!E212</f>
        <v>53587.23381397903</v>
      </c>
      <c r="F212" s="31">
        <f>'raw data'!F212</f>
        <v>0.5519862105298037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138R3 69-79</v>
      </c>
      <c r="D213" s="81">
        <f>'raw data'!D213</f>
        <v>38385.90721064815</v>
      </c>
      <c r="E213" s="15">
        <f>'raw data'!E213</f>
        <v>39475.36647878417</v>
      </c>
      <c r="F213" s="31">
        <f>'raw data'!F213</f>
        <v>2.9626225423547847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38385.91415509259</v>
      </c>
      <c r="E214" s="15">
        <f>'raw data'!E214</f>
        <v>31564.95190945925</v>
      </c>
      <c r="F214" s="31">
        <f>'raw data'!F214</f>
        <v>0.7759115155986177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38385.921111111114</v>
      </c>
      <c r="E215" s="15">
        <f>'raw data'!E215</f>
        <v>42799.67267147344</v>
      </c>
      <c r="F215" s="31">
        <f>'raw data'!F215</f>
        <v>1.505234755867449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139R3 126-133</v>
      </c>
      <c r="D216" s="81">
        <f>'raw data'!D216</f>
        <v>38385.92804398148</v>
      </c>
      <c r="E216" s="15">
        <f>'raw data'!E216</f>
        <v>7134.328954926851</v>
      </c>
      <c r="F216" s="31">
        <f>'raw data'!F216</f>
        <v>5.783202285017901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140R2 11-19</v>
      </c>
      <c r="D217" s="81">
        <f>'raw data'!D217</f>
        <v>38385.93498842593</v>
      </c>
      <c r="E217" s="15">
        <f>'raw data'!E217</f>
        <v>12164.639367902042</v>
      </c>
      <c r="F217" s="31">
        <f>'raw data'!F217</f>
        <v>1.7196092968627996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Acid blank 1 (acs)</v>
      </c>
      <c r="D218" s="81">
        <f>'raw data'!D218</f>
        <v>38385.94190972222</v>
      </c>
      <c r="E218" s="15">
        <f>'raw data'!E218</f>
        <v>433.1034955404091</v>
      </c>
      <c r="F218" s="31">
        <f>'raw data'!F218</f>
        <v>34.190087179603935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38385.948842592596</v>
      </c>
      <c r="E219" s="15">
        <f>'raw data'!E219</f>
        <v>31615.556711958852</v>
      </c>
      <c r="F219" s="31">
        <f>'raw data'!F219</f>
        <v>1.142109649797398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140R3 91-101</v>
      </c>
      <c r="D220" s="81">
        <f>'raw data'!D220</f>
        <v>38385.95578703703</v>
      </c>
      <c r="E220" s="15">
        <f>'raw data'!E220</f>
        <v>43002.76043065773</v>
      </c>
      <c r="F220" s="31">
        <f>'raw data'!F220</f>
        <v>0.9365983687948983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38385.96271990741</v>
      </c>
      <c r="E221" s="15">
        <f>'raw data'!E221</f>
        <v>7535.470619767796</v>
      </c>
      <c r="F221" s="31">
        <f>'raw data'!F221</f>
        <v>3.9551799278174102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142R2 68-78</v>
      </c>
      <c r="D222" s="81">
        <f>'raw data'!D222</f>
        <v>38385.96965277778</v>
      </c>
      <c r="E222" s="15">
        <f>'raw data'!E222</f>
        <v>27737.88643039335</v>
      </c>
      <c r="F222" s="31">
        <f>'raw data'!F222</f>
        <v>1.4099583108375813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144R1 41-49</v>
      </c>
      <c r="D223" s="81">
        <f>'raw data'!D223</f>
        <v>38385.9766087963</v>
      </c>
      <c r="E223" s="15">
        <f>'raw data'!E223</f>
        <v>34702.59944622615</v>
      </c>
      <c r="F223" s="31">
        <f>'raw data'!F223</f>
        <v>1.18802185314349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38385.983564814815</v>
      </c>
      <c r="E224" s="15">
        <f>'raw data'!E224</f>
        <v>32665.849312323033</v>
      </c>
      <c r="F224" s="31">
        <f>'raw data'!F224</f>
        <v>0.9442601853498295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38385.99050925926</v>
      </c>
      <c r="E225" s="15">
        <f>'raw data'!E225</f>
        <v>21443.70374022387</v>
      </c>
      <c r="F225" s="31">
        <f>'raw data'!F225</f>
        <v>0.496409719347646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2</v>
      </c>
      <c r="D226" s="81">
        <f>'raw data'!D226</f>
        <v>38385.997407407405</v>
      </c>
      <c r="E226" s="180">
        <v>372.66</v>
      </c>
      <c r="F226" s="181"/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38386.00430555556</v>
      </c>
      <c r="E227" s="178">
        <v>3385.325</v>
      </c>
      <c r="F227" s="178">
        <v>1.2221224776732207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Acid blank 2 (acs)</v>
      </c>
      <c r="D228" s="81">
        <f>'raw data'!D228</f>
        <v>38386.0112037037</v>
      </c>
      <c r="E228" s="15">
        <f>'raw data'!E228</f>
        <v>165.57166028113818</v>
      </c>
      <c r="F228" s="31">
        <f>'raw data'!F228</f>
        <v>86.04995686148727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38386.01813657407</v>
      </c>
      <c r="E229" s="15">
        <f>'raw data'!E229</f>
        <v>32609.38698945031</v>
      </c>
      <c r="F229" s="31">
        <f>'raw data'!F229</f>
        <v>2.7453014849953816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38385.80386574074</v>
      </c>
      <c r="E237" s="15">
        <f>'raw data'!E237</f>
        <v>4440406.615892918</v>
      </c>
      <c r="F237" s="31">
        <f>'raw data'!F237</f>
        <v>1.4524670655651883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38385.81081018518</v>
      </c>
      <c r="E238" s="15">
        <f>'raw data'!E238</f>
        <v>5133.4569407976405</v>
      </c>
      <c r="F238" s="31">
        <f>'raw data'!F238</f>
        <v>5.341523984122449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38385.817766203705</v>
      </c>
      <c r="E239" s="15">
        <f>'raw data'!E239</f>
        <v>1220585.799931908</v>
      </c>
      <c r="F239" s="31">
        <f>'raw data'!F239</f>
        <v>1.8447199324151529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38385.82472222222</v>
      </c>
      <c r="E240" s="15">
        <f>'raw data'!E240</f>
        <v>4465702.299308617</v>
      </c>
      <c r="F240" s="31">
        <f>'raw data'!F240</f>
        <v>1.628043245405969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38385.831666666665</v>
      </c>
      <c r="E241" s="15">
        <f>'raw data'!E241</f>
        <v>13404.813996294757</v>
      </c>
      <c r="F241" s="31">
        <f>'raw data'!F241</f>
        <v>0.940697831114824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132R1 36-45</v>
      </c>
      <c r="D242" s="81">
        <f>'raw data'!D242</f>
        <v>38385.83862268519</v>
      </c>
      <c r="E242" s="15">
        <f>'raw data'!E242</f>
        <v>1166470.0401808901</v>
      </c>
      <c r="F242" s="31">
        <f>'raw data'!F242</f>
        <v>0.5670663241055114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38385.84556712963</v>
      </c>
      <c r="E243" s="15">
        <f>'raw data'!E243</f>
        <v>4528614.311450839</v>
      </c>
      <c r="F243" s="31">
        <f>'raw data'!F243</f>
        <v>0.7374407406939661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133R2 45-50</v>
      </c>
      <c r="D244" s="81">
        <f>'raw data'!D244</f>
        <v>38385.85252314815</v>
      </c>
      <c r="E244" s="15">
        <f>'raw data'!E244</f>
        <v>1153490.5791519373</v>
      </c>
      <c r="F244" s="31">
        <f>'raw data'!F244</f>
        <v>0.4251567411754542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134R2 21-26</v>
      </c>
      <c r="D245" s="81">
        <f>'raw data'!D245</f>
        <v>38385.85947916667</v>
      </c>
      <c r="E245" s="15">
        <f>'raw data'!E245</f>
        <v>1110339.545606401</v>
      </c>
      <c r="F245" s="31">
        <f>'raw data'!F245</f>
        <v>1.1515798536909643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135R2 53-63</v>
      </c>
      <c r="D246" s="81">
        <f>'raw data'!D246</f>
        <v>38385.866435185184</v>
      </c>
      <c r="E246" s="15">
        <f>'raw data'!E246</f>
        <v>836613.319858767</v>
      </c>
      <c r="F246" s="31">
        <f>'raw data'!F246</f>
        <v>1.8497759248886607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38385.87337962963</v>
      </c>
      <c r="E247" s="15">
        <f>'raw data'!E247</f>
        <v>3301008.6307277875</v>
      </c>
      <c r="F247" s="31">
        <f>'raw data'!F247</f>
        <v>2.0365391481660375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38385.880324074074</v>
      </c>
      <c r="E248" s="15">
        <f>'raw data'!E248</f>
        <v>4501885.126968384</v>
      </c>
      <c r="F248" s="31">
        <f>'raw data'!F248</f>
        <v>3.3439413516395193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38385.88728009259</v>
      </c>
      <c r="E249" s="15">
        <f>'raw data'!E249</f>
        <v>9138.26600177533</v>
      </c>
      <c r="F249" s="31">
        <f>'raw data'!F249</f>
        <v>0.9338562810120057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136R2 4-14</v>
      </c>
      <c r="D250" s="81">
        <f>'raw data'!D250</f>
        <v>38385.89423611111</v>
      </c>
      <c r="E250" s="15">
        <f>'raw data'!E250</f>
        <v>315862.82731038315</v>
      </c>
      <c r="F250" s="31">
        <f>'raw data'!F250</f>
        <v>0.45829765059385374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137R2 132-135</v>
      </c>
      <c r="D251" s="81">
        <f>'raw data'!D251</f>
        <v>38385.90118055556</v>
      </c>
      <c r="E251" s="15">
        <f>'raw data'!E251</f>
        <v>860534.9289455893</v>
      </c>
      <c r="F251" s="31">
        <f>'raw data'!F251</f>
        <v>0.5383249133626695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138R3 69-79</v>
      </c>
      <c r="D252" s="81">
        <f>'raw data'!D252</f>
        <v>38385.908125</v>
      </c>
      <c r="E252" s="15">
        <f>'raw data'!E252</f>
        <v>1068765.015692081</v>
      </c>
      <c r="F252" s="31">
        <f>'raw data'!F252</f>
        <v>1.5452912067097324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38385.91506944445</v>
      </c>
      <c r="E253" s="15">
        <f>'raw data'!E253</f>
        <v>4629111.001726658</v>
      </c>
      <c r="F253" s="31">
        <f>'raw data'!F253</f>
        <v>2.5905942727489486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38385.92202546296</v>
      </c>
      <c r="E254" s="15">
        <f>'raw data'!E254</f>
        <v>1229683.7079783464</v>
      </c>
      <c r="F254" s="31">
        <f>'raw data'!F254</f>
        <v>2.07184426729162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139R3 126-133</v>
      </c>
      <c r="D255" s="81">
        <f>'raw data'!D255</f>
        <v>38385.92895833333</v>
      </c>
      <c r="E255" s="15">
        <f>'raw data'!E255</f>
        <v>719696.2589172866</v>
      </c>
      <c r="F255" s="31">
        <f>'raw data'!F255</f>
        <v>1.43746347291805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140R2 11-19</v>
      </c>
      <c r="D256" s="81">
        <f>'raw data'!D256</f>
        <v>38385.935902777775</v>
      </c>
      <c r="E256" s="15">
        <f>'raw data'!E256</f>
        <v>143302.5493930016</v>
      </c>
      <c r="F256" s="31">
        <f>'raw data'!F256</f>
        <v>1.5841110857561984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Acid blank 1 (acs)</v>
      </c>
      <c r="D257" s="81">
        <f>'raw data'!D257</f>
        <v>38385.942824074074</v>
      </c>
      <c r="E257" s="15">
        <f>'raw data'!E257</f>
        <v>4667.349205964016</v>
      </c>
      <c r="F257" s="31">
        <f>'raw data'!F257</f>
        <v>6.7983264340342835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38385.94975694444</v>
      </c>
      <c r="E258" s="15">
        <f>'raw data'!E258</f>
        <v>4683502.093738596</v>
      </c>
      <c r="F258" s="31">
        <f>'raw data'!F258</f>
        <v>1.7135851702459945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140R3 91-101</v>
      </c>
      <c r="D259" s="81">
        <f>'raw data'!D259</f>
        <v>38385.95670138889</v>
      </c>
      <c r="E259" s="15">
        <f>'raw data'!E259</f>
        <v>1354184.554743561</v>
      </c>
      <c r="F259" s="31">
        <f>'raw data'!F259</f>
        <v>1.9757703202874655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38385.96363425926</v>
      </c>
      <c r="E260" s="15">
        <f>'raw data'!E260</f>
        <v>13382.68581366564</v>
      </c>
      <c r="F260" s="31">
        <f>'raw data'!F260</f>
        <v>3.7708851815423596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142R2 68-78</v>
      </c>
      <c r="D261" s="81">
        <f>'raw data'!D261</f>
        <v>38385.97056712963</v>
      </c>
      <c r="E261" s="15">
        <f>'raw data'!E261</f>
        <v>1103091.986377544</v>
      </c>
      <c r="F261" s="31">
        <f>'raw data'!F261</f>
        <v>2.107717631922137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144R1 41-49</v>
      </c>
      <c r="D262" s="81">
        <f>'raw data'!D262</f>
        <v>38385.97752314815</v>
      </c>
      <c r="E262" s="15">
        <f>'raw data'!E262</f>
        <v>850991.7734078742</v>
      </c>
      <c r="F262" s="31">
        <f>'raw data'!F262</f>
        <v>3.2349608266460352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38385.98447916667</v>
      </c>
      <c r="E263" s="15">
        <f>'raw data'!E263</f>
        <v>4654038.017753106</v>
      </c>
      <c r="F263" s="31">
        <f>'raw data'!F263</f>
        <v>0.961884979805763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38385.991423611114</v>
      </c>
      <c r="E264" s="15">
        <f>'raw data'!E264</f>
        <v>3352201.2265408277</v>
      </c>
      <c r="F264" s="31">
        <f>'raw data'!F264</f>
        <v>2.155608455253644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2</v>
      </c>
      <c r="D265" s="81">
        <f>'raw data'!D265</f>
        <v>38385.99831018518</v>
      </c>
      <c r="E265" s="15">
        <f>'raw data'!E265</f>
        <v>5770.779567543816</v>
      </c>
      <c r="F265" s="31">
        <f>'raw data'!F265</f>
        <v>5.822783533654976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38386.005219907405</v>
      </c>
      <c r="E266" s="15">
        <f>'raw data'!E266</f>
        <v>10138.668102480331</v>
      </c>
      <c r="F266" s="31">
        <f>'raw data'!F266</f>
        <v>5.398566656150991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Acid blank 2 (acs)</v>
      </c>
      <c r="D267" s="81">
        <f>'raw data'!D267</f>
        <v>38386.01211805556</v>
      </c>
      <c r="E267" s="15">
        <f>'raw data'!E267</f>
        <v>5586.7438579262935</v>
      </c>
      <c r="F267" s="31">
        <f>'raw data'!F267</f>
        <v>4.095470536141492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38386.01905092593</v>
      </c>
      <c r="E268" s="15">
        <f>'raw data'!E268</f>
        <v>4718369.041561679</v>
      </c>
      <c r="F268" s="31">
        <f>'raw data'!F268</f>
        <v>1.2019807500401745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38385.801574074074</v>
      </c>
      <c r="E276" s="15">
        <f>'raw data'!E276</f>
        <v>36266.25146975941</v>
      </c>
      <c r="F276" s="31">
        <f>'raw data'!F276</f>
        <v>2.102473957208696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38385.808530092596</v>
      </c>
      <c r="E277" s="182">
        <v>286.4</v>
      </c>
      <c r="F277" s="181"/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38385.815474537034</v>
      </c>
      <c r="E278" s="15">
        <f>'raw data'!E278</f>
        <v>36058.01463909307</v>
      </c>
      <c r="F278" s="31">
        <f>'raw data'!F278</f>
        <v>1.3126736781601336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38385.822430555556</v>
      </c>
      <c r="E279" s="15">
        <f>'raw data'!E279</f>
        <v>36477.08365128621</v>
      </c>
      <c r="F279" s="31">
        <f>'raw data'!F279</f>
        <v>0.24971629155826772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38385.82938657407</v>
      </c>
      <c r="E280" s="15">
        <f>'raw data'!E280</f>
        <v>2924.2085784857045</v>
      </c>
      <c r="F280" s="31">
        <f>'raw data'!F280</f>
        <v>11.780366419643974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132R1 36-45</v>
      </c>
      <c r="D281" s="81">
        <f>'raw data'!D281</f>
        <v>38385.836331018516</v>
      </c>
      <c r="E281" s="15">
        <f>'raw data'!E281</f>
        <v>20790.42542054415</v>
      </c>
      <c r="F281" s="31">
        <f>'raw data'!F281</f>
        <v>1.715260136499507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38385.84328703704</v>
      </c>
      <c r="E282" s="15">
        <f>'raw data'!E282</f>
        <v>37347.33299485957</v>
      </c>
      <c r="F282" s="31">
        <f>'raw data'!F282</f>
        <v>1.1065111935402172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133R2 45-50</v>
      </c>
      <c r="D283" s="81">
        <f>'raw data'!D283</f>
        <v>38385.85024305555</v>
      </c>
      <c r="E283" s="15">
        <f>'raw data'!E283</f>
        <v>20587.841505165</v>
      </c>
      <c r="F283" s="31">
        <f>'raw data'!F283</f>
        <v>0.6678048479539254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134R2 21-26</v>
      </c>
      <c r="D284" s="81">
        <f>'raw data'!D284</f>
        <v>38385.857199074075</v>
      </c>
      <c r="E284" s="15">
        <f>'raw data'!E284</f>
        <v>22734.21668533875</v>
      </c>
      <c r="F284" s="31">
        <f>'raw data'!F284</f>
        <v>2.962297700628069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135R2 53-63</v>
      </c>
      <c r="D285" s="81">
        <f>'raw data'!D285</f>
        <v>38385.86414351852</v>
      </c>
      <c r="E285" s="15">
        <f>'raw data'!E285</f>
        <v>22548.176155162622</v>
      </c>
      <c r="F285" s="31">
        <f>'raw data'!F285</f>
        <v>1.7942955329055765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38385.871099537035</v>
      </c>
      <c r="E286" s="15">
        <f>'raw data'!E286</f>
        <v>19709.38271043809</v>
      </c>
      <c r="F286" s="31">
        <f>'raw data'!F286</f>
        <v>2.2108480154148036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38385.87804398148</v>
      </c>
      <c r="E287" s="15">
        <f>'raw data'!E287</f>
        <v>37098.58250269085</v>
      </c>
      <c r="F287" s="31">
        <f>'raw data'!F287</f>
        <v>2.082168587186856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38385.885</v>
      </c>
      <c r="E288" s="15">
        <f>'raw data'!E288</f>
        <v>1082.263368532054</v>
      </c>
      <c r="F288" s="31">
        <f>'raw data'!F288</f>
        <v>4.03697279815533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136R2 4-14</v>
      </c>
      <c r="D289" s="81">
        <f>'raw data'!D289</f>
        <v>38385.89194444445</v>
      </c>
      <c r="E289" s="15">
        <f>'raw data'!E289</f>
        <v>7363.108252316533</v>
      </c>
      <c r="F289" s="31">
        <f>'raw data'!F289</f>
        <v>3.6171136398813872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137R2 132-135</v>
      </c>
      <c r="D290" s="81">
        <f>'raw data'!D290</f>
        <v>38385.898888888885</v>
      </c>
      <c r="E290" s="15">
        <f>'raw data'!E290</f>
        <v>50047.39084464989</v>
      </c>
      <c r="F290" s="31">
        <f>'raw data'!F290</f>
        <v>3.0043003714045393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138R3 69-79</v>
      </c>
      <c r="D291" s="81">
        <f>'raw data'!D291</f>
        <v>38385.90583333333</v>
      </c>
      <c r="E291" s="15">
        <f>'raw data'!E291</f>
        <v>21489.446130831046</v>
      </c>
      <c r="F291" s="31">
        <f>'raw data'!F291</f>
        <v>1.4916269196110603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38385.91278935185</v>
      </c>
      <c r="E292" s="15">
        <f>'raw data'!E292</f>
        <v>37939.14995433755</v>
      </c>
      <c r="F292" s="31">
        <f>'raw data'!F292</f>
        <v>3.1688668704701595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38385.9197337963</v>
      </c>
      <c r="E293" s="15">
        <f>'raw data'!E293</f>
        <v>38924.799740226925</v>
      </c>
      <c r="F293" s="31">
        <f>'raw data'!F293</f>
        <v>2.1069418753826508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139R3 126-133</v>
      </c>
      <c r="D294" s="81">
        <f>'raw data'!D294</f>
        <v>38385.92667824074</v>
      </c>
      <c r="E294" s="15">
        <f>'raw data'!E294</f>
        <v>4190.98003504074</v>
      </c>
      <c r="F294" s="31">
        <f>'raw data'!F294</f>
        <v>2.093933711725543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140R2 11-19</v>
      </c>
      <c r="D295" s="81">
        <f>'raw data'!D295</f>
        <v>38385.93361111111</v>
      </c>
      <c r="E295" s="15">
        <f>'raw data'!E295</f>
        <v>8908.449239163374</v>
      </c>
      <c r="F295" s="31">
        <f>'raw data'!F295</f>
        <v>2.4208291950160246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Acid blank 1 (acs)</v>
      </c>
      <c r="D296" s="81">
        <f>'raw data'!D296</f>
        <v>38385.94054398148</v>
      </c>
      <c r="E296" s="15">
        <f>'raw data'!E296</f>
        <v>287.8013710737138</v>
      </c>
      <c r="F296" s="31">
        <f>'raw data'!F296</f>
        <v>91.29731195078313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38385.94747685185</v>
      </c>
      <c r="E297" s="15">
        <f>'raw data'!E297</f>
        <v>39013.31489568552</v>
      </c>
      <c r="F297" s="31">
        <f>'raw data'!F297</f>
        <v>0.6774851683201554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140R3 91-101</v>
      </c>
      <c r="D298" s="81">
        <f>'raw data'!D298</f>
        <v>38385.954409722224</v>
      </c>
      <c r="E298" s="15">
        <f>'raw data'!E298</f>
        <v>27181.294889272973</v>
      </c>
      <c r="F298" s="31">
        <f>'raw data'!F298</f>
        <v>1.8245623680335583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38385.96135416667</v>
      </c>
      <c r="E299" s="15">
        <f>'raw data'!E299</f>
        <v>2978.336856386635</v>
      </c>
      <c r="F299" s="31">
        <f>'raw data'!F299</f>
        <v>6.89576305986142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142R2 68-78</v>
      </c>
      <c r="D300" s="81">
        <f>'raw data'!D300</f>
        <v>38385.96828703704</v>
      </c>
      <c r="E300" s="15">
        <f>'raw data'!E300</f>
        <v>17874.243868463793</v>
      </c>
      <c r="F300" s="31">
        <f>'raw data'!F300</f>
        <v>2.7241045188821884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144R1 41-49</v>
      </c>
      <c r="D301" s="81">
        <f>'raw data'!D301</f>
        <v>38385.97523148148</v>
      </c>
      <c r="E301" s="15">
        <f>'raw data'!E301</f>
        <v>20303.690893633884</v>
      </c>
      <c r="F301" s="31">
        <f>'raw data'!F301</f>
        <v>4.194872333413682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38385.98217592593</v>
      </c>
      <c r="E302" s="15">
        <f>'raw data'!E302</f>
        <v>39570.23003697281</v>
      </c>
      <c r="F302" s="31">
        <f>'raw data'!F302</f>
        <v>2.0619588510253717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38385.98913194444</v>
      </c>
      <c r="E303" s="15">
        <f>'raw data'!E303</f>
        <v>20580.281019538896</v>
      </c>
      <c r="F303" s="31">
        <f>'raw data'!F303</f>
        <v>2.5940523617359754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2</v>
      </c>
      <c r="D304" s="81">
        <f>'raw data'!D304</f>
        <v>38385.99605324074</v>
      </c>
      <c r="E304" s="15">
        <f>'raw data'!E304</f>
        <v>257.897504269145</v>
      </c>
      <c r="F304" s="31">
        <f>'raw data'!F304</f>
        <v>53.895440655886475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38386.00295138889</v>
      </c>
      <c r="E305" s="178">
        <v>1120.635</v>
      </c>
      <c r="F305" s="178">
        <v>12.268291769050558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Acid blank 2 (acs)</v>
      </c>
      <c r="D306" s="81">
        <f>'raw data'!D306</f>
        <v>38386.00983796296</v>
      </c>
      <c r="E306" s="15">
        <f>'raw data'!E306</f>
        <v>198.26432136183604</v>
      </c>
      <c r="F306" s="31">
        <f>'raw data'!F306</f>
        <v>28.5516869232024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38386.01677083333</v>
      </c>
      <c r="E307" s="15">
        <f>'raw data'!E307</f>
        <v>40069.16662110489</v>
      </c>
      <c r="F307" s="31">
        <f>'raw data'!F307</f>
        <v>0.6448100657563929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38385.803391203706</v>
      </c>
      <c r="E315" s="15">
        <f>'raw data'!E315</f>
        <v>20323.69864905254</v>
      </c>
      <c r="F315" s="31">
        <f>'raw data'!F315</f>
        <v>3.039899780239464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38385.81034722222</v>
      </c>
      <c r="E316" s="182">
        <v>47.57</v>
      </c>
      <c r="F316" s="181"/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38385.817291666666</v>
      </c>
      <c r="E317" s="15">
        <f>'raw data'!E317</f>
        <v>12350.882191109815</v>
      </c>
      <c r="F317" s="31">
        <f>'raw data'!F317</f>
        <v>0.8583686047361841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38385.82424768519</v>
      </c>
      <c r="E318" s="15">
        <f>'raw data'!E318</f>
        <v>20789.01893091206</v>
      </c>
      <c r="F318" s="31">
        <f>'raw data'!F318</f>
        <v>2.7481378749543772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38385.8312037037</v>
      </c>
      <c r="E319" s="178">
        <v>296.055</v>
      </c>
      <c r="F319" s="178">
        <v>34.89735751774718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132R1 36-45</v>
      </c>
      <c r="D320" s="81">
        <f>'raw data'!D320</f>
        <v>38385.838159722225</v>
      </c>
      <c r="E320" s="15">
        <f>'raw data'!E320</f>
        <v>14524.345862881954</v>
      </c>
      <c r="F320" s="31">
        <f>'raw data'!F320</f>
        <v>1.8000471092324577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38385.84510416666</v>
      </c>
      <c r="E321" s="15">
        <f>'raw data'!E321</f>
        <v>21008.829993962863</v>
      </c>
      <c r="F321" s="31">
        <f>'raw data'!F321</f>
        <v>2.1749959233166956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133R2 45-50</v>
      </c>
      <c r="D322" s="81">
        <f>'raw data'!D322</f>
        <v>38385.85207175926</v>
      </c>
      <c r="E322" s="15">
        <f>'raw data'!E322</f>
        <v>10726.784382443515</v>
      </c>
      <c r="F322" s="31">
        <f>'raw data'!F322</f>
        <v>2.4645442714552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134R2 21-26</v>
      </c>
      <c r="D323" s="81">
        <f>'raw data'!D323</f>
        <v>38385.85901620371</v>
      </c>
      <c r="E323" s="15">
        <f>'raw data'!E323</f>
        <v>8822.363815752278</v>
      </c>
      <c r="F323" s="31">
        <f>'raw data'!F323</f>
        <v>2.8429643059518512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135R2 53-63</v>
      </c>
      <c r="D324" s="81">
        <f>'raw data'!D324</f>
        <v>38385.86597222222</v>
      </c>
      <c r="E324" s="15">
        <f>'raw data'!E324</f>
        <v>10253.564073205329</v>
      </c>
      <c r="F324" s="31">
        <f>'raw data'!F324</f>
        <v>2.0719220570475416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38385.87291666667</v>
      </c>
      <c r="E325" s="15">
        <f>'raw data'!E325</f>
        <v>15741.355264029633</v>
      </c>
      <c r="F325" s="31">
        <f>'raw data'!F325</f>
        <v>4.227408872873528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38385.87986111111</v>
      </c>
      <c r="E326" s="15">
        <f>'raw data'!E326</f>
        <v>20870.340112372847</v>
      </c>
      <c r="F326" s="31">
        <f>'raw data'!F326</f>
        <v>1.7575402381999425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38385.88681712963</v>
      </c>
      <c r="E327" s="178">
        <v>283.54</v>
      </c>
      <c r="F327" s="181">
        <v>21.781302909230895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136R2 4-14</v>
      </c>
      <c r="D328" s="81">
        <f>'raw data'!D328</f>
        <v>38385.89376157407</v>
      </c>
      <c r="E328" s="15">
        <f>'raw data'!E328</f>
        <v>2042.144129566612</v>
      </c>
      <c r="F328" s="31">
        <f>'raw data'!F328</f>
        <v>2.7879958115016454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137R2 132-135</v>
      </c>
      <c r="D329" s="81">
        <f>'raw data'!D329</f>
        <v>38385.90070601852</v>
      </c>
      <c r="E329" s="15">
        <f>'raw data'!E329</f>
        <v>57604.30405503634</v>
      </c>
      <c r="F329" s="31">
        <f>'raw data'!F329</f>
        <v>2.6017298962433433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138R3 69-79</v>
      </c>
      <c r="D330" s="81">
        <f>'raw data'!D330</f>
        <v>38385.90766203704</v>
      </c>
      <c r="E330" s="15">
        <f>'raw data'!E330</f>
        <v>9725.32435133778</v>
      </c>
      <c r="F330" s="31">
        <f>'raw data'!F330</f>
        <v>1.9732104873399723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38385.91459490741</v>
      </c>
      <c r="E331" s="15">
        <f>'raw data'!E331</f>
        <v>21576.25211540194</v>
      </c>
      <c r="F331" s="31">
        <f>'raw data'!F331</f>
        <v>1.5043076424100448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38385.9215625</v>
      </c>
      <c r="E332" s="15">
        <f>'raw data'!E332</f>
        <v>12905.503728303209</v>
      </c>
      <c r="F332" s="31">
        <f>'raw data'!F332</f>
        <v>2.718017391980608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139R3 126-133</v>
      </c>
      <c r="D333" s="81">
        <f>'raw data'!D333</f>
        <v>38385.92849537037</v>
      </c>
      <c r="E333" s="15">
        <f>'raw data'!E333</f>
        <v>3931.5042803369415</v>
      </c>
      <c r="F333" s="31">
        <f>'raw data'!F333</f>
        <v>6.084042777490286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140R2 11-19</v>
      </c>
      <c r="D334" s="81">
        <f>'raw data'!D334</f>
        <v>38385.935428240744</v>
      </c>
      <c r="E334" s="178">
        <v>6048.135</v>
      </c>
      <c r="F334" s="178">
        <v>0.7167947930150461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Acid blank 1 (acs)</v>
      </c>
      <c r="D335" s="81">
        <f>'raw data'!D335</f>
        <v>38385.94236111111</v>
      </c>
      <c r="E335" s="15">
        <f>'raw data'!E335</f>
        <v>352.4579208481892</v>
      </c>
      <c r="F335" s="31">
        <f>'raw data'!F335</f>
        <v>78.01718336610733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38385.94929398148</v>
      </c>
      <c r="E336" s="15">
        <f>'raw data'!E336</f>
        <v>21570.689023674833</v>
      </c>
      <c r="F336" s="31">
        <f>'raw data'!F336</f>
        <v>1.045656362444639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140R3 91-101</v>
      </c>
      <c r="D337" s="81">
        <f>'raw data'!D337</f>
        <v>38385.956238425926</v>
      </c>
      <c r="E337" s="15">
        <f>'raw data'!E337</f>
        <v>87154.01736385627</v>
      </c>
      <c r="F337" s="31">
        <f>'raw data'!F337</f>
        <v>1.1039268382935763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38385.963159722225</v>
      </c>
      <c r="E338" s="178">
        <v>311.905</v>
      </c>
      <c r="F338" s="178">
        <v>11.2423415075237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142R2 68-78</v>
      </c>
      <c r="D339" s="81">
        <f>'raw data'!D339</f>
        <v>38385.97010416666</v>
      </c>
      <c r="E339" s="178">
        <v>9038.96</v>
      </c>
      <c r="F339" s="178">
        <v>3.2045635985258167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144R1 41-49</v>
      </c>
      <c r="D340" s="81">
        <f>'raw data'!D340</f>
        <v>38385.97704861111</v>
      </c>
      <c r="E340" s="15">
        <f>'raw data'!E340</f>
        <v>9542.072216890705</v>
      </c>
      <c r="F340" s="31">
        <f>'raw data'!F340</f>
        <v>1.1239400211919357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38385.98400462963</v>
      </c>
      <c r="E341" s="15">
        <f>'raw data'!E341</f>
        <v>21569.553445940124</v>
      </c>
      <c r="F341" s="31">
        <f>'raw data'!F341</f>
        <v>3.0597070040395233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38385.990949074076</v>
      </c>
      <c r="E342" s="15">
        <f>'raw data'!E342</f>
        <v>17329.437732349408</v>
      </c>
      <c r="F342" s="31">
        <f>'raw data'!F342</f>
        <v>1.2309655028301254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2</v>
      </c>
      <c r="D343" s="81">
        <f>'raw data'!D343</f>
        <v>38385.9978587963</v>
      </c>
      <c r="E343" s="15">
        <f>'raw data'!E343</f>
        <v>463.7765141239126</v>
      </c>
      <c r="F343" s="31">
        <f>'raw data'!F343</f>
        <v>59.31880010256103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38386.00475694444</v>
      </c>
      <c r="E344" s="178">
        <v>514.535</v>
      </c>
      <c r="F344" s="178">
        <v>34.319487783283336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Acid blank 2 (acs)</v>
      </c>
      <c r="D345" s="81">
        <f>'raw data'!D345</f>
        <v>38386.011655092596</v>
      </c>
      <c r="E345" s="15">
        <f>'raw data'!E345</f>
        <v>-208.59936575052853</v>
      </c>
      <c r="F345" s="31">
        <f>'raw data'!F345</f>
        <v>0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38386.018587962964</v>
      </c>
      <c r="E346" s="15">
        <f>'raw data'!E346</f>
        <v>21885.299820831915</v>
      </c>
      <c r="F346" s="31">
        <f>'raw data'!F346</f>
        <v>1.469206576191162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38385.802511574075</v>
      </c>
      <c r="E354" s="15">
        <f>'raw data'!E354</f>
        <v>29011.133008153833</v>
      </c>
      <c r="F354" s="31">
        <f>'raw data'!F354</f>
        <v>0.496196952004486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38385.80946759259</v>
      </c>
      <c r="E355" s="15">
        <f>'raw data'!E355</f>
        <v>1327.8942291173198</v>
      </c>
      <c r="F355" s="31">
        <f>'raw data'!F355</f>
        <v>1.9501114701058504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38385.81642361111</v>
      </c>
      <c r="E356" s="15">
        <f>'raw data'!E356</f>
        <v>3485.8964635221632</v>
      </c>
      <c r="F356" s="31">
        <f>'raw data'!F356</f>
        <v>1.9729150528932968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38385.823379629626</v>
      </c>
      <c r="E357" s="15">
        <f>'raw data'!E357</f>
        <v>29302.300166877496</v>
      </c>
      <c r="F357" s="31">
        <f>'raw data'!F357</f>
        <v>0.9775940661939596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38385.83032407407</v>
      </c>
      <c r="E358" s="15">
        <f>'raw data'!E358</f>
        <v>2191.9437602862613</v>
      </c>
      <c r="F358" s="31">
        <f>'raw data'!F358</f>
        <v>8.785885568295017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132R1 36-45</v>
      </c>
      <c r="D359" s="81">
        <f>'raw data'!D359</f>
        <v>38385.83726851852</v>
      </c>
      <c r="E359" s="15">
        <f>'raw data'!E359</f>
        <v>3923.7247433712164</v>
      </c>
      <c r="F359" s="31">
        <f>'raw data'!F359</f>
        <v>3.667972178314547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38385.84422453704</v>
      </c>
      <c r="E360" s="15">
        <f>'raw data'!E360</f>
        <v>30013.795480796485</v>
      </c>
      <c r="F360" s="31">
        <f>'raw data'!F360</f>
        <v>1.4702674814797327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133R2 45-50</v>
      </c>
      <c r="D361" s="81">
        <f>'raw data'!D361</f>
        <v>38385.85118055555</v>
      </c>
      <c r="E361" s="15">
        <f>'raw data'!E361</f>
        <v>6574.525279526509</v>
      </c>
      <c r="F361" s="31">
        <f>'raw data'!F361</f>
        <v>3.4191283242899617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134R2 21-26</v>
      </c>
      <c r="D362" s="81">
        <f>'raw data'!D362</f>
        <v>38385.858136574076</v>
      </c>
      <c r="E362" s="15">
        <f>'raw data'!E362</f>
        <v>2525.8904004486503</v>
      </c>
      <c r="F362" s="31">
        <f>'raw data'!F362</f>
        <v>6.0074617080061525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135R2 53-63</v>
      </c>
      <c r="D363" s="81">
        <f>'raw data'!D363</f>
        <v>38385.86509259259</v>
      </c>
      <c r="E363" s="15">
        <f>'raw data'!E363</f>
        <v>3074.9455657700223</v>
      </c>
      <c r="F363" s="31">
        <f>'raw data'!F363</f>
        <v>0.4632433536077672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38385.87204861111</v>
      </c>
      <c r="E364" s="15">
        <f>'raw data'!E364</f>
        <v>19976.295354756134</v>
      </c>
      <c r="F364" s="31">
        <f>'raw data'!F364</f>
        <v>0.677549392038482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38385.87899305556</v>
      </c>
      <c r="E365" s="15">
        <f>'raw data'!E365</f>
        <v>30257.427136129536</v>
      </c>
      <c r="F365" s="31">
        <f>'raw data'!F365</f>
        <v>3.413792852485592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38385.8859375</v>
      </c>
      <c r="E366" s="15">
        <f>'raw data'!E366</f>
        <v>1424.5082003455088</v>
      </c>
      <c r="F366" s="31">
        <f>'raw data'!F366</f>
        <v>8.4206002347373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136R2 4-14</v>
      </c>
      <c r="D367" s="81">
        <f>'raw data'!D367</f>
        <v>38385.89289351852</v>
      </c>
      <c r="E367" s="15">
        <f>'raw data'!E367</f>
        <v>1769.1046604777305</v>
      </c>
      <c r="F367" s="31">
        <f>'raw data'!F367</f>
        <v>4.918652019899416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137R2 132-135</v>
      </c>
      <c r="D368" s="81">
        <f>'raw data'!D368</f>
        <v>38385.899826388886</v>
      </c>
      <c r="E368" s="15">
        <f>'raw data'!E368</f>
        <v>21032.368439182694</v>
      </c>
      <c r="F368" s="31">
        <f>'raw data'!F368</f>
        <v>0.8813667454948004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138R3 69-79</v>
      </c>
      <c r="D369" s="81">
        <f>'raw data'!D369</f>
        <v>38385.90678240741</v>
      </c>
      <c r="E369" s="15">
        <f>'raw data'!E369</f>
        <v>4062.8308088893227</v>
      </c>
      <c r="F369" s="31">
        <f>'raw data'!F369</f>
        <v>1.3208456422199726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38385.91372685185</v>
      </c>
      <c r="E370" s="15">
        <f>'raw data'!E370</f>
        <v>30915.721025570245</v>
      </c>
      <c r="F370" s="31">
        <f>'raw data'!F370</f>
        <v>0.44295880620081013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38385.92068287037</v>
      </c>
      <c r="E371" s="15">
        <f>'raw data'!E371</f>
        <v>3634.374766483377</v>
      </c>
      <c r="F371" s="31">
        <f>'raw data'!F371</f>
        <v>4.284534750063868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139R3 126-133</v>
      </c>
      <c r="D372" s="81">
        <f>'raw data'!D372</f>
        <v>38385.927615740744</v>
      </c>
      <c r="E372" s="15">
        <f>'raw data'!E372</f>
        <v>3197.8643552862923</v>
      </c>
      <c r="F372" s="31">
        <f>'raw data'!F372</f>
        <v>2.894838459045297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140R2 11-19</v>
      </c>
      <c r="D373" s="81">
        <f>'raw data'!D373</f>
        <v>38385.93456018518</v>
      </c>
      <c r="E373" s="15">
        <f>'raw data'!E373</f>
        <v>5143.800920258468</v>
      </c>
      <c r="F373" s="31">
        <f>'raw data'!F373</f>
        <v>1.908029692630611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Acid blank 1 (acs)</v>
      </c>
      <c r="D374" s="81">
        <f>'raw data'!D374</f>
        <v>38385.94148148148</v>
      </c>
      <c r="E374" s="15">
        <f>'raw data'!E374</f>
        <v>639.6608296538134</v>
      </c>
      <c r="F374" s="31">
        <f>'raw data'!F374</f>
        <v>11.258355645949255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38385.94841435185</v>
      </c>
      <c r="E375" s="15">
        <f>'raw data'!E375</f>
        <v>30263.40088489557</v>
      </c>
      <c r="F375" s="31">
        <f>'raw data'!F375</f>
        <v>2.3817713685139514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140R3 91-101</v>
      </c>
      <c r="D376" s="81">
        <f>'raw data'!D376</f>
        <v>38385.955358796295</v>
      </c>
      <c r="E376" s="15">
        <f>'raw data'!E376</f>
        <v>12274.46133738254</v>
      </c>
      <c r="F376" s="31">
        <f>'raw data'!F376</f>
        <v>3.5244477900309867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38385.96229166666</v>
      </c>
      <c r="E377" s="15">
        <f>'raw data'!E377</f>
        <v>1834.8697551422022</v>
      </c>
      <c r="F377" s="31">
        <f>'raw data'!F377</f>
        <v>6.490726677031421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142R2 68-78</v>
      </c>
      <c r="D378" s="81">
        <f>'raw data'!D378</f>
        <v>38385.96922453704</v>
      </c>
      <c r="E378" s="15">
        <f>'raw data'!E378</f>
        <v>3952.3990657839604</v>
      </c>
      <c r="F378" s="31">
        <f>'raw data'!F378</f>
        <v>6.3870126156087474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144R1 41-49</v>
      </c>
      <c r="D379" s="81">
        <f>'raw data'!D379</f>
        <v>38385.976168981484</v>
      </c>
      <c r="E379" s="15">
        <f>'raw data'!E379</f>
        <v>3384.22820508579</v>
      </c>
      <c r="F379" s="31">
        <f>'raw data'!F379</f>
        <v>2.8513888020218654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38385.983125</v>
      </c>
      <c r="E380" s="15">
        <f>'raw data'!E380</f>
        <v>30851.685541467756</v>
      </c>
      <c r="F380" s="31">
        <f>'raw data'!F380</f>
        <v>3.7923811846424327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38385.99008101852</v>
      </c>
      <c r="E381" s="15">
        <f>'raw data'!E381</f>
        <v>21406.08135908889</v>
      </c>
      <c r="F381" s="31">
        <f>'raw data'!F381</f>
        <v>0.8258868039496682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2</v>
      </c>
      <c r="D382" s="81">
        <f>'raw data'!D382</f>
        <v>38385.99699074074</v>
      </c>
      <c r="E382" s="15">
        <f>'raw data'!E382</f>
        <v>1143.8218089228183</v>
      </c>
      <c r="F382" s="31">
        <f>'raw data'!F382</f>
        <v>24.732720103441775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38386.00388888889</v>
      </c>
      <c r="E383" s="15">
        <f>'raw data'!E383</f>
        <v>1072.9758344304255</v>
      </c>
      <c r="F383" s="31">
        <f>'raw data'!F383</f>
        <v>14.162156994879613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Acid blank 2 (acs)</v>
      </c>
      <c r="D384" s="81">
        <f>'raw data'!D384</f>
        <v>38386.010775462964</v>
      </c>
      <c r="E384" s="15">
        <f>'raw data'!E384</f>
        <v>539.0549139353304</v>
      </c>
      <c r="F384" s="31">
        <f>'raw data'!F384</f>
        <v>36.36819994580205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38386.01770833333</v>
      </c>
      <c r="E385" s="15">
        <f>'raw data'!E385</f>
        <v>30383.726327243396</v>
      </c>
      <c r="F385" s="31">
        <f>'raw data'!F385</f>
        <v>2.0501248227199564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62">
      <pane xSplit="2" topLeftCell="C1" activePane="topRight" state="frozen"/>
      <selection pane="topLeft" activeCell="A1" sqref="A1"/>
      <selection pane="topRight" activeCell="J197" sqref="J19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520</v>
      </c>
      <c r="C1" s="175" t="s">
        <v>558</v>
      </c>
      <c r="D1" s="175" t="s">
        <v>540</v>
      </c>
      <c r="E1" s="175" t="s">
        <v>535</v>
      </c>
      <c r="F1" s="175" t="s">
        <v>537</v>
      </c>
      <c r="G1" s="175" t="s">
        <v>539</v>
      </c>
      <c r="H1" s="175" t="s">
        <v>536</v>
      </c>
      <c r="I1" s="175" t="s">
        <v>533</v>
      </c>
      <c r="J1" s="175" t="s">
        <v>538</v>
      </c>
      <c r="K1" s="175" t="s">
        <v>534</v>
      </c>
      <c r="L1" s="175" t="s">
        <v>557</v>
      </c>
      <c r="O1" s="18" t="s">
        <v>540</v>
      </c>
      <c r="P1" s="18" t="s">
        <v>533</v>
      </c>
      <c r="Q1" s="18" t="s">
        <v>534</v>
      </c>
      <c r="R1" s="18" t="s">
        <v>558</v>
      </c>
      <c r="S1" s="18" t="s">
        <v>557</v>
      </c>
      <c r="T1" s="18" t="s">
        <v>425</v>
      </c>
      <c r="U1" s="18" t="s">
        <v>536</v>
      </c>
      <c r="V1" s="18" t="s">
        <v>588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20323.69864905254</v>
      </c>
      <c r="D4" s="7">
        <f>'recalc raw'!E3</f>
        <v>373970.42878933594</v>
      </c>
      <c r="E4" s="7">
        <f>'recalc raw'!E81</f>
        <v>52522.202180362015</v>
      </c>
      <c r="F4" s="7">
        <f>'recalc raw'!E159</f>
        <v>41937.30176135611</v>
      </c>
      <c r="G4" s="7">
        <f>'recalc raw'!E198</f>
        <v>30570.340304044137</v>
      </c>
      <c r="H4" s="7">
        <f>'recalc raw'!E42</f>
        <v>25513.577157253432</v>
      </c>
      <c r="I4" s="7">
        <f>'recalc raw'!E237</f>
        <v>4440406.615892918</v>
      </c>
      <c r="J4" s="7">
        <f>'recalc raw'!E120</f>
        <v>24112.37290869288</v>
      </c>
      <c r="K4" s="7">
        <f>'recalc raw'!E276</f>
        <v>36266.25146975941</v>
      </c>
      <c r="L4" s="7">
        <f>'recalc raw'!E354</f>
        <v>29011.133008153833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36266.25146975941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47.57</v>
      </c>
      <c r="D5" s="7">
        <f>'recalc raw'!E4</f>
        <v>4260.465834577417</v>
      </c>
      <c r="E5" s="7">
        <f>'recalc raw'!E82</f>
        <v>485.85536088112946</v>
      </c>
      <c r="F5" s="7">
        <f>'recalc raw'!E160</f>
        <v>1184.905</v>
      </c>
      <c r="G5" s="7">
        <f>'recalc raw'!E199</f>
        <v>380.71255292171656</v>
      </c>
      <c r="H5" s="7">
        <f>'recalc raw'!E43</f>
        <v>-26.37988531125224</v>
      </c>
      <c r="I5" s="7">
        <f>'recalc raw'!E238</f>
        <v>5133.4569407976405</v>
      </c>
      <c r="J5" s="7">
        <f>'recalc raw'!E121</f>
        <v>5005.681318515117</v>
      </c>
      <c r="K5" s="7">
        <f>'recalc raw'!E277</f>
        <v>286.4</v>
      </c>
      <c r="L5" s="7">
        <f>'recalc raw'!E355</f>
        <v>1327.8942291173198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286.4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12350.882191109815</v>
      </c>
      <c r="D6" s="7">
        <f>'recalc raw'!E5</f>
        <v>21550.1845445522</v>
      </c>
      <c r="E6" s="7">
        <f>'recalc raw'!E83</f>
        <v>10856.230218688532</v>
      </c>
      <c r="F6" s="7">
        <f>'recalc raw'!E161</f>
        <v>10741.122622247243</v>
      </c>
      <c r="G6" s="7">
        <f>'recalc raw'!E200</f>
        <v>41476.491773710964</v>
      </c>
      <c r="H6" s="7">
        <f>'recalc raw'!E44</f>
        <v>5449.857387400898</v>
      </c>
      <c r="I6" s="7">
        <f>'recalc raw'!E239</f>
        <v>1220585.799931908</v>
      </c>
      <c r="J6" s="7">
        <f>'recalc raw'!E122</f>
        <v>22984.51658196101</v>
      </c>
      <c r="K6" s="7">
        <f>'recalc raw'!E278</f>
        <v>36058.01463909307</v>
      </c>
      <c r="L6" s="7">
        <f>'recalc raw'!E356</f>
        <v>3485.8964635221632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36058.01463909307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20789.01893091206</v>
      </c>
      <c r="D7" s="7">
        <f>'recalc raw'!E6</f>
        <v>381154.14294852526</v>
      </c>
      <c r="E7" s="7">
        <f>'recalc raw'!E84</f>
        <v>53950.3422693966</v>
      </c>
      <c r="F7" s="7">
        <f>'recalc raw'!E162</f>
        <v>43070.39837177647</v>
      </c>
      <c r="G7" s="7">
        <f>'recalc raw'!E201</f>
        <v>30442.4199927387</v>
      </c>
      <c r="H7" s="7">
        <f>'recalc raw'!E45</f>
        <v>25602.689579884885</v>
      </c>
      <c r="I7" s="7">
        <f>'recalc raw'!E240</f>
        <v>4465702.299308617</v>
      </c>
      <c r="J7" s="7">
        <f>'recalc raw'!E123</f>
        <v>24534.792999130525</v>
      </c>
      <c r="K7" s="7">
        <f>'recalc raw'!E279</f>
        <v>36477.08365128621</v>
      </c>
      <c r="L7" s="7">
        <f>'recalc raw'!E357</f>
        <v>29302.300166877496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36477.08365128621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296.055</v>
      </c>
      <c r="D8" s="7">
        <f>'recalc raw'!E7</f>
        <v>31550.912725791448</v>
      </c>
      <c r="E8" s="7">
        <f>'recalc raw'!E85</f>
        <v>76495.14287614082</v>
      </c>
      <c r="F8" s="7">
        <f>'recalc raw'!E163</f>
        <v>150208.02505687045</v>
      </c>
      <c r="G8" s="7">
        <f>'recalc raw'!E202</f>
        <v>6948.2037517151175</v>
      </c>
      <c r="H8" s="7">
        <f>'recalc raw'!E46</f>
        <v>11065.8081544529</v>
      </c>
      <c r="I8" s="7">
        <f>'recalc raw'!E241</f>
        <v>13404.813996294757</v>
      </c>
      <c r="J8" s="7">
        <f>'recalc raw'!E124</f>
        <v>4696.799818200134</v>
      </c>
      <c r="K8" s="7">
        <f>'recalc raw'!E280</f>
        <v>2924.2085784857045</v>
      </c>
      <c r="L8" s="7">
        <f>'recalc raw'!E358</f>
        <v>2191.9437602862613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2924.2085784857045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132R1 36-45</v>
      </c>
      <c r="C9" s="7">
        <f>'recalc raw'!E320</f>
        <v>14524.345862881954</v>
      </c>
      <c r="D9" s="7">
        <f>'recalc raw'!E8</f>
        <v>16323.45935794919</v>
      </c>
      <c r="E9" s="7">
        <f>'recalc raw'!E86</f>
        <v>5264.314332647726</v>
      </c>
      <c r="F9" s="7">
        <f>'recalc raw'!E164</f>
        <v>4953.064498287319</v>
      </c>
      <c r="G9" s="7">
        <f>'recalc raw'!E203</f>
        <v>38270.282930511275</v>
      </c>
      <c r="H9" s="7">
        <f>'recalc raw'!E47</f>
        <v>3583.4290229316584</v>
      </c>
      <c r="I9" s="7">
        <f>'recalc raw'!E242</f>
        <v>1166470.0401808901</v>
      </c>
      <c r="J9" s="7">
        <f>'recalc raw'!E125</f>
        <v>7959.478038570998</v>
      </c>
      <c r="K9" s="7">
        <f>'recalc raw'!E281</f>
        <v>20790.42542054415</v>
      </c>
      <c r="L9" s="7">
        <f>'recalc raw'!E359</f>
        <v>3923.7247433712164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20790.42542054415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21008.829993962863</v>
      </c>
      <c r="D10" s="7">
        <f>'recalc raw'!E9</f>
        <v>386520.3082719317</v>
      </c>
      <c r="E10" s="7">
        <f>'recalc raw'!E87</f>
        <v>54210.612655335615</v>
      </c>
      <c r="F10" s="7">
        <f>'recalc raw'!E165</f>
        <v>43371.36769840701</v>
      </c>
      <c r="G10" s="7">
        <f>'recalc raw'!E204</f>
        <v>31125.072738435552</v>
      </c>
      <c r="H10" s="7">
        <f>'recalc raw'!E48</f>
        <v>25877.031194364852</v>
      </c>
      <c r="I10" s="7">
        <f>'recalc raw'!E243</f>
        <v>4528614.311450839</v>
      </c>
      <c r="J10" s="7">
        <f>'recalc raw'!E126</f>
        <v>24589.06449019058</v>
      </c>
      <c r="K10" s="7">
        <f>'recalc raw'!E282</f>
        <v>37347.33299485957</v>
      </c>
      <c r="L10" s="7">
        <f>'recalc raw'!E360</f>
        <v>30013.795480796485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37347.33299485957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133R2 45-50</v>
      </c>
      <c r="C11" s="7">
        <f>'recalc raw'!E322</f>
        <v>10726.784382443515</v>
      </c>
      <c r="D11" s="7">
        <f>'recalc raw'!E10</f>
        <v>17304.54053375518</v>
      </c>
      <c r="E11" s="7">
        <f>'recalc raw'!E88</f>
        <v>1910.3166741388598</v>
      </c>
      <c r="F11" s="7">
        <f>'recalc raw'!E166</f>
        <v>4140.9230201764385</v>
      </c>
      <c r="G11" s="7">
        <f>'recalc raw'!E205</f>
        <v>33824.29802430807</v>
      </c>
      <c r="H11" s="7">
        <f>'recalc raw'!E49</f>
        <v>4159.238133633054</v>
      </c>
      <c r="I11" s="7">
        <f>'recalc raw'!E244</f>
        <v>1153490.5791519373</v>
      </c>
      <c r="J11" s="7">
        <f>'recalc raw'!E127</f>
        <v>4334.819500234737</v>
      </c>
      <c r="K11" s="7">
        <f>'recalc raw'!E283</f>
        <v>20587.841505165</v>
      </c>
      <c r="L11" s="7">
        <f>'recalc raw'!E361</f>
        <v>6574.525279526509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20587.841505165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134R2 21-26</v>
      </c>
      <c r="C12" s="7">
        <f>'recalc raw'!E323</f>
        <v>8822.363815752278</v>
      </c>
      <c r="D12" s="7">
        <f>'recalc raw'!E11</f>
        <v>14076.338497769926</v>
      </c>
      <c r="E12" s="7">
        <f>'recalc raw'!E89</f>
        <v>12366.202451566623</v>
      </c>
      <c r="F12" s="7">
        <f>'recalc raw'!E167</f>
        <v>6762.875335030174</v>
      </c>
      <c r="G12" s="7">
        <f>'recalc raw'!E206</f>
        <v>39106.08136109631</v>
      </c>
      <c r="H12" s="7">
        <f>'recalc raw'!E50</f>
        <v>4468.224419650848</v>
      </c>
      <c r="I12" s="7">
        <f>'recalc raw'!E245</f>
        <v>1110339.545606401</v>
      </c>
      <c r="J12" s="7">
        <f>'recalc raw'!E128</f>
        <v>20557.138680308894</v>
      </c>
      <c r="K12" s="7">
        <f>'recalc raw'!E284</f>
        <v>22734.21668533875</v>
      </c>
      <c r="L12" s="7">
        <f>'recalc raw'!E362</f>
        <v>2525.8904004486503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22734.21668533875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135R2 53-63</v>
      </c>
      <c r="C13" s="7">
        <f>'recalc raw'!E324</f>
        <v>10253.564073205329</v>
      </c>
      <c r="D13" s="7">
        <f>'recalc raw'!E12</f>
        <v>12498.96932057124</v>
      </c>
      <c r="E13" s="7">
        <f>'recalc raw'!E90</f>
        <v>24304.78878980852</v>
      </c>
      <c r="F13" s="7">
        <f>'recalc raw'!E168</f>
        <v>15037.485682969791</v>
      </c>
      <c r="G13" s="7">
        <f>'recalc raw'!E207</f>
        <v>40601.751117317894</v>
      </c>
      <c r="H13" s="7">
        <f>'recalc raw'!E51</f>
        <v>4770.403630135705</v>
      </c>
      <c r="I13" s="7">
        <f>'recalc raw'!E246</f>
        <v>836613.319858767</v>
      </c>
      <c r="J13" s="7">
        <f>'recalc raw'!E129</f>
        <v>25959.86544698274</v>
      </c>
      <c r="K13" s="7">
        <f>'recalc raw'!E285</f>
        <v>22548.176155162622</v>
      </c>
      <c r="L13" s="7">
        <f>'recalc raw'!E363</f>
        <v>3074.9455657700223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22548.176155162622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15741.355264029633</v>
      </c>
      <c r="D14" s="7">
        <f>'recalc raw'!E13</f>
        <v>907396.9923405313</v>
      </c>
      <c r="E14" s="7">
        <f>'recalc raw'!E91</f>
        <v>2288.279540324396</v>
      </c>
      <c r="F14" s="7">
        <f>'recalc raw'!E169</f>
        <v>2657.210266433906</v>
      </c>
      <c r="G14" s="7">
        <f>'recalc raw'!E208</f>
        <v>20576.933605363705</v>
      </c>
      <c r="H14" s="7">
        <f>'recalc raw'!E52</f>
        <v>2427.235</v>
      </c>
      <c r="I14" s="7">
        <f>'recalc raw'!E247</f>
        <v>3301008.6307277875</v>
      </c>
      <c r="J14" s="7">
        <f>'recalc raw'!E130</f>
        <v>10186.733058832018</v>
      </c>
      <c r="K14" s="7">
        <f>'recalc raw'!E286</f>
        <v>19709.38271043809</v>
      </c>
      <c r="L14" s="7">
        <f>'recalc raw'!E364</f>
        <v>19976.295354756134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19709.38271043809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20870.340112372847</v>
      </c>
      <c r="D15" s="7">
        <f>'recalc raw'!E14</f>
        <v>388750.7941037653</v>
      </c>
      <c r="E15" s="7">
        <f>'recalc raw'!E92</f>
        <v>55708.02783836874</v>
      </c>
      <c r="F15" s="7">
        <f>'recalc raw'!E170</f>
        <v>43813.01381891075</v>
      </c>
      <c r="G15" s="7">
        <f>'recalc raw'!E209</f>
        <v>31109.159309971525</v>
      </c>
      <c r="H15" s="7">
        <f>'recalc raw'!E53</f>
        <v>27039.551020602696</v>
      </c>
      <c r="I15" s="7">
        <f>'recalc raw'!E248</f>
        <v>4501885.126968384</v>
      </c>
      <c r="J15" s="7">
        <f>'recalc raw'!E131</f>
        <v>24934.58947226014</v>
      </c>
      <c r="K15" s="7">
        <f>'recalc raw'!E287</f>
        <v>37098.58250269085</v>
      </c>
      <c r="L15" s="7">
        <f>'recalc raw'!E365</f>
        <v>30257.427136129536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37098.58250269085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283.54</v>
      </c>
      <c r="D16" s="7">
        <f>'recalc raw'!E15</f>
        <v>5438.613111312248</v>
      </c>
      <c r="E16" s="7">
        <f>'recalc raw'!E93</f>
        <v>104142.98489229714</v>
      </c>
      <c r="F16" s="7">
        <f>'recalc raw'!E171</f>
        <v>151448.80193661258</v>
      </c>
      <c r="G16" s="7">
        <f>'recalc raw'!E210</f>
        <v>3232.385</v>
      </c>
      <c r="H16" s="7">
        <f>'recalc raw'!E54</f>
        <v>13125.45005683841</v>
      </c>
      <c r="I16" s="7">
        <f>'recalc raw'!E249</f>
        <v>9138.26600177533</v>
      </c>
      <c r="J16" s="7">
        <f>'recalc raw'!E132</f>
        <v>4518.022970448193</v>
      </c>
      <c r="K16" s="7">
        <f>'recalc raw'!E288</f>
        <v>1082.263368532054</v>
      </c>
      <c r="L16" s="7">
        <f>'recalc raw'!E366</f>
        <v>1424.5082003455088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1082.263368532054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136R2 4-14</v>
      </c>
      <c r="C17" s="7">
        <f>'recalc raw'!E328</f>
        <v>2042.144129566612</v>
      </c>
      <c r="D17" s="7">
        <f>'recalc raw'!E16</f>
        <v>5255.947463866064</v>
      </c>
      <c r="E17" s="7">
        <f>'recalc raw'!E94</f>
        <v>37557.113805316214</v>
      </c>
      <c r="F17" s="7">
        <f>'recalc raw'!E172</f>
        <v>78140.54497952643</v>
      </c>
      <c r="G17" s="7">
        <f>'recalc raw'!E211</f>
        <v>17399.869066732772</v>
      </c>
      <c r="H17" s="7">
        <f>'recalc raw'!E55</f>
        <v>10764.0975083093</v>
      </c>
      <c r="I17" s="7">
        <f>'recalc raw'!E250</f>
        <v>315862.82731038315</v>
      </c>
      <c r="J17" s="7">
        <f>'recalc raw'!E133</f>
        <v>35242.62052844965</v>
      </c>
      <c r="K17" s="7">
        <f>'recalc raw'!E289</f>
        <v>7363.108252316533</v>
      </c>
      <c r="L17" s="7">
        <f>'recalc raw'!E367</f>
        <v>1769.1046604777305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7363.108252316533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137R2 132-135</v>
      </c>
      <c r="C18" s="7">
        <f>'recalc raw'!E329</f>
        <v>57604.30405503634</v>
      </c>
      <c r="D18" s="7">
        <f>'recalc raw'!E17</f>
        <v>17596.49819689729</v>
      </c>
      <c r="E18" s="7">
        <f>'recalc raw'!E95</f>
        <v>916.311422830404</v>
      </c>
      <c r="F18" s="7">
        <f>'recalc raw'!E173</f>
        <v>3269.2411522281923</v>
      </c>
      <c r="G18" s="7">
        <f>'recalc raw'!E212</f>
        <v>53587.23381397903</v>
      </c>
      <c r="H18" s="7">
        <f>'recalc raw'!E56</f>
        <v>15044.379883256657</v>
      </c>
      <c r="I18" s="7">
        <f>'recalc raw'!E251</f>
        <v>860534.9289455893</v>
      </c>
      <c r="J18" s="7">
        <f>'recalc raw'!E134</f>
        <v>19044.205361376684</v>
      </c>
      <c r="K18" s="7">
        <f>'recalc raw'!E290</f>
        <v>50047.39084464989</v>
      </c>
      <c r="L18" s="7">
        <f>'recalc raw'!E368</f>
        <v>21032.368439182694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50047.39084464989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138R3 69-79</v>
      </c>
      <c r="C19" s="7">
        <f>'recalc raw'!E330</f>
        <v>9725.32435133778</v>
      </c>
      <c r="D19" s="7">
        <f>'recalc raw'!E18</f>
        <v>12381.635019829107</v>
      </c>
      <c r="E19" s="7">
        <f>'recalc raw'!E96</f>
        <v>5526.45219902417</v>
      </c>
      <c r="F19" s="7">
        <f>'recalc raw'!E174</f>
        <v>6701.776817510392</v>
      </c>
      <c r="G19" s="7">
        <f>'recalc raw'!E213</f>
        <v>39475.36647878417</v>
      </c>
      <c r="H19" s="7">
        <f>'recalc raw'!E57</f>
        <v>4216.715890692512</v>
      </c>
      <c r="I19" s="7">
        <f>'recalc raw'!E252</f>
        <v>1068765.015692081</v>
      </c>
      <c r="J19" s="7">
        <f>'recalc raw'!E135</f>
        <v>7429.43998261609</v>
      </c>
      <c r="K19" s="7">
        <f>'recalc raw'!E291</f>
        <v>21489.446130831046</v>
      </c>
      <c r="L19" s="7">
        <f>'recalc raw'!E369</f>
        <v>4062.8308088893227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21489.446130831046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21576.25211540194</v>
      </c>
      <c r="D20" s="7">
        <f>'recalc raw'!E19</f>
        <v>388611.9001720487</v>
      </c>
      <c r="E20" s="7">
        <f>'recalc raw'!E97</f>
        <v>57117.361558335695</v>
      </c>
      <c r="F20" s="7">
        <f>'recalc raw'!E175</f>
        <v>45934.78785772635</v>
      </c>
      <c r="G20" s="7">
        <f>'recalc raw'!E214</f>
        <v>31564.95190945925</v>
      </c>
      <c r="H20" s="7">
        <f>'recalc raw'!E58</f>
        <v>27390.57</v>
      </c>
      <c r="I20" s="7">
        <f>'recalc raw'!E253</f>
        <v>4629111.001726658</v>
      </c>
      <c r="J20" s="7">
        <f>'recalc raw'!E136</f>
        <v>25196.589512504186</v>
      </c>
      <c r="K20" s="7">
        <f>'recalc raw'!E292</f>
        <v>37939.14995433755</v>
      </c>
      <c r="L20" s="7">
        <f>'recalc raw'!E370</f>
        <v>30915.721025570245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37939.14995433755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12905.503728303209</v>
      </c>
      <c r="D21" s="7">
        <f>'recalc raw'!E20</f>
        <v>22115.589233392257</v>
      </c>
      <c r="E21" s="7">
        <f>'recalc raw'!E98</f>
        <v>11381.81087500319</v>
      </c>
      <c r="F21" s="7">
        <f>'recalc raw'!E176</f>
        <v>11221.265166704687</v>
      </c>
      <c r="G21" s="7">
        <f>'recalc raw'!E215</f>
        <v>42799.67267147344</v>
      </c>
      <c r="H21" s="7">
        <f>'recalc raw'!E59</f>
        <v>6080.451478030835</v>
      </c>
      <c r="I21" s="7">
        <f>'recalc raw'!E254</f>
        <v>1229683.7079783464</v>
      </c>
      <c r="J21" s="7">
        <f>'recalc raw'!E137</f>
        <v>23131.235932747764</v>
      </c>
      <c r="K21" s="7">
        <f>'recalc raw'!E293</f>
        <v>38924.799740226925</v>
      </c>
      <c r="L21" s="7">
        <f>'recalc raw'!E371</f>
        <v>3634.374766483377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38924.799740226925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139R3 126-133</v>
      </c>
      <c r="C22" s="7">
        <f>'recalc raw'!E333</f>
        <v>3931.5042803369415</v>
      </c>
      <c r="D22" s="7">
        <f>'recalc raw'!E21</f>
        <v>10136.425313754138</v>
      </c>
      <c r="E22" s="7">
        <f>'recalc raw'!E99</f>
        <v>4068.6364572166003</v>
      </c>
      <c r="F22" s="7">
        <f>'recalc raw'!E177</f>
        <v>49763.05666640004</v>
      </c>
      <c r="G22" s="7">
        <f>'recalc raw'!E216</f>
        <v>7134.328954926851</v>
      </c>
      <c r="H22" s="7">
        <f>'recalc raw'!E60</f>
        <v>9188.642085084844</v>
      </c>
      <c r="I22" s="7">
        <f>'recalc raw'!E255</f>
        <v>719696.2589172866</v>
      </c>
      <c r="J22" s="7">
        <f>'recalc raw'!E138</f>
        <v>18181.49303241517</v>
      </c>
      <c r="K22" s="7">
        <f>'recalc raw'!E294</f>
        <v>4190.98003504074</v>
      </c>
      <c r="L22" s="7">
        <f>'recalc raw'!E372</f>
        <v>3197.8643552862923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4190.98003504074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140R2 11-19</v>
      </c>
      <c r="C23" s="7">
        <f>'recalc raw'!E334</f>
        <v>6048.135</v>
      </c>
      <c r="D23" s="7">
        <f>'recalc raw'!E22</f>
        <v>11235.308599191292</v>
      </c>
      <c r="E23" s="7">
        <f>'recalc raw'!E100</f>
        <v>7815.661236627157</v>
      </c>
      <c r="F23" s="7">
        <f>'recalc raw'!E178</f>
        <v>92291.76434441355</v>
      </c>
      <c r="G23" s="7">
        <f>'recalc raw'!E217</f>
        <v>12164.639367902042</v>
      </c>
      <c r="H23" s="7">
        <f>'recalc raw'!E61</f>
        <v>14468.420108712995</v>
      </c>
      <c r="I23" s="7">
        <f>'recalc raw'!E256</f>
        <v>143302.5493930016</v>
      </c>
      <c r="J23" s="7">
        <f>'recalc raw'!E139</f>
        <v>57684.541598809505</v>
      </c>
      <c r="K23" s="7">
        <f>'recalc raw'!E295</f>
        <v>8908.449239163374</v>
      </c>
      <c r="L23" s="7">
        <f>'recalc raw'!E373</f>
        <v>5143.800920258468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8908.449239163374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Acid blank 1 (acs)</v>
      </c>
      <c r="C24" s="7">
        <f>'recalc raw'!E335</f>
        <v>352.4579208481892</v>
      </c>
      <c r="D24" s="7">
        <f>'recalc raw'!E23</f>
        <v>3507.5793626584514</v>
      </c>
      <c r="E24" s="7">
        <f>'recalc raw'!E101</f>
        <v>350.1471141148792</v>
      </c>
      <c r="F24" s="7">
        <f>'recalc raw'!E179</f>
        <v>738.4720684327268</v>
      </c>
      <c r="G24" s="7">
        <f>'recalc raw'!E218</f>
        <v>433.1034955404091</v>
      </c>
      <c r="H24" s="7">
        <f>'recalc raw'!E62</f>
        <v>-271.57963446475196</v>
      </c>
      <c r="I24" s="7">
        <f>'recalc raw'!E257</f>
        <v>4667.349205964016</v>
      </c>
      <c r="J24" s="7">
        <f>'recalc raw'!E140</f>
        <v>4253.018632082034</v>
      </c>
      <c r="K24" s="7">
        <f>'recalc raw'!E296</f>
        <v>287.8013710737138</v>
      </c>
      <c r="L24" s="7">
        <f>'recalc raw'!E374</f>
        <v>639.6608296538134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287.8013710737138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21570.689023674833</v>
      </c>
      <c r="D25" s="7">
        <f>'recalc raw'!E24</f>
        <v>387610.5726228785</v>
      </c>
      <c r="E25" s="7">
        <f>'recalc raw'!E102</f>
        <v>58337.99333872444</v>
      </c>
      <c r="F25" s="7">
        <f>'recalc raw'!E180</f>
        <v>46011.558825162196</v>
      </c>
      <c r="G25" s="7">
        <f>'recalc raw'!E219</f>
        <v>31615.556711958852</v>
      </c>
      <c r="H25" s="7">
        <f>'recalc raw'!E63</f>
        <v>28020.50370906217</v>
      </c>
      <c r="I25" s="7">
        <f>'recalc raw'!E258</f>
        <v>4683502.093738596</v>
      </c>
      <c r="J25" s="7">
        <f>'recalc raw'!E141</f>
        <v>25260.404198825636</v>
      </c>
      <c r="K25" s="7">
        <f>'recalc raw'!E297</f>
        <v>39013.31489568552</v>
      </c>
      <c r="L25" s="7">
        <f>'recalc raw'!E375</f>
        <v>30263.40088489557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39013.31489568552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140R3 91-101</v>
      </c>
      <c r="C26" s="7">
        <f>'recalc raw'!E337</f>
        <v>87154.01736385627</v>
      </c>
      <c r="D26" s="7">
        <f>'recalc raw'!E25</f>
        <v>25737.14358051693</v>
      </c>
      <c r="E26" s="7">
        <f>'recalc raw'!E103</f>
        <v>1528.7095062206533</v>
      </c>
      <c r="F26" s="7">
        <f>'recalc raw'!E181</f>
        <v>2716.7806638270886</v>
      </c>
      <c r="G26" s="7">
        <f>'recalc raw'!E220</f>
        <v>43002.76043065773</v>
      </c>
      <c r="H26" s="7">
        <f>'recalc raw'!E64</f>
        <v>8008.895537010087</v>
      </c>
      <c r="I26" s="7">
        <f>'recalc raw'!E259</f>
        <v>1354184.554743561</v>
      </c>
      <c r="J26" s="7">
        <f>'recalc raw'!E142</f>
        <v>12046.0658643075</v>
      </c>
      <c r="K26" s="7">
        <f>'recalc raw'!E298</f>
        <v>27181.294889272973</v>
      </c>
      <c r="L26" s="7">
        <f>'recalc raw'!E376</f>
        <v>12274.46133738254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27181.294889272973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311.905</v>
      </c>
      <c r="D27" s="7">
        <f>'recalc raw'!E26</f>
        <v>31623.779905011317</v>
      </c>
      <c r="E27" s="7">
        <f>'recalc raw'!E104</f>
        <v>85144.07997311039</v>
      </c>
      <c r="F27" s="7">
        <f>'recalc raw'!E182</f>
        <v>160328.7544591253</v>
      </c>
      <c r="G27" s="7">
        <f>'recalc raw'!E221</f>
        <v>7535.470619767796</v>
      </c>
      <c r="H27" s="7">
        <f>'recalc raw'!E65</f>
        <v>11766.896008819367</v>
      </c>
      <c r="I27" s="7">
        <f>'recalc raw'!E260</f>
        <v>13382.68581366564</v>
      </c>
      <c r="J27" s="7">
        <f>'recalc raw'!E143</f>
        <v>4524.009131096951</v>
      </c>
      <c r="K27" s="7">
        <f>'recalc raw'!E299</f>
        <v>2978.336856386635</v>
      </c>
      <c r="L27" s="7">
        <f>'recalc raw'!E377</f>
        <v>1834.8697551422022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2978.336856386635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142R2 68-78</v>
      </c>
      <c r="C28" s="7">
        <f>'recalc raw'!E339</f>
        <v>9038.96</v>
      </c>
      <c r="D28" s="7">
        <f>'recalc raw'!E27</f>
        <v>15564.56702624579</v>
      </c>
      <c r="E28" s="7">
        <f>'recalc raw'!E105</f>
        <v>18831.535740508127</v>
      </c>
      <c r="F28" s="7">
        <f>'recalc raw'!E183</f>
        <v>12184.773380532863</v>
      </c>
      <c r="G28" s="7">
        <f>'recalc raw'!E222</f>
        <v>27737.88643039335</v>
      </c>
      <c r="H28" s="7">
        <f>'recalc raw'!E66</f>
        <v>4083.3321314468863</v>
      </c>
      <c r="I28" s="7">
        <f>'recalc raw'!E261</f>
        <v>1103091.986377544</v>
      </c>
      <c r="J28" s="7">
        <f>'recalc raw'!E144</f>
        <v>10420.549669307506</v>
      </c>
      <c r="K28" s="7">
        <f>'recalc raw'!E300</f>
        <v>17874.243868463793</v>
      </c>
      <c r="L28" s="7">
        <f>'recalc raw'!E378</f>
        <v>3952.3990657839604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17874.243868463793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144R1 41-49</v>
      </c>
      <c r="C29" s="7">
        <f>'recalc raw'!E340</f>
        <v>9542.072216890705</v>
      </c>
      <c r="D29" s="7">
        <f>'recalc raw'!E28</f>
        <v>13505.123888895667</v>
      </c>
      <c r="E29" s="7">
        <f>'recalc raw'!E106</f>
        <v>35415.85245168533</v>
      </c>
      <c r="F29" s="7">
        <f>'recalc raw'!E184</f>
        <v>17568.74571744701</v>
      </c>
      <c r="G29" s="7">
        <f>'recalc raw'!E223</f>
        <v>34702.59944622615</v>
      </c>
      <c r="H29" s="7">
        <f>'recalc raw'!E67</f>
        <v>4870.988804496922</v>
      </c>
      <c r="I29" s="7">
        <f>'recalc raw'!E262</f>
        <v>850991.7734078742</v>
      </c>
      <c r="J29" s="7">
        <f>'recalc raw'!E145</f>
        <v>20053.586316903613</v>
      </c>
      <c r="K29" s="7">
        <f>'recalc raw'!E301</f>
        <v>20303.690893633884</v>
      </c>
      <c r="L29" s="7">
        <f>'recalc raw'!E379</f>
        <v>3384.22820508579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20303.690893633884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21569.553445940124</v>
      </c>
      <c r="D30" s="7">
        <f>'recalc raw'!E29</f>
        <v>392321.3838076409</v>
      </c>
      <c r="E30" s="7">
        <f>'recalc raw'!E107</f>
        <v>60119.650317668915</v>
      </c>
      <c r="F30" s="7">
        <f>'recalc raw'!E185</f>
        <v>47089.067170463415</v>
      </c>
      <c r="G30" s="7">
        <f>'recalc raw'!E224</f>
        <v>32665.849312323033</v>
      </c>
      <c r="H30" s="7">
        <f>'recalc raw'!E68</f>
        <v>28643.345882288366</v>
      </c>
      <c r="I30" s="7">
        <f>'recalc raw'!E263</f>
        <v>4654038.017753106</v>
      </c>
      <c r="J30" s="7">
        <f>'recalc raw'!E146</f>
        <v>24886.36526723807</v>
      </c>
      <c r="K30" s="7">
        <f>'recalc raw'!E302</f>
        <v>39570.23003697281</v>
      </c>
      <c r="L30" s="7">
        <f>'recalc raw'!E380</f>
        <v>30851.685541467756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39570.23003697281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17329.437732349408</v>
      </c>
      <c r="D31" s="7">
        <f>'recalc raw'!E30</f>
        <v>948810.8266083272</v>
      </c>
      <c r="E31" s="7">
        <f>'recalc raw'!E108</f>
        <v>2493.3000381315164</v>
      </c>
      <c r="F31" s="7">
        <f>'recalc raw'!E186</f>
        <v>2573.0055639471448</v>
      </c>
      <c r="G31" s="7">
        <f>'recalc raw'!E225</f>
        <v>21443.70374022387</v>
      </c>
      <c r="H31" s="7">
        <f>'recalc raw'!E69</f>
        <v>2313.82</v>
      </c>
      <c r="I31" s="7">
        <f>'recalc raw'!E264</f>
        <v>3352201.2265408277</v>
      </c>
      <c r="J31" s="7">
        <f>'recalc raw'!E147</f>
        <v>10349.663941126093</v>
      </c>
      <c r="K31" s="7">
        <f>'recalc raw'!E303</f>
        <v>20580.281019538896</v>
      </c>
      <c r="L31" s="7">
        <f>'recalc raw'!E381</f>
        <v>21406.08135908889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20580.281019538896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2</v>
      </c>
      <c r="C32" s="7">
        <f>'recalc raw'!E343</f>
        <v>463.7765141239126</v>
      </c>
      <c r="D32" s="7">
        <f>'recalc raw'!E31</f>
        <v>5113.743096331294</v>
      </c>
      <c r="E32" s="7">
        <f>'recalc raw'!E109</f>
        <v>539.768105063212</v>
      </c>
      <c r="F32" s="7">
        <f>'recalc raw'!E187</f>
        <v>915.2141896620292</v>
      </c>
      <c r="G32" s="7">
        <f>'recalc raw'!E226</f>
        <v>372.66</v>
      </c>
      <c r="H32" s="7">
        <f>'recalc raw'!E70</f>
        <v>-365.432550043516</v>
      </c>
      <c r="I32" s="7">
        <f>'recalc raw'!E265</f>
        <v>5770.779567543816</v>
      </c>
      <c r="J32" s="7">
        <f>'recalc raw'!E148</f>
        <v>4799.56031595844</v>
      </c>
      <c r="K32" s="7">
        <f>'recalc raw'!E304</f>
        <v>257.897504269145</v>
      </c>
      <c r="L32" s="7">
        <f>'recalc raw'!E382</f>
        <v>1143.8218089228183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257.897504269145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514.535</v>
      </c>
      <c r="D33" s="7">
        <f>'recalc raw'!E32</f>
        <v>5622.917766028943</v>
      </c>
      <c r="E33" s="7">
        <f>'recalc raw'!E110</f>
        <v>109349.96437049449</v>
      </c>
      <c r="F33" s="7">
        <f>'recalc raw'!E188</f>
        <v>158001.486716503</v>
      </c>
      <c r="G33" s="7">
        <f>'recalc raw'!E227</f>
        <v>3385.325</v>
      </c>
      <c r="H33" s="7">
        <f>'recalc raw'!E71</f>
        <v>14898.558162925916</v>
      </c>
      <c r="I33" s="7">
        <f>'recalc raw'!E266</f>
        <v>10138.668102480331</v>
      </c>
      <c r="J33" s="7">
        <f>'recalc raw'!E149</f>
        <v>4668.921261962887</v>
      </c>
      <c r="K33" s="7">
        <f>'recalc raw'!E305</f>
        <v>1120.635</v>
      </c>
      <c r="L33" s="7">
        <f>'recalc raw'!E383</f>
        <v>1072.9758344304255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1120.635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Acid blank 2 (acs)</v>
      </c>
      <c r="C34" s="7">
        <f>'recalc raw'!E345</f>
        <v>-208.59936575052853</v>
      </c>
      <c r="D34" s="7">
        <f>'recalc raw'!E33</f>
        <v>3870.8009230451758</v>
      </c>
      <c r="E34" s="7">
        <f>'recalc raw'!E111</f>
        <v>414.53131810887606</v>
      </c>
      <c r="F34" s="7">
        <f>'recalc raw'!E189</f>
        <v>847.0027756083598</v>
      </c>
      <c r="G34" s="7">
        <f>'recalc raw'!E228</f>
        <v>165.57166028113818</v>
      </c>
      <c r="H34" s="7">
        <f>'recalc raw'!E72</f>
        <v>-51.025</v>
      </c>
      <c r="I34" s="7">
        <f>'recalc raw'!E267</f>
        <v>5586.7438579262935</v>
      </c>
      <c r="J34" s="7">
        <f>'recalc raw'!E150</f>
        <v>4403.023636990573</v>
      </c>
      <c r="K34" s="7">
        <f>'recalc raw'!E306</f>
        <v>198.26432136183604</v>
      </c>
      <c r="L34" s="7">
        <f>'recalc raw'!E384</f>
        <v>539.0549139353304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198.26432136183604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21885.299820831915</v>
      </c>
      <c r="D35" s="7">
        <f>'recalc raw'!E34</f>
        <v>398191.46478878806</v>
      </c>
      <c r="E35" s="7">
        <f>'recalc raw'!E112</f>
        <v>59989.12306629341</v>
      </c>
      <c r="F35" s="7">
        <f>'recalc raw'!E190</f>
        <v>47053.93653666279</v>
      </c>
      <c r="G35" s="7">
        <f>'recalc raw'!E229</f>
        <v>32609.38698945031</v>
      </c>
      <c r="H35" s="7">
        <f>'recalc raw'!E73</f>
        <v>29487.878864974486</v>
      </c>
      <c r="I35" s="7">
        <f>'recalc raw'!E268</f>
        <v>4718369.041561679</v>
      </c>
      <c r="J35" s="7">
        <f>'recalc raw'!E151</f>
        <v>24659.217469658386</v>
      </c>
      <c r="K35" s="7">
        <f>'recalc raw'!E307</f>
        <v>40069.16662110489</v>
      </c>
      <c r="L35" s="7">
        <f>'recalc raw'!E385</f>
        <v>30383.726327243396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40069.16662110489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542</v>
      </c>
    </row>
    <row r="38" spans="1:22" s="20" customFormat="1" ht="11.25">
      <c r="A38" s="24"/>
      <c r="B38" s="20" t="s">
        <v>518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20068.025391990584</v>
      </c>
      <c r="D40" s="7">
        <f>D4-blanks!D$9</f>
        <v>369283.3243238816</v>
      </c>
      <c r="E40" s="7">
        <f>E4-blanks!E$9</f>
        <v>52009.390447389844</v>
      </c>
      <c r="F40" s="7">
        <f>F4-blanks!F$9</f>
        <v>40887.242166525095</v>
      </c>
      <c r="G40" s="7">
        <f>G4-blanks!G$9</f>
        <v>30193.654027583278</v>
      </c>
      <c r="H40" s="7">
        <f>H4-blanks!H$9</f>
        <v>25709.483374930816</v>
      </c>
      <c r="I40" s="7">
        <f>I4-blanks!I$9</f>
        <v>4434954.497638747</v>
      </c>
      <c r="J40" s="7">
        <f>J4-blanks!J$9</f>
        <v>19209.752091456103</v>
      </c>
      <c r="K40" s="7">
        <f>K4-blanks!K$9</f>
        <v>35994.10271762484</v>
      </c>
      <c r="L40" s="7">
        <f>L4-blanks!L$9</f>
        <v>27775.274989133763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35562.73396975941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-208.1032570619563</v>
      </c>
      <c r="D41" s="7">
        <f>D5-blanks!D$9</f>
        <v>-426.6386308769379</v>
      </c>
      <c r="E41" s="7">
        <f>E5-blanks!E$9</f>
        <v>-26.95637209104126</v>
      </c>
      <c r="F41" s="7">
        <f>F5-blanks!F$9</f>
        <v>134.84540516898528</v>
      </c>
      <c r="G41" s="7">
        <f>G5-blanks!G$9</f>
        <v>4.026276460858298</v>
      </c>
      <c r="H41" s="7">
        <f>H5-blanks!H$9</f>
        <v>169.52633236613187</v>
      </c>
      <c r="I41" s="7">
        <f>I5-blanks!I$9</f>
        <v>-318.66131337308707</v>
      </c>
      <c r="J41" s="7">
        <f>J5-blanks!J$9</f>
        <v>103.06050127833805</v>
      </c>
      <c r="K41" s="7">
        <f>K5-blanks!K$9</f>
        <v>14.251247865427501</v>
      </c>
      <c r="L41" s="7">
        <f>L5-blanks!L$9</f>
        <v>92.03621009725066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-417.11749999999995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12095.208934047858</v>
      </c>
      <c r="D42" s="7">
        <f>D6-blanks!D$9</f>
        <v>16863.080079097846</v>
      </c>
      <c r="E42" s="7">
        <f>E6-blanks!E$9</f>
        <v>10343.418485716362</v>
      </c>
      <c r="F42" s="7">
        <f>F6-blanks!F$9</f>
        <v>9691.063027416229</v>
      </c>
      <c r="G42" s="7">
        <f>G6-blanks!G$9</f>
        <v>41099.805497250105</v>
      </c>
      <c r="H42" s="7">
        <f>H6-blanks!H$9</f>
        <v>5645.763605078282</v>
      </c>
      <c r="I42" s="7">
        <f>I6-blanks!I$9</f>
        <v>1215133.6816777373</v>
      </c>
      <c r="J42" s="7">
        <f>J6-blanks!J$9</f>
        <v>18081.895764724228</v>
      </c>
      <c r="K42" s="7">
        <f>K6-blanks!K$9</f>
        <v>35785.8658869585</v>
      </c>
      <c r="L42" s="7">
        <f>L6-blanks!L$9</f>
        <v>2250.038444502094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35354.497139093066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20533.345673850105</v>
      </c>
      <c r="D43" s="7">
        <f>D7-blanks!D$9</f>
        <v>376467.0384830709</v>
      </c>
      <c r="E43" s="7">
        <f>E7-blanks!E$9</f>
        <v>53437.53053642443</v>
      </c>
      <c r="F43" s="7">
        <f>F7-blanks!F$9</f>
        <v>42020.33877694546</v>
      </c>
      <c r="G43" s="7">
        <f>G7-blanks!G$9</f>
        <v>30065.733716277842</v>
      </c>
      <c r="H43" s="7">
        <f>H7-blanks!H$9</f>
        <v>25798.59579756227</v>
      </c>
      <c r="I43" s="7">
        <f>I7-blanks!I$9</f>
        <v>4460250.181054446</v>
      </c>
      <c r="J43" s="7">
        <f>J7-blanks!J$9</f>
        <v>19632.172181893744</v>
      </c>
      <c r="K43" s="7">
        <f>K7-blanks!K$9</f>
        <v>36204.93489915164</v>
      </c>
      <c r="L43" s="7">
        <f>L7-blanks!L$9</f>
        <v>28066.442147857426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35773.566151286206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40.381742938043715</v>
      </c>
      <c r="D44" s="7">
        <f>D8-blanks!D$9</f>
        <v>26863.808260337093</v>
      </c>
      <c r="E44" s="7">
        <f>E8-blanks!E$9</f>
        <v>75982.33114316865</v>
      </c>
      <c r="F44" s="7">
        <f>F8-blanks!F$9</f>
        <v>149157.96546203943</v>
      </c>
      <c r="G44" s="7">
        <f>G8-blanks!G$9</f>
        <v>6571.517475254259</v>
      </c>
      <c r="H44" s="7">
        <f>H8-blanks!H$9</f>
        <v>11261.714372130284</v>
      </c>
      <c r="I44" s="7">
        <f>I8-blanks!I$9</f>
        <v>7952.6957421240295</v>
      </c>
      <c r="J44" s="7">
        <f>J8-blanks!J$9</f>
        <v>-205.82099903664493</v>
      </c>
      <c r="K44" s="7">
        <f>K8-blanks!K$9</f>
        <v>2652.059826351132</v>
      </c>
      <c r="L44" s="7">
        <f>L8-blanks!L$9</f>
        <v>956.0857412661921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2220.6910784857046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132R1 36-45</v>
      </c>
      <c r="C45" s="7">
        <f>C9-blanks!C$9</f>
        <v>14268.672605819997</v>
      </c>
      <c r="D45" s="7">
        <f>D9-blanks!D$9</f>
        <v>11636.354892494835</v>
      </c>
      <c r="E45" s="7">
        <f>E9-blanks!E$9</f>
        <v>4751.502599675555</v>
      </c>
      <c r="F45" s="7">
        <f>F9-blanks!F$9</f>
        <v>3903.0049034563044</v>
      </c>
      <c r="G45" s="7">
        <f>G9-blanks!G$9</f>
        <v>37893.596654050416</v>
      </c>
      <c r="H45" s="7">
        <f>H9-blanks!H$9</f>
        <v>3779.3352406090426</v>
      </c>
      <c r="I45" s="7">
        <f>I9-blanks!I$9</f>
        <v>1161017.9219267194</v>
      </c>
      <c r="J45" s="7">
        <f>J9-blanks!J$9</f>
        <v>3056.8572213342195</v>
      </c>
      <c r="K45" s="7">
        <f>K9-blanks!K$9</f>
        <v>20518.276668409577</v>
      </c>
      <c r="L45" s="7">
        <f>L9-blanks!L$9</f>
        <v>2687.8667243511472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20086.907920544152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20753.156736900906</v>
      </c>
      <c r="D46" s="7">
        <f>D10-blanks!D$9</f>
        <v>381833.20380647737</v>
      </c>
      <c r="E46" s="7">
        <f>E10-blanks!E$9</f>
        <v>53697.80092236344</v>
      </c>
      <c r="F46" s="7">
        <f>F10-blanks!F$9</f>
        <v>42321.308103576</v>
      </c>
      <c r="G46" s="7">
        <f>G10-blanks!G$9</f>
        <v>30748.386461974693</v>
      </c>
      <c r="H46" s="7">
        <f>H10-blanks!H$9</f>
        <v>26072.937412042236</v>
      </c>
      <c r="I46" s="7">
        <f>I10-blanks!I$9</f>
        <v>4523162.193196668</v>
      </c>
      <c r="J46" s="7">
        <f>J10-blanks!J$9</f>
        <v>19686.4436729538</v>
      </c>
      <c r="K46" s="7">
        <f>K10-blanks!K$9</f>
        <v>37075.184242725</v>
      </c>
      <c r="L46" s="7">
        <f>L10-blanks!L$9</f>
        <v>28777.937461776415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36643.81549485957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133R2 45-50</v>
      </c>
      <c r="C47" s="7">
        <f>C11-blanks!C$9</f>
        <v>10471.111125381558</v>
      </c>
      <c r="D47" s="7">
        <f>D11-blanks!D$9</f>
        <v>12617.436068300824</v>
      </c>
      <c r="E47" s="7">
        <f>E11-blanks!E$9</f>
        <v>1397.5049411666892</v>
      </c>
      <c r="F47" s="7">
        <f>F11-blanks!F$9</f>
        <v>3090.863425345424</v>
      </c>
      <c r="G47" s="7">
        <f>G11-blanks!G$9</f>
        <v>33447.61174784721</v>
      </c>
      <c r="H47" s="7">
        <f>H11-blanks!H$9</f>
        <v>4355.144351310438</v>
      </c>
      <c r="I47" s="7">
        <f>I11-blanks!I$9</f>
        <v>1148038.4608977665</v>
      </c>
      <c r="J47" s="7">
        <f>J11-blanks!J$9</f>
        <v>-567.8013170020422</v>
      </c>
      <c r="K47" s="7">
        <f>K11-blanks!K$9</f>
        <v>20315.692753030427</v>
      </c>
      <c r="L47" s="7">
        <f>L11-blanks!L$9</f>
        <v>5338.66726050644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19884.324005165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134R2 21-26</v>
      </c>
      <c r="C48" s="7">
        <f>C12-blanks!C$9</f>
        <v>8566.690558690321</v>
      </c>
      <c r="D48" s="7">
        <f>D12-blanks!D$9</f>
        <v>9389.234032315571</v>
      </c>
      <c r="E48" s="7">
        <f>E12-blanks!E$9</f>
        <v>11853.390718594454</v>
      </c>
      <c r="F48" s="7">
        <f>F12-blanks!F$9</f>
        <v>5712.815740199159</v>
      </c>
      <c r="G48" s="7">
        <f>G12-blanks!G$9</f>
        <v>38729.39508463545</v>
      </c>
      <c r="H48" s="7">
        <f>H12-blanks!H$9</f>
        <v>4664.130637328232</v>
      </c>
      <c r="I48" s="7">
        <f>I12-blanks!I$9</f>
        <v>1104887.4273522303</v>
      </c>
      <c r="J48" s="7">
        <f>J12-blanks!J$9</f>
        <v>15654.517863072115</v>
      </c>
      <c r="K48" s="7">
        <f>K12-blanks!K$9</f>
        <v>22462.067933204176</v>
      </c>
      <c r="L48" s="7">
        <f>L12-blanks!L$9</f>
        <v>1290.0323814285812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22030.69918533875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135R2 53-63</v>
      </c>
      <c r="C49" s="7">
        <f>C13-blanks!C$9</f>
        <v>9997.890816143372</v>
      </c>
      <c r="D49" s="7">
        <f>D13-blanks!D$9</f>
        <v>7811.864855116884</v>
      </c>
      <c r="E49" s="7">
        <f>E13-blanks!E$9</f>
        <v>23791.97705683635</v>
      </c>
      <c r="F49" s="7">
        <f>F13-blanks!F$9</f>
        <v>13987.426088138776</v>
      </c>
      <c r="G49" s="7">
        <f>G13-blanks!G$9</f>
        <v>40225.064840857034</v>
      </c>
      <c r="H49" s="7">
        <f>H13-blanks!H$9</f>
        <v>4966.309847813089</v>
      </c>
      <c r="I49" s="7">
        <f>I13-blanks!I$9</f>
        <v>831161.2016045962</v>
      </c>
      <c r="J49" s="7">
        <f>J13-blanks!J$9</f>
        <v>21057.24462974596</v>
      </c>
      <c r="K49" s="7">
        <f>K13-blanks!K$9</f>
        <v>22276.02740302805</v>
      </c>
      <c r="L49" s="7">
        <f>L13-blanks!L$9</f>
        <v>1839.0875467499532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21844.658655162624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15485.682006967676</v>
      </c>
      <c r="D50" s="7">
        <f>D14-blanks!D$9</f>
        <v>902709.887875077</v>
      </c>
      <c r="E50" s="7">
        <f>E14-blanks!E$9</f>
        <v>1775.467807352225</v>
      </c>
      <c r="F50" s="7">
        <f>F14-blanks!F$9</f>
        <v>1607.1506716028912</v>
      </c>
      <c r="G50" s="7">
        <f>G14-blanks!G$9</f>
        <v>20200.247328902846</v>
      </c>
      <c r="H50" s="7">
        <f>H14-blanks!H$9</f>
        <v>2623.1412176773842</v>
      </c>
      <c r="I50" s="7">
        <f>I14-blanks!I$9</f>
        <v>3295556.5124736167</v>
      </c>
      <c r="J50" s="7">
        <f>J14-blanks!J$9</f>
        <v>5284.1122415952395</v>
      </c>
      <c r="K50" s="7">
        <f>K14-blanks!K$9</f>
        <v>19437.233958303517</v>
      </c>
      <c r="L50" s="7">
        <f>L14-blanks!L$9</f>
        <v>18740.437335736064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19005.86521043809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20614.66685531089</v>
      </c>
      <c r="D51" s="7">
        <f>D15-blanks!D$9</f>
        <v>384063.6896383109</v>
      </c>
      <c r="E51" s="7">
        <f>E15-blanks!E$9</f>
        <v>55195.21610539657</v>
      </c>
      <c r="F51" s="7">
        <f>F15-blanks!F$9</f>
        <v>42762.95422407974</v>
      </c>
      <c r="G51" s="7">
        <f>G15-blanks!G$9</f>
        <v>30732.473033510665</v>
      </c>
      <c r="H51" s="7">
        <f>H15-blanks!H$9</f>
        <v>27235.45723828008</v>
      </c>
      <c r="I51" s="7">
        <f>I15-blanks!I$9</f>
        <v>4496433.008714213</v>
      </c>
      <c r="J51" s="7">
        <f>J15-blanks!J$9</f>
        <v>20031.96865502336</v>
      </c>
      <c r="K51" s="7">
        <f>K15-blanks!K$9</f>
        <v>36826.43375055628</v>
      </c>
      <c r="L51" s="7">
        <f>L15-blanks!L$9</f>
        <v>29021.569117109466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36395.06500269085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27.86674293804373</v>
      </c>
      <c r="D52" s="7">
        <f>D16-blanks!D$9</f>
        <v>751.5086458578935</v>
      </c>
      <c r="E52" s="7">
        <f>E16-blanks!E$9</f>
        <v>103630.17315932497</v>
      </c>
      <c r="F52" s="7">
        <f>F16-blanks!F$9</f>
        <v>150398.74234178156</v>
      </c>
      <c r="G52" s="7">
        <f>G16-blanks!G$9</f>
        <v>2855.698723539142</v>
      </c>
      <c r="H52" s="7">
        <f>H16-blanks!H$9</f>
        <v>13321.356274515794</v>
      </c>
      <c r="I52" s="7">
        <f>I16-blanks!I$9</f>
        <v>3686.147747604602</v>
      </c>
      <c r="J52" s="7">
        <f>J16-blanks!J$9</f>
        <v>-384.59784678858614</v>
      </c>
      <c r="K52" s="7">
        <f>K16-blanks!K$9</f>
        <v>810.1146163974815</v>
      </c>
      <c r="L52" s="7">
        <f>L16-blanks!L$9</f>
        <v>188.6501813254397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378.74586853205415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136R2 4-14</v>
      </c>
      <c r="C53" s="7">
        <f>C17-blanks!C$9</f>
        <v>1786.4708725046557</v>
      </c>
      <c r="D53" s="7">
        <f>D17-blanks!D$9</f>
        <v>568.8429984117092</v>
      </c>
      <c r="E53" s="7">
        <f>E17-blanks!E$9</f>
        <v>37044.30207234404</v>
      </c>
      <c r="F53" s="7">
        <f>F17-blanks!F$9</f>
        <v>77090.4853846954</v>
      </c>
      <c r="G53" s="7">
        <f>G17-blanks!G$9</f>
        <v>17023.182790271912</v>
      </c>
      <c r="H53" s="7">
        <f>H17-blanks!H$9</f>
        <v>10960.003725986684</v>
      </c>
      <c r="I53" s="7">
        <f>I17-blanks!I$9</f>
        <v>310410.7090562124</v>
      </c>
      <c r="J53" s="7">
        <f>J17-blanks!J$9</f>
        <v>30339.99971121287</v>
      </c>
      <c r="K53" s="7">
        <f>K17-blanks!K$9</f>
        <v>7090.959500181961</v>
      </c>
      <c r="L53" s="7">
        <f>L17-blanks!L$9</f>
        <v>533.2466414576613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6659.590752316533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137R2 132-135</v>
      </c>
      <c r="C54" s="7">
        <f>C18-blanks!C$9</f>
        <v>57348.63079797438</v>
      </c>
      <c r="D54" s="7">
        <f>D18-blanks!D$9</f>
        <v>12909.393731442935</v>
      </c>
      <c r="E54" s="7">
        <f>E18-blanks!E$9</f>
        <v>403.4996898582333</v>
      </c>
      <c r="F54" s="7">
        <f>F18-blanks!F$9</f>
        <v>2219.1815573971776</v>
      </c>
      <c r="G54" s="7">
        <f>G18-blanks!G$9</f>
        <v>53210.54753751817</v>
      </c>
      <c r="H54" s="7">
        <f>H18-blanks!H$9</f>
        <v>15240.286100934041</v>
      </c>
      <c r="I54" s="7">
        <f>I18-blanks!I$9</f>
        <v>855082.8106914186</v>
      </c>
      <c r="J54" s="7">
        <f>J18-blanks!J$9</f>
        <v>14141.584544139905</v>
      </c>
      <c r="K54" s="7">
        <f>K18-blanks!K$9</f>
        <v>49775.24209251532</v>
      </c>
      <c r="L54" s="7">
        <f>L18-blanks!L$9</f>
        <v>19796.510420162624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49343.87334464989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138R3 69-79</v>
      </c>
      <c r="C55" s="7">
        <f>C19-blanks!C$9</f>
        <v>9469.651094275823</v>
      </c>
      <c r="D55" s="7">
        <f>D19-blanks!D$9</f>
        <v>7694.530554374753</v>
      </c>
      <c r="E55" s="7">
        <f>E19-blanks!E$9</f>
        <v>5013.640466051999</v>
      </c>
      <c r="F55" s="7">
        <f>F19-blanks!F$9</f>
        <v>5651.717222679377</v>
      </c>
      <c r="G55" s="7">
        <f>G19-blanks!G$9</f>
        <v>39098.68020232331</v>
      </c>
      <c r="H55" s="7">
        <f>H19-blanks!H$9</f>
        <v>4412.6221083698965</v>
      </c>
      <c r="I55" s="7">
        <f>I19-blanks!I$9</f>
        <v>1063312.8974379103</v>
      </c>
      <c r="J55" s="7">
        <f>J19-blanks!J$9</f>
        <v>2526.819165379311</v>
      </c>
      <c r="K55" s="7">
        <f>K19-blanks!K$9</f>
        <v>21217.297378696472</v>
      </c>
      <c r="L55" s="7">
        <f>L19-blanks!L$9</f>
        <v>2826.9727898692536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20785.928630831047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21320.578858339984</v>
      </c>
      <c r="D56" s="7">
        <f>D20-blanks!D$9</f>
        <v>383924.79570659436</v>
      </c>
      <c r="E56" s="7">
        <f>E20-blanks!E$9</f>
        <v>56604.54982536352</v>
      </c>
      <c r="F56" s="7">
        <f>F20-blanks!F$9</f>
        <v>44884.72826289533</v>
      </c>
      <c r="G56" s="7">
        <f>G20-blanks!G$9</f>
        <v>31188.26563299839</v>
      </c>
      <c r="H56" s="7">
        <f>H20-blanks!H$9</f>
        <v>27586.476217677384</v>
      </c>
      <c r="I56" s="7">
        <f>I20-blanks!I$9</f>
        <v>4623658.883472487</v>
      </c>
      <c r="J56" s="7">
        <f>J20-blanks!J$9</f>
        <v>20293.96869526741</v>
      </c>
      <c r="K56" s="7">
        <f>K20-blanks!K$9</f>
        <v>37667.00120220298</v>
      </c>
      <c r="L56" s="7">
        <f>L20-blanks!L$9</f>
        <v>29679.863006550175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37235.632454337545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12649.830471241252</v>
      </c>
      <c r="D57" s="7">
        <f>D21-blanks!D$9</f>
        <v>17428.4847679379</v>
      </c>
      <c r="E57" s="7">
        <f>E21-blanks!E$9</f>
        <v>10868.99914203102</v>
      </c>
      <c r="F57" s="7">
        <f>F21-blanks!F$9</f>
        <v>10171.205571873672</v>
      </c>
      <c r="G57" s="7">
        <f>G21-blanks!G$9</f>
        <v>42422.98639501258</v>
      </c>
      <c r="H57" s="7">
        <f>H21-blanks!H$9</f>
        <v>6276.357695708219</v>
      </c>
      <c r="I57" s="7">
        <f>I21-blanks!I$9</f>
        <v>1224231.5897241756</v>
      </c>
      <c r="J57" s="7">
        <f>J21-blanks!J$9</f>
        <v>18228.615115510984</v>
      </c>
      <c r="K57" s="7">
        <f>K21-blanks!K$9</f>
        <v>38652.650988092355</v>
      </c>
      <c r="L57" s="7">
        <f>L21-blanks!L$9</f>
        <v>2398.5167474633076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38221.28224022692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139R3 126-133</v>
      </c>
      <c r="C58" s="7">
        <f>C22-blanks!C$9</f>
        <v>3675.8310232749855</v>
      </c>
      <c r="D58" s="7">
        <f>D22-blanks!D$9</f>
        <v>5449.320848299783</v>
      </c>
      <c r="E58" s="7">
        <f>E22-blanks!E$9</f>
        <v>3555.8247242444295</v>
      </c>
      <c r="F58" s="7">
        <f>F22-blanks!F$9</f>
        <v>48712.99707156903</v>
      </c>
      <c r="G58" s="7">
        <f>G22-blanks!G$9</f>
        <v>6757.6426784659925</v>
      </c>
      <c r="H58" s="7">
        <f>H22-blanks!H$9</f>
        <v>9384.548302762229</v>
      </c>
      <c r="I58" s="7">
        <f>I22-blanks!I$9</f>
        <v>714244.1406631159</v>
      </c>
      <c r="J58" s="7">
        <f>J22-blanks!J$9</f>
        <v>13278.87221517839</v>
      </c>
      <c r="K58" s="7">
        <f>K22-blanks!K$9</f>
        <v>3918.831282906168</v>
      </c>
      <c r="L58" s="7">
        <f>L22-blanks!L$9</f>
        <v>1962.0063362662231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3487.4625350407405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140R2 11-19</v>
      </c>
      <c r="C59" s="7">
        <f>C23-blanks!C$9</f>
        <v>5792.461742938044</v>
      </c>
      <c r="D59" s="7">
        <f>D23-blanks!D$9</f>
        <v>6548.204133736937</v>
      </c>
      <c r="E59" s="7">
        <f>E23-blanks!E$9</f>
        <v>7302.849503654987</v>
      </c>
      <c r="F59" s="7">
        <f>F23-blanks!F$9</f>
        <v>91241.70474958254</v>
      </c>
      <c r="G59" s="7">
        <f>G23-blanks!G$9</f>
        <v>11787.953091441184</v>
      </c>
      <c r="H59" s="7">
        <f>H23-blanks!H$9</f>
        <v>14664.32632639038</v>
      </c>
      <c r="I59" s="7">
        <f>I23-blanks!I$9</f>
        <v>137850.43113883087</v>
      </c>
      <c r="J59" s="7">
        <f>J23-blanks!J$9</f>
        <v>52781.92078157273</v>
      </c>
      <c r="K59" s="7">
        <f>K23-blanks!K$9</f>
        <v>8636.300487028802</v>
      </c>
      <c r="L59" s="7">
        <f>L23-blanks!L$9</f>
        <v>3907.942901238399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8204.931739163374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Acid blank 1 (acs)</v>
      </c>
      <c r="C60" s="7">
        <f>C24-blanks!C$9</f>
        <v>96.7846637862329</v>
      </c>
      <c r="D60" s="7">
        <f>D24-blanks!D$9</f>
        <v>-1179.5251027959034</v>
      </c>
      <c r="E60" s="7">
        <f>E24-blanks!E$9</f>
        <v>-162.66461885729154</v>
      </c>
      <c r="F60" s="7">
        <f>F24-blanks!F$9</f>
        <v>-311.5875263982879</v>
      </c>
      <c r="G60" s="7">
        <f>G24-blanks!G$9</f>
        <v>56.41721907955082</v>
      </c>
      <c r="H60" s="7">
        <f>H24-blanks!H$9</f>
        <v>-75.67341678736784</v>
      </c>
      <c r="I60" s="7">
        <f>I24-blanks!I$9</f>
        <v>-784.7690482067119</v>
      </c>
      <c r="J60" s="7">
        <f>J24-blanks!J$9</f>
        <v>-649.6021851547448</v>
      </c>
      <c r="K60" s="7">
        <f>K24-blanks!K$9</f>
        <v>15.652618939141348</v>
      </c>
      <c r="L60" s="7">
        <f>L24-blanks!L$9</f>
        <v>-596.1971893662558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-415.7161289262861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21315.015766612876</v>
      </c>
      <c r="D61" s="7">
        <f>D25-blanks!D$9</f>
        <v>382923.4681574241</v>
      </c>
      <c r="E61" s="7">
        <f>E25-blanks!E$9</f>
        <v>57825.18160575227</v>
      </c>
      <c r="F61" s="7">
        <f>F25-blanks!F$9</f>
        <v>44961.49923033118</v>
      </c>
      <c r="G61" s="7">
        <f>G25-blanks!G$9</f>
        <v>31238.870435497993</v>
      </c>
      <c r="H61" s="7">
        <f>H25-blanks!H$9</f>
        <v>28216.409926739554</v>
      </c>
      <c r="I61" s="7">
        <f>I25-blanks!I$9</f>
        <v>4678049.975484425</v>
      </c>
      <c r="J61" s="7">
        <f>J25-blanks!J$9</f>
        <v>20357.78338158886</v>
      </c>
      <c r="K61" s="7">
        <f>K25-blanks!K$9</f>
        <v>38741.16614355095</v>
      </c>
      <c r="L61" s="7">
        <f>L25-blanks!L$9</f>
        <v>29027.5428658755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38309.79739568552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140R3 91-101</v>
      </c>
      <c r="C62" s="7">
        <f>C26-blanks!C$9</f>
        <v>86898.34410679432</v>
      </c>
      <c r="D62" s="7">
        <f>D26-blanks!D$9</f>
        <v>21050.039115062576</v>
      </c>
      <c r="E62" s="7">
        <f>E26-blanks!E$9</f>
        <v>1015.8977732484826</v>
      </c>
      <c r="F62" s="7">
        <f>F26-blanks!F$9</f>
        <v>1666.7210689960739</v>
      </c>
      <c r="G62" s="7">
        <f>G26-blanks!G$9</f>
        <v>42626.07415419687</v>
      </c>
      <c r="H62" s="7">
        <f>H26-blanks!H$9</f>
        <v>8204.80175468747</v>
      </c>
      <c r="I62" s="7">
        <f>I26-blanks!I$9</f>
        <v>1348732.4364893902</v>
      </c>
      <c r="J62" s="7">
        <f>J26-blanks!J$9</f>
        <v>7143.445047070722</v>
      </c>
      <c r="K62" s="7">
        <f>K26-blanks!K$9</f>
        <v>26909.1461371384</v>
      </c>
      <c r="L62" s="7">
        <f>L26-blanks!L$9</f>
        <v>11038.603318362471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26477.777389272975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56.23174293804368</v>
      </c>
      <c r="D63" s="7">
        <f>D27-blanks!D$9</f>
        <v>26936.675439556962</v>
      </c>
      <c r="E63" s="7">
        <f>E27-blanks!E$9</f>
        <v>84631.26824013822</v>
      </c>
      <c r="F63" s="7">
        <f>F27-blanks!F$9</f>
        <v>159278.6948642943</v>
      </c>
      <c r="G63" s="7">
        <f>G27-blanks!G$9</f>
        <v>7158.784343306937</v>
      </c>
      <c r="H63" s="7">
        <f>H27-blanks!H$9</f>
        <v>11962.802226496751</v>
      </c>
      <c r="I63" s="7">
        <f>I27-blanks!I$9</f>
        <v>7930.567559494912</v>
      </c>
      <c r="J63" s="7">
        <f>J27-blanks!J$9</f>
        <v>-378.6116861398277</v>
      </c>
      <c r="K63" s="7">
        <f>K27-blanks!K$9</f>
        <v>2706.1881042520627</v>
      </c>
      <c r="L63" s="7">
        <f>L27-blanks!L$9</f>
        <v>599.011736122133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2274.8193563866353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142R2 68-78</v>
      </c>
      <c r="C64" s="7">
        <f>C28-blanks!C$9</f>
        <v>8783.286742938042</v>
      </c>
      <c r="D64" s="7">
        <f>D28-blanks!D$9</f>
        <v>10877.462560791435</v>
      </c>
      <c r="E64" s="7">
        <f>E28-blanks!E$9</f>
        <v>18318.724007535955</v>
      </c>
      <c r="F64" s="7">
        <f>F28-blanks!F$9</f>
        <v>11134.713785701848</v>
      </c>
      <c r="G64" s="7">
        <f>G28-blanks!G$9</f>
        <v>27361.200153932492</v>
      </c>
      <c r="H64" s="7">
        <f>H28-blanks!H$9</f>
        <v>4279.238349124271</v>
      </c>
      <c r="I64" s="7">
        <f>I28-blanks!I$9</f>
        <v>1097639.8681233732</v>
      </c>
      <c r="J64" s="7">
        <f>J28-blanks!J$9</f>
        <v>5517.928852070727</v>
      </c>
      <c r="K64" s="7">
        <f>K28-blanks!K$9</f>
        <v>17602.09511632922</v>
      </c>
      <c r="L64" s="7">
        <f>L28-blanks!L$9</f>
        <v>2716.5410467638912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17170.726368463795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144R1 41-49</v>
      </c>
      <c r="C65" s="7">
        <f>C29-blanks!C$9</f>
        <v>9286.398959828748</v>
      </c>
      <c r="D65" s="7">
        <f>D29-blanks!D$9</f>
        <v>8818.019423441312</v>
      </c>
      <c r="E65" s="7">
        <f>E29-blanks!E$9</f>
        <v>34903.04071871316</v>
      </c>
      <c r="F65" s="7">
        <f>F29-blanks!F$9</f>
        <v>16518.686122615996</v>
      </c>
      <c r="G65" s="7">
        <f>G29-blanks!G$9</f>
        <v>34325.91316976529</v>
      </c>
      <c r="H65" s="7">
        <f>H29-blanks!H$9</f>
        <v>5066.895022174306</v>
      </c>
      <c r="I65" s="7">
        <f>I29-blanks!I$9</f>
        <v>845539.6551537034</v>
      </c>
      <c r="J65" s="7">
        <f>J29-blanks!J$9</f>
        <v>15150.965499666834</v>
      </c>
      <c r="K65" s="7">
        <f>K29-blanks!K$9</f>
        <v>20031.54214149931</v>
      </c>
      <c r="L65" s="7">
        <f>L29-blanks!L$9</f>
        <v>2148.3701860657206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19600.173393633886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21313.880188878167</v>
      </c>
      <c r="D66" s="7">
        <f>D30-blanks!D$9</f>
        <v>387634.2793421865</v>
      </c>
      <c r="E66" s="7">
        <f>E30-blanks!E$9</f>
        <v>59606.83858469674</v>
      </c>
      <c r="F66" s="7">
        <f>F30-blanks!F$9</f>
        <v>46039.0075756324</v>
      </c>
      <c r="G66" s="7">
        <f>G30-blanks!G$9</f>
        <v>32289.163035862173</v>
      </c>
      <c r="H66" s="7">
        <f>H30-blanks!H$9</f>
        <v>28839.25209996575</v>
      </c>
      <c r="I66" s="7">
        <f>I30-blanks!I$9</f>
        <v>4648585.899498935</v>
      </c>
      <c r="J66" s="7">
        <f>J30-blanks!J$9</f>
        <v>19983.744450001293</v>
      </c>
      <c r="K66" s="7">
        <f>K30-blanks!K$9</f>
        <v>39298.08128483824</v>
      </c>
      <c r="L66" s="7">
        <f>L30-blanks!L$9</f>
        <v>29615.827522447686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38866.71253697281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17073.76447528745</v>
      </c>
      <c r="D67" s="7">
        <f>D31-blanks!D$9</f>
        <v>944123.7221428729</v>
      </c>
      <c r="E67" s="7">
        <f>E31-blanks!E$9</f>
        <v>1980.4883051593456</v>
      </c>
      <c r="F67" s="7">
        <f>F31-blanks!F$9</f>
        <v>1522.94596911613</v>
      </c>
      <c r="G67" s="7">
        <f>G31-blanks!G$9</f>
        <v>21067.01746376301</v>
      </c>
      <c r="H67" s="7">
        <f>H31-blanks!H$9</f>
        <v>2509.7262176773843</v>
      </c>
      <c r="I67" s="7">
        <f>I31-blanks!I$9</f>
        <v>3346749.108286657</v>
      </c>
      <c r="J67" s="7">
        <f>J31-blanks!J$9</f>
        <v>5447.043123889314</v>
      </c>
      <c r="K67" s="7">
        <f>K31-blanks!K$9</f>
        <v>20308.132267404322</v>
      </c>
      <c r="L67" s="7">
        <f>L31-blanks!L$9</f>
        <v>20170.22334006882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19876.763519538894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2</v>
      </c>
      <c r="C68" s="7">
        <f>C32-blanks!C$9</f>
        <v>208.1032570619563</v>
      </c>
      <c r="D68" s="7">
        <f>D32-blanks!D$9</f>
        <v>426.6386308769388</v>
      </c>
      <c r="E68" s="7">
        <f>E32-blanks!E$9</f>
        <v>26.956372091041317</v>
      </c>
      <c r="F68" s="7">
        <f>F32-blanks!F$9</f>
        <v>-134.8454051689855</v>
      </c>
      <c r="G68" s="7">
        <f>G32-blanks!G$9</f>
        <v>-4.0262764608582415</v>
      </c>
      <c r="H68" s="7">
        <f>H32-blanks!H$9</f>
        <v>-169.5263323661319</v>
      </c>
      <c r="I68" s="7">
        <f>I32-blanks!I$9</f>
        <v>318.661313373088</v>
      </c>
      <c r="J68" s="7">
        <f>J32-blanks!J$9</f>
        <v>-103.06050127833896</v>
      </c>
      <c r="K68" s="7">
        <f>K32-blanks!K$9</f>
        <v>-14.251247865427501</v>
      </c>
      <c r="L68" s="7">
        <f>L32-blanks!L$9</f>
        <v>-92.03621009725089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-445.61999573085495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258.8617429380437</v>
      </c>
      <c r="D69" s="7">
        <f>D33-blanks!D$9</f>
        <v>935.8133005745885</v>
      </c>
      <c r="E69" s="7">
        <f>E33-blanks!E$9</f>
        <v>108837.15263752232</v>
      </c>
      <c r="F69" s="7">
        <f>F33-blanks!F$9</f>
        <v>156951.42712167196</v>
      </c>
      <c r="G69" s="7">
        <f>G33-blanks!G$9</f>
        <v>3008.6387235391417</v>
      </c>
      <c r="H69" s="7">
        <f>H33-blanks!H$9</f>
        <v>15094.4643806033</v>
      </c>
      <c r="I69" s="7">
        <f>I33-blanks!I$9</f>
        <v>4686.5498483096035</v>
      </c>
      <c r="J69" s="7">
        <f>J33-blanks!J$9</f>
        <v>-233.69955527389175</v>
      </c>
      <c r="K69" s="7">
        <f>K33-blanks!K$9</f>
        <v>848.4862478654275</v>
      </c>
      <c r="L69" s="7">
        <f>L33-blanks!L$9</f>
        <v>-162.88218458964366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417.11750000000006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Acid blank 2 (acs)</v>
      </c>
      <c r="C70" s="7">
        <f>C34-blanks!C$9</f>
        <v>-464.2726228124848</v>
      </c>
      <c r="D70" s="7">
        <f>D34-blanks!D$9</f>
        <v>-816.303542409179</v>
      </c>
      <c r="E70" s="7">
        <f>E34-blanks!E$9</f>
        <v>-98.28041486329465</v>
      </c>
      <c r="F70" s="7">
        <f>F34-blanks!F$9</f>
        <v>-203.0568192226549</v>
      </c>
      <c r="G70" s="7">
        <f>G34-blanks!G$9</f>
        <v>-211.1146161797201</v>
      </c>
      <c r="H70" s="7">
        <f>H34-blanks!H$9</f>
        <v>144.88121767738411</v>
      </c>
      <c r="I70" s="7">
        <f>I34-blanks!I$9</f>
        <v>134.62560375556586</v>
      </c>
      <c r="J70" s="7">
        <f>J34-blanks!J$9</f>
        <v>-499.5971802462054</v>
      </c>
      <c r="K70" s="7">
        <f>K34-blanks!K$9</f>
        <v>-73.88443077273644</v>
      </c>
      <c r="L70" s="7">
        <f>L34-blanks!L$9</f>
        <v>-696.8031050847387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-505.2531786381639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21629.626563769958</v>
      </c>
      <c r="D71" s="7">
        <f>D35-blanks!D$9</f>
        <v>393504.3603233337</v>
      </c>
      <c r="E71" s="7">
        <f>E35-blanks!E$9</f>
        <v>59476.31133332124</v>
      </c>
      <c r="F71" s="7">
        <f>F35-blanks!F$9</f>
        <v>46003.876941831775</v>
      </c>
      <c r="G71" s="7">
        <f>G35-blanks!G$9</f>
        <v>32232.700712989452</v>
      </c>
      <c r="H71" s="7">
        <f>H35-blanks!H$9</f>
        <v>29683.78508265187</v>
      </c>
      <c r="I71" s="7">
        <f>I35-blanks!I$9</f>
        <v>4712916.923307508</v>
      </c>
      <c r="J71" s="7">
        <f>J35-blanks!J$9</f>
        <v>19756.596652421606</v>
      </c>
      <c r="K71" s="7">
        <f>K35-blanks!K$9</f>
        <v>39797.01786897032</v>
      </c>
      <c r="L71" s="7">
        <f>L35-blanks!L$9</f>
        <v>29147.868308223326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39365.649121104885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543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518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434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20068.025391990584</v>
      </c>
      <c r="D76" s="7">
        <f>D40/Drift!D25</f>
        <v>369283.3243238816</v>
      </c>
      <c r="E76" s="7">
        <f>E40/Drift!E25</f>
        <v>52009.390447389844</v>
      </c>
      <c r="F76" s="7">
        <f>F40/Drift!F25</f>
        <v>40887.242166525095</v>
      </c>
      <c r="G76" s="7">
        <f>G40/Drift!G25</f>
        <v>30193.654027583278</v>
      </c>
      <c r="H76" s="7">
        <f>H40/Drift!H25</f>
        <v>25709.483374930816</v>
      </c>
      <c r="I76" s="7">
        <f>I40/Drift!I25</f>
        <v>4434954.497638747</v>
      </c>
      <c r="J76" s="7">
        <f>J40/Drift!J25</f>
        <v>19209.752091456103</v>
      </c>
      <c r="K76" s="7">
        <f>K40/Drift!K25</f>
        <v>35994.10271762484</v>
      </c>
      <c r="L76" s="7">
        <f>L40/Drift!L25</f>
        <v>27775.274989133763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35562.73396975941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-206.50715306413167</v>
      </c>
      <c r="D77" s="7">
        <f>D41/Drift!D26</f>
        <v>-423.8899695505038</v>
      </c>
      <c r="E77" s="7">
        <f>E41/Drift!E26</f>
        <v>-26.71187585403288</v>
      </c>
      <c r="F77" s="7">
        <f>F41/Drift!F26</f>
        <v>133.61116234938063</v>
      </c>
      <c r="G77" s="7">
        <f>G41/Drift!G26</f>
        <v>4.031970493122865</v>
      </c>
      <c r="H77" s="7">
        <f>H41/Drift!H26</f>
        <v>169.3306916118968</v>
      </c>
      <c r="I77" s="7">
        <f>I41/Drift!I26</f>
        <v>-318.0566127394871</v>
      </c>
      <c r="J77" s="7">
        <f>J41/Drift!J26</f>
        <v>102.3105689939202</v>
      </c>
      <c r="K77" s="7">
        <f>K41/Drift!K26</f>
        <v>14.223476958069966</v>
      </c>
      <c r="L77" s="7">
        <f>L41/Drift!L26</f>
        <v>91.715725933538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-416.2948378195045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11911.086185780114</v>
      </c>
      <c r="D78" s="7">
        <f>D42/Drift!D27</f>
        <v>16647.186889431556</v>
      </c>
      <c r="E78" s="7">
        <f>E42/Drift!E27</f>
        <v>10157.473914604803</v>
      </c>
      <c r="F78" s="7">
        <f>F42/Drift!F27</f>
        <v>9515.267085367243</v>
      </c>
      <c r="G78" s="7">
        <f>G42/Drift!G27</f>
        <v>41216.2182920255</v>
      </c>
      <c r="H78" s="7">
        <f>H42/Drift!H27</f>
        <v>5632.74771291508</v>
      </c>
      <c r="I78" s="7">
        <f>I42/Drift!I27</f>
        <v>1210530.673058074</v>
      </c>
      <c r="J78" s="7">
        <f>J42/Drift!J27</f>
        <v>17820.64654473619</v>
      </c>
      <c r="K78" s="7">
        <f>K42/Drift!K27</f>
        <v>35646.66781150671</v>
      </c>
      <c r="L78" s="7">
        <f>L42/Drift!L27</f>
        <v>2234.422864170254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35215.31545549977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20068.025391990584</v>
      </c>
      <c r="D79" s="7">
        <f>D43/Drift!D28</f>
        <v>369283.3243238816</v>
      </c>
      <c r="E79" s="7">
        <f>E43/Drift!E28</f>
        <v>52009.39044738984</v>
      </c>
      <c r="F79" s="7">
        <f>F43/Drift!F28</f>
        <v>40887.2421665251</v>
      </c>
      <c r="G79" s="7">
        <f>G43/Drift!G28</f>
        <v>30193.654027583274</v>
      </c>
      <c r="H79" s="7">
        <f>H43/Drift!H28</f>
        <v>25709.483374930816</v>
      </c>
      <c r="I79" s="7">
        <f>I43/Drift!I28</f>
        <v>4434954.497638747</v>
      </c>
      <c r="J79" s="7">
        <f>J43/Drift!J28</f>
        <v>19209.752091456103</v>
      </c>
      <c r="K79" s="7">
        <f>K43/Drift!K28</f>
        <v>35994.10271762484</v>
      </c>
      <c r="L79" s="7">
        <f>L43/Drift!L28</f>
        <v>27775.274989133763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35562.733969759414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39.3262941156608</v>
      </c>
      <c r="D80" s="7">
        <f>D44/Drift!D29</f>
        <v>26226.58386384452</v>
      </c>
      <c r="E80" s="7">
        <f>E44/Drift!E29</f>
        <v>73831.80467280497</v>
      </c>
      <c r="F80" s="7">
        <f>F44/Drift!F29</f>
        <v>144790.17142333617</v>
      </c>
      <c r="G80" s="7">
        <f>G44/Drift!G29</f>
        <v>6549.904623998954</v>
      </c>
      <c r="H80" s="7">
        <f>H44/Drift!H29</f>
        <v>11183.17410275399</v>
      </c>
      <c r="I80" s="7">
        <f>I44/Drift!I29</f>
        <v>7870.588153664908</v>
      </c>
      <c r="J80" s="7">
        <f>J44/Drift!J29</f>
        <v>-201.20699816152955</v>
      </c>
      <c r="K80" s="7">
        <f>K44/Drift!K29</f>
        <v>2615.658766552655</v>
      </c>
      <c r="L80" s="7">
        <f>L44/Drift!L29</f>
        <v>938.2388661613236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2189.8462208059077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132R1 36-45</v>
      </c>
      <c r="C81" s="7">
        <f>C45/Drift!C30</f>
        <v>13846.501806954257</v>
      </c>
      <c r="D81" s="7">
        <f>D45/Drift!D30</f>
        <v>11306.865435165138</v>
      </c>
      <c r="E81" s="7">
        <f>E45/Drift!E30</f>
        <v>4609.549355775809</v>
      </c>
      <c r="F81" s="7">
        <f>F45/Drift!F30</f>
        <v>3779.7106506347136</v>
      </c>
      <c r="G81" s="7">
        <f>G45/Drift!G30</f>
        <v>37487.37957979346</v>
      </c>
      <c r="H81" s="7">
        <f>H45/Drift!H30</f>
        <v>3739.7684182773983</v>
      </c>
      <c r="I81" s="7">
        <f>I45/Drift!I30</f>
        <v>1143678.9459033953</v>
      </c>
      <c r="J81" s="7">
        <f>J45/Drift!J30</f>
        <v>2985.581399497106</v>
      </c>
      <c r="K81" s="7">
        <f>K45/Drift!K30</f>
        <v>20077.06749038119</v>
      </c>
      <c r="L81" s="7">
        <f>L45/Drift!L30</f>
        <v>2615.774950614719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19649.84929689852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20068.025391990584</v>
      </c>
      <c r="D82" s="7">
        <f>D46/Drift!D31</f>
        <v>369283.32432388153</v>
      </c>
      <c r="E82" s="7">
        <f>E46/Drift!E31</f>
        <v>52009.39044738985</v>
      </c>
      <c r="F82" s="7">
        <f>F46/Drift!F31</f>
        <v>40887.242166525095</v>
      </c>
      <c r="G82" s="7">
        <f>G46/Drift!G31</f>
        <v>30193.654027583278</v>
      </c>
      <c r="H82" s="7">
        <f>H46/Drift!H31</f>
        <v>25709.483374930816</v>
      </c>
      <c r="I82" s="7">
        <f>I46/Drift!I31</f>
        <v>4434954.497638747</v>
      </c>
      <c r="J82" s="7">
        <f>J46/Drift!J31</f>
        <v>19209.752091456103</v>
      </c>
      <c r="K82" s="7">
        <f>K46/Drift!K31</f>
        <v>35994.10271762484</v>
      </c>
      <c r="L82" s="7">
        <f>L46/Drift!L31</f>
        <v>27775.274989133766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35562.73396975941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133R2 45-50</v>
      </c>
      <c r="C83" s="7">
        <f>C47/Drift!C32</f>
        <v>10138.956458042823</v>
      </c>
      <c r="D83" s="7">
        <f>D47/Drift!D32</f>
        <v>12188.49339707557</v>
      </c>
      <c r="E83" s="7">
        <f>E47/Drift!E32</f>
        <v>1346.0562237264287</v>
      </c>
      <c r="F83" s="7">
        <f>F47/Drift!F32</f>
        <v>2979.9095049860143</v>
      </c>
      <c r="G83" s="7">
        <f>G47/Drift!G32</f>
        <v>32847.5824883786</v>
      </c>
      <c r="H83" s="7">
        <f>H47/Drift!H32</f>
        <v>4256.477193806183</v>
      </c>
      <c r="I83" s="7">
        <f>I47/Drift!I32</f>
        <v>1126982.1378464461</v>
      </c>
      <c r="J83" s="7">
        <f>J47/Drift!J32</f>
        <v>-552.1143816027766</v>
      </c>
      <c r="K83" s="7">
        <f>K47/Drift!K32</f>
        <v>19749.805738470466</v>
      </c>
      <c r="L83" s="7">
        <f>L47/Drift!L32</f>
        <v>5143.951180117725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19323.923622688035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134R2 21-26</v>
      </c>
      <c r="C84" s="7">
        <f>C48/Drift!C33</f>
        <v>8306.046506625966</v>
      </c>
      <c r="D84" s="7">
        <f>D48/Drift!D33</f>
        <v>9059.465541524482</v>
      </c>
      <c r="E84" s="7">
        <f>E48/Drift!E33</f>
        <v>11354.039294071932</v>
      </c>
      <c r="F84" s="7">
        <f>F48/Drift!F33</f>
        <v>5496.293107051959</v>
      </c>
      <c r="G84" s="7">
        <f>G48/Drift!G33</f>
        <v>38038.55161107299</v>
      </c>
      <c r="H84" s="7">
        <f>H48/Drift!H33</f>
        <v>4518.525738565353</v>
      </c>
      <c r="I84" s="7">
        <f>I48/Drift!I33</f>
        <v>1085907.4744643029</v>
      </c>
      <c r="J84" s="7">
        <f>J48/Drift!J33</f>
        <v>15168.961452272115</v>
      </c>
      <c r="K84" s="7">
        <f>K48/Drift!K33</f>
        <v>21865.774800415005</v>
      </c>
      <c r="L84" s="7">
        <f>L48/Drift!L33</f>
        <v>1240.8838109306394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21438.953990719456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135R2 53-63</v>
      </c>
      <c r="C85" s="7">
        <f>C49/Drift!C34</f>
        <v>9706.691683954466</v>
      </c>
      <c r="D85" s="7">
        <f>D49/Drift!D34</f>
        <v>7528.721364218005</v>
      </c>
      <c r="E85" s="7">
        <f>E49/Drift!E34</f>
        <v>22664.674286877183</v>
      </c>
      <c r="F85" s="7">
        <f>F49/Drift!F34</f>
        <v>13429.373636108568</v>
      </c>
      <c r="G85" s="7">
        <f>G49/Drift!G34</f>
        <v>39511.63264674574</v>
      </c>
      <c r="H85" s="7">
        <f>H49/Drift!H34</f>
        <v>4769.485151299856</v>
      </c>
      <c r="I85" s="7">
        <f>I49/Drift!I34</f>
        <v>817852.2603613917</v>
      </c>
      <c r="J85" s="7">
        <f>J49/Drift!J34</f>
        <v>20333.233952176786</v>
      </c>
      <c r="K85" s="7">
        <f>K49/Drift!K34</f>
        <v>21713.88866228412</v>
      </c>
      <c r="L85" s="7">
        <f>L49/Drift!L34</f>
        <v>1766.0405433502222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21286.88970989994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15054.818682981117</v>
      </c>
      <c r="D86" s="7">
        <f>D50/Drift!D35</f>
        <v>868979.1991719637</v>
      </c>
      <c r="E86" s="7">
        <f>E50/Drift!E35</f>
        <v>1682.1161364880643</v>
      </c>
      <c r="F86" s="7">
        <f>F50/Drift!F35</f>
        <v>1539.8368165614393</v>
      </c>
      <c r="G86" s="7">
        <f>G50/Drift!G35</f>
        <v>19844.030161342274</v>
      </c>
      <c r="H86" s="7">
        <f>H50/Drift!H35</f>
        <v>2497.489990967896</v>
      </c>
      <c r="I86" s="7">
        <f>I50/Drift!I35</f>
        <v>3246637.313485086</v>
      </c>
      <c r="J86" s="7">
        <f>J50/Drift!J35</f>
        <v>5084.765789135465</v>
      </c>
      <c r="K86" s="7">
        <f>K50/Drift!K35</f>
        <v>18972.293838936483</v>
      </c>
      <c r="L86" s="7">
        <f>L50/Drift!L35</f>
        <v>17965.817309009453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18545.862462697984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20068.025391990584</v>
      </c>
      <c r="D87" s="7">
        <f>D51/Drift!D36</f>
        <v>369283.32432388165</v>
      </c>
      <c r="E87" s="7">
        <f>E51/Drift!E36</f>
        <v>52009.390447389844</v>
      </c>
      <c r="F87" s="7">
        <f>F51/Drift!F36</f>
        <v>40887.242166525095</v>
      </c>
      <c r="G87" s="7">
        <f>G51/Drift!G36</f>
        <v>30193.654027583278</v>
      </c>
      <c r="H87" s="7">
        <f>H51/Drift!H36</f>
        <v>25709.483374930816</v>
      </c>
      <c r="I87" s="7">
        <f>I51/Drift!I36</f>
        <v>4434954.497638747</v>
      </c>
      <c r="J87" s="7">
        <f>J51/Drift!J36</f>
        <v>19209.752091456106</v>
      </c>
      <c r="K87" s="7">
        <f>K51/Drift!K36</f>
        <v>35994.10271762484</v>
      </c>
      <c r="L87" s="7">
        <f>L51/Drift!L36</f>
        <v>27775.274989133763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35562.733969759414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26.943272615709535</v>
      </c>
      <c r="D88" s="7">
        <f>D52/Drift!D37</f>
        <v>722.6397406036219</v>
      </c>
      <c r="E88" s="7">
        <f>E52/Drift!E37</f>
        <v>97152.58735947071</v>
      </c>
      <c r="F88" s="7">
        <f>F52/Drift!F37</f>
        <v>142388.81600923935</v>
      </c>
      <c r="G88" s="7">
        <f>G52/Drift!G37</f>
        <v>2797.3335690881026</v>
      </c>
      <c r="H88" s="7">
        <f>H52/Drift!H37</f>
        <v>12542.64407819108</v>
      </c>
      <c r="I88" s="7">
        <f>I52/Drift!I37</f>
        <v>3615.2892378332035</v>
      </c>
      <c r="J88" s="7">
        <f>J52/Drift!J37</f>
        <v>-367.8497151518857</v>
      </c>
      <c r="K88" s="7">
        <f>K52/Drift!K37</f>
        <v>788.2066653172573</v>
      </c>
      <c r="L88" s="7">
        <f>L52/Drift!L37</f>
        <v>179.73346491635428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368.3825947277028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136R2 4-14</v>
      </c>
      <c r="C89" s="7">
        <f>C53/Drift!C38</f>
        <v>1715.599776118679</v>
      </c>
      <c r="D89" s="7">
        <f>D53/Drift!D38</f>
        <v>547.0306900582563</v>
      </c>
      <c r="E89" s="7">
        <f>E53/Drift!E38</f>
        <v>34553.2257042414</v>
      </c>
      <c r="F89" s="7">
        <f>F53/Drift!F38</f>
        <v>72274.64093668669</v>
      </c>
      <c r="G89" s="7">
        <f>G53/Drift!G38</f>
        <v>16626.090308198494</v>
      </c>
      <c r="H89" s="7">
        <f>H53/Drift!H38</f>
        <v>10292.863269592386</v>
      </c>
      <c r="I89" s="7">
        <f>I53/Drift!I38</f>
        <v>302740.15320137976</v>
      </c>
      <c r="J89" s="7">
        <f>J53/Drift!J38</f>
        <v>28943.267036836063</v>
      </c>
      <c r="K89" s="7">
        <f>K53/Drift!K38</f>
        <v>6867.988448461205</v>
      </c>
      <c r="L89" s="7">
        <f>L53/Drift!L38</f>
        <v>505.75821818808043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6447.724582610937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137R2 132-135</v>
      </c>
      <c r="C90" s="7">
        <f>C54/Drift!C39</f>
        <v>54703.96754802931</v>
      </c>
      <c r="D90" s="7">
        <f>D54/Drift!D39</f>
        <v>12415.280603395284</v>
      </c>
      <c r="E90" s="7">
        <f>E54/Drift!E39</f>
        <v>374.47300533416717</v>
      </c>
      <c r="F90" s="7">
        <f>F54/Drift!F39</f>
        <v>2060.4999392742716</v>
      </c>
      <c r="G90" s="7">
        <f>G54/Drift!G39</f>
        <v>51816.536370000904</v>
      </c>
      <c r="H90" s="7">
        <f>H54/Drift!H39</f>
        <v>14275.992947534247</v>
      </c>
      <c r="I90" s="7">
        <f>I54/Drift!I39</f>
        <v>829312.336561572</v>
      </c>
      <c r="J90" s="7">
        <f>J54/Drift!J39</f>
        <v>13455.548249174653</v>
      </c>
      <c r="K90" s="7">
        <f>K54/Drift!K39</f>
        <v>47992.98203782404</v>
      </c>
      <c r="L90" s="7">
        <f>L54/Drift!L39</f>
        <v>18691.981411121247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47556.40418231196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138R3 69-79</v>
      </c>
      <c r="C91" s="7">
        <f>C55/Drift!C40</f>
        <v>8972.739095396742</v>
      </c>
      <c r="D91" s="7">
        <f>D55/Drift!D40</f>
        <v>7400.554159543612</v>
      </c>
      <c r="E91" s="7">
        <f>E55/Drift!E40</f>
        <v>4629.686838338539</v>
      </c>
      <c r="F91" s="7">
        <f>F55/Drift!F40</f>
        <v>5197.5076406772205</v>
      </c>
      <c r="G91" s="7">
        <f>G55/Drift!G40</f>
        <v>37962.76028732993</v>
      </c>
      <c r="H91" s="7">
        <f>H55/Drift!H40</f>
        <v>4122.878019085094</v>
      </c>
      <c r="I91" s="7">
        <f>I55/Drift!I40</f>
        <v>1025560.0578439672</v>
      </c>
      <c r="J91" s="7">
        <f>J55/Drift!J40</f>
        <v>2398.0142298717474</v>
      </c>
      <c r="K91" s="7">
        <f>K55/Drift!K40</f>
        <v>20365.87290554157</v>
      </c>
      <c r="L91" s="7">
        <f>L55/Drift!L40</f>
        <v>2657.3508839245164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19942.107561350473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20068.025391990584</v>
      </c>
      <c r="D92" s="7">
        <f>D56/Drift!D41</f>
        <v>369283.3243238816</v>
      </c>
      <c r="E92" s="7">
        <f>E56/Drift!E41</f>
        <v>52009.390447389844</v>
      </c>
      <c r="F92" s="7">
        <f>F56/Drift!F41</f>
        <v>40887.242166525095</v>
      </c>
      <c r="G92" s="7">
        <f>G56/Drift!G41</f>
        <v>30193.65402758328</v>
      </c>
      <c r="H92" s="7">
        <f>H56/Drift!H41</f>
        <v>25709.483374930813</v>
      </c>
      <c r="I92" s="7">
        <f>I56/Drift!I41</f>
        <v>4434954.497638747</v>
      </c>
      <c r="J92" s="7">
        <f>J56/Drift!J41</f>
        <v>19209.752091456103</v>
      </c>
      <c r="K92" s="7">
        <f>K56/Drift!K41</f>
        <v>35994.10271762484</v>
      </c>
      <c r="L92" s="7">
        <f>L56/Drift!L41</f>
        <v>27775.274989133766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35562.733969759414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11907.29243610324</v>
      </c>
      <c r="D93" s="7">
        <f>D57/Drift!D42</f>
        <v>16772.57586251279</v>
      </c>
      <c r="E93" s="7">
        <f>E57/Drift!E42</f>
        <v>9943.76752672352</v>
      </c>
      <c r="F93" s="7">
        <f>F57/Drift!F42</f>
        <v>9262.177764299235</v>
      </c>
      <c r="G93" s="7">
        <f>G57/Drift!G42</f>
        <v>41056.76972074</v>
      </c>
      <c r="H93" s="7">
        <f>H57/Drift!H42</f>
        <v>5822.720054468236</v>
      </c>
      <c r="I93" s="7">
        <f>I57/Drift!I42</f>
        <v>1171511.043206932</v>
      </c>
      <c r="J93" s="7">
        <f>J57/Drift!J42</f>
        <v>17243.896441639194</v>
      </c>
      <c r="K93" s="7">
        <f>K57/Drift!K42</f>
        <v>36726.50809299537</v>
      </c>
      <c r="L93" s="7">
        <f>L57/Drift!L42</f>
        <v>2254.5115816230023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36294.69690771498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139R3 126-133</v>
      </c>
      <c r="C94" s="7">
        <f>C58/Drift!C43</f>
        <v>3460.2423630330372</v>
      </c>
      <c r="D94" s="7">
        <f>D58/Drift!D43</f>
        <v>5246.977840659624</v>
      </c>
      <c r="E94" s="7">
        <f>E58/Drift!E43</f>
        <v>3239.22225265047</v>
      </c>
      <c r="F94" s="7">
        <f>F58/Drift!F43</f>
        <v>44344.22230933048</v>
      </c>
      <c r="G94" s="7">
        <f>G58/Drift!G43</f>
        <v>6537.89434571963</v>
      </c>
      <c r="H94" s="7">
        <f>H58/Drift!H43</f>
        <v>8666.857930663225</v>
      </c>
      <c r="I94" s="7">
        <f>I58/Drift!I43</f>
        <v>681885.266580846</v>
      </c>
      <c r="J94" s="7">
        <f>J58/Drift!J43</f>
        <v>12553.650999118452</v>
      </c>
      <c r="K94" s="7">
        <f>K58/Drift!K43</f>
        <v>3702.550017516344</v>
      </c>
      <c r="L94" s="7">
        <f>L58/Drift!L43</f>
        <v>1852.3874372854536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3292.7842743836104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140R2 11-19</v>
      </c>
      <c r="C95" s="7">
        <f>C59/Drift!C44</f>
        <v>5453.016613238058</v>
      </c>
      <c r="D95" s="7">
        <f>D59/Drift!D44</f>
        <v>6308.351671298827</v>
      </c>
      <c r="E95" s="7">
        <f>E59/Drift!E44</f>
        <v>6624.295345831406</v>
      </c>
      <c r="F95" s="7">
        <f>F59/Drift!F44</f>
        <v>83030.40315468538</v>
      </c>
      <c r="G95" s="7">
        <f>G59/Drift!G44</f>
        <v>11400.929325612862</v>
      </c>
      <c r="H95" s="7">
        <f>H59/Drift!H44</f>
        <v>13481.847011643265</v>
      </c>
      <c r="I95" s="7">
        <f>I59/Drift!I44</f>
        <v>131297.64790429367</v>
      </c>
      <c r="J95" s="7">
        <f>J59/Drift!J44</f>
        <v>49867.93093550018</v>
      </c>
      <c r="K95" s="7">
        <f>K59/Drift!K44</f>
        <v>8113.90536719446</v>
      </c>
      <c r="L95" s="7">
        <f>L59/Drift!L44</f>
        <v>3706.03808618968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7702.977623050661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Acid blank 1 (acs)</v>
      </c>
      <c r="C96" s="7">
        <f>C60/Drift!C45</f>
        <v>91.11772341303588</v>
      </c>
      <c r="D96" s="7">
        <f>D60/Drift!D45</f>
        <v>-1136.9145599897458</v>
      </c>
      <c r="E96" s="7">
        <f>E60/Drift!E45</f>
        <v>-146.92484598348082</v>
      </c>
      <c r="F96" s="7">
        <f>F60/Drift!F45</f>
        <v>-283.4493289129005</v>
      </c>
      <c r="G96" s="7">
        <f>G60/Drift!G45</f>
        <v>54.54723684821623</v>
      </c>
      <c r="H96" s="7">
        <f>H60/Drift!H45</f>
        <v>-69.25934999309592</v>
      </c>
      <c r="I96" s="7">
        <f>I60/Drift!I45</f>
        <v>-745.7225062846253</v>
      </c>
      <c r="J96" s="7">
        <f>J60/Drift!J45</f>
        <v>-613.3538655829595</v>
      </c>
      <c r="K96" s="7">
        <f>K60/Drift!K45</f>
        <v>14.623815135078852</v>
      </c>
      <c r="L96" s="7">
        <f>L60/Drift!L45</f>
        <v>-567.9243078098739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-388.08284322916245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20068.02539199058</v>
      </c>
      <c r="D97" s="7">
        <f>D61/Drift!D46</f>
        <v>369283.32432388165</v>
      </c>
      <c r="E97" s="7">
        <f>E61/Drift!E46</f>
        <v>52009.39044738985</v>
      </c>
      <c r="F97" s="7">
        <f>F61/Drift!F46</f>
        <v>40887.242166525095</v>
      </c>
      <c r="G97" s="7">
        <f>G61/Drift!G46</f>
        <v>30193.65402758328</v>
      </c>
      <c r="H97" s="7">
        <f>H61/Drift!H46</f>
        <v>25709.483374930816</v>
      </c>
      <c r="I97" s="7">
        <f>I61/Drift!I46</f>
        <v>4434954.497638747</v>
      </c>
      <c r="J97" s="7">
        <f>J61/Drift!J46</f>
        <v>19209.752091456103</v>
      </c>
      <c r="K97" s="7">
        <f>K61/Drift!K46</f>
        <v>35994.10271762484</v>
      </c>
      <c r="L97" s="7">
        <f>L61/Drift!L46</f>
        <v>27775.27498913376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35562.73396975941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140R3 91-101</v>
      </c>
      <c r="C98" s="7">
        <f>C62/Drift!C47</f>
        <v>81815.41016452321</v>
      </c>
      <c r="D98" s="7">
        <f>D62/Drift!D47</f>
        <v>20250.389214506566</v>
      </c>
      <c r="E98" s="7">
        <f>E62/Drift!E47</f>
        <v>908.1273624169017</v>
      </c>
      <c r="F98" s="7">
        <f>F62/Drift!F47</f>
        <v>1508.4584327289879</v>
      </c>
      <c r="G98" s="7">
        <f>G62/Drift!G47</f>
        <v>40924.66669959345</v>
      </c>
      <c r="H98" s="7">
        <f>H62/Drift!H47</f>
        <v>7442.975737003941</v>
      </c>
      <c r="I98" s="7">
        <f>I62/Drift!I47</f>
        <v>1280258.0863850978</v>
      </c>
      <c r="J98" s="7">
        <f>J62/Drift!J47</f>
        <v>6765.467314626168</v>
      </c>
      <c r="K98" s="7">
        <f>K62/Drift!K47</f>
        <v>24929.395644560085</v>
      </c>
      <c r="L98" s="7">
        <f>L62/Drift!L47</f>
        <v>10519.75092972405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24507.89233998739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52.94315077680863</v>
      </c>
      <c r="D99" s="7">
        <f>D63/Drift!D48</f>
        <v>25849.957415189816</v>
      </c>
      <c r="E99" s="7">
        <f>E63/Drift!E48</f>
        <v>75192.73590060472</v>
      </c>
      <c r="F99" s="7">
        <f>F63/Drift!F48</f>
        <v>143470.09308560792</v>
      </c>
      <c r="G99" s="7">
        <f>G63/Drift!G48</f>
        <v>6827.440640234659</v>
      </c>
      <c r="H99" s="7">
        <f>H63/Drift!H48</f>
        <v>10804.551451742966</v>
      </c>
      <c r="I99" s="7">
        <f>I63/Drift!I48</f>
        <v>7537.444016393332</v>
      </c>
      <c r="J99" s="7">
        <f>J63/Drift!J48</f>
        <v>-359.905791481588</v>
      </c>
      <c r="K99" s="7">
        <f>K63/Drift!K48</f>
        <v>2499.9225462541617</v>
      </c>
      <c r="L99" s="7">
        <f>L63/Drift!L48</f>
        <v>568.5608840884014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2099.4916598474433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142R2 68-78</v>
      </c>
      <c r="C100" s="7">
        <f>C64/Drift!C49</f>
        <v>8269.703285562226</v>
      </c>
      <c r="D100" s="7">
        <f>D64/Drift!D49</f>
        <v>10413.132870045894</v>
      </c>
      <c r="E100" s="7">
        <f>E64/Drift!E49</f>
        <v>16177.247691735722</v>
      </c>
      <c r="F100" s="7">
        <f>F64/Drift!F49</f>
        <v>9982.189456044774</v>
      </c>
      <c r="G100" s="7">
        <f>G64/Drift!G49</f>
        <v>25922.790765005524</v>
      </c>
      <c r="H100" s="7">
        <f>H64/Drift!H49</f>
        <v>3848.078481199543</v>
      </c>
      <c r="I100" s="7">
        <f>I64/Drift!I49</f>
        <v>1044548.237988439</v>
      </c>
      <c r="J100" s="7">
        <f>J64/Drift!J49</f>
        <v>5264.7965956698745</v>
      </c>
      <c r="K100" s="7">
        <f>K64/Drift!K49</f>
        <v>16214.114101460114</v>
      </c>
      <c r="L100" s="7">
        <f>L64/Drift!L49</f>
        <v>2568.1196546378446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15801.646299712387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144R1 41-49</v>
      </c>
      <c r="C101" s="7">
        <f>C65/Drift!C50</f>
        <v>8743.49028388852</v>
      </c>
      <c r="D101" s="7">
        <f>D65/Drift!D50</f>
        <v>8421.034157659815</v>
      </c>
      <c r="E101" s="7">
        <f>E65/Drift!E50</f>
        <v>30637.47398402919</v>
      </c>
      <c r="F101" s="7">
        <f>F65/Drift!F50</f>
        <v>14739.237131817736</v>
      </c>
      <c r="G101" s="7">
        <f>G65/Drift!G50</f>
        <v>32308.406424457065</v>
      </c>
      <c r="H101" s="7">
        <f>H65/Drift!H50</f>
        <v>4536.607641352402</v>
      </c>
      <c r="I101" s="7">
        <f>I65/Drift!I50</f>
        <v>805660.5532894196</v>
      </c>
      <c r="J101" s="7">
        <f>J65/Drift!J50</f>
        <v>14509.835394192825</v>
      </c>
      <c r="K101" s="7">
        <f>K65/Drift!K50</f>
        <v>18399.544169620705</v>
      </c>
      <c r="L101" s="7">
        <f>L65/Drift!L50</f>
        <v>2022.890623405925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17985.54575577039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20068.025391990584</v>
      </c>
      <c r="D102" s="7">
        <f>D66/Drift!D51</f>
        <v>369283.32432388153</v>
      </c>
      <c r="E102" s="7">
        <f>E66/Drift!E51</f>
        <v>52009.390447389844</v>
      </c>
      <c r="F102" s="7">
        <f>F66/Drift!F51</f>
        <v>40887.242166525095</v>
      </c>
      <c r="G102" s="7">
        <f>G66/Drift!G51</f>
        <v>30193.65402758328</v>
      </c>
      <c r="H102" s="7">
        <f>H66/Drift!H51</f>
        <v>25709.483374930816</v>
      </c>
      <c r="I102" s="7">
        <f>I66/Drift!I51</f>
        <v>4434954.497638747</v>
      </c>
      <c r="J102" s="7">
        <f>J66/Drift!J51</f>
        <v>19209.752091456106</v>
      </c>
      <c r="K102" s="7">
        <f>K66/Drift!K51</f>
        <v>35994.10271762484</v>
      </c>
      <c r="L102" s="7">
        <f>L66/Drift!L51</f>
        <v>27775.274989133766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35562.73396975941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16028.267145641194</v>
      </c>
      <c r="D103" s="7">
        <f>D67/Drift!D52</f>
        <v>896712.2118707693</v>
      </c>
      <c r="E103" s="7">
        <f>E67/Drift!E52</f>
        <v>1728.8137308940425</v>
      </c>
      <c r="F103" s="7">
        <f>F67/Drift!F52</f>
        <v>1352.7347441027866</v>
      </c>
      <c r="G103" s="7">
        <f>G67/Drift!G52</f>
        <v>19706.69766734059</v>
      </c>
      <c r="H103" s="7">
        <f>H67/Drift!H52</f>
        <v>2224.331614566879</v>
      </c>
      <c r="I103" s="7">
        <f>I67/Drift!I52</f>
        <v>3184132.257134618</v>
      </c>
      <c r="J103" s="7">
        <f>J67/Drift!J52</f>
        <v>5248.0035858655865</v>
      </c>
      <c r="K103" s="7">
        <f>K67/Drift!K52</f>
        <v>18553.617867672598</v>
      </c>
      <c r="L103" s="7">
        <f>L67/Drift!L52</f>
        <v>18976.662402628474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18140.506739823606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2</v>
      </c>
      <c r="C104" s="7">
        <f>C68/Drift!C53</f>
        <v>194.78482421934464</v>
      </c>
      <c r="D104" s="7">
        <f>D68/Drift!D53</f>
        <v>403.9940457669451</v>
      </c>
      <c r="E104" s="7">
        <f>E68/Drift!E53</f>
        <v>23.541150967539323</v>
      </c>
      <c r="F104" s="7">
        <f>F68/Drift!F53</f>
        <v>-119.7927667197241</v>
      </c>
      <c r="G104" s="7">
        <f>G68/Drift!G53</f>
        <v>-3.767613599325671</v>
      </c>
      <c r="H104" s="7">
        <f>H68/Drift!H53</f>
        <v>-149.37878020993807</v>
      </c>
      <c r="I104" s="7">
        <f>I68/Drift!I53</f>
        <v>302.3432148896656</v>
      </c>
      <c r="J104" s="7">
        <f>J68/Drift!J53</f>
        <v>-99.52134378897605</v>
      </c>
      <c r="K104" s="7">
        <f>K68/Drift!K53</f>
        <v>-12.987122085956077</v>
      </c>
      <c r="L104" s="7">
        <f>L68/Drift!L53</f>
        <v>-86.86540428396634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-405.6557842460544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241.58325757569023</v>
      </c>
      <c r="D105" s="7">
        <f>D69/Drift!D54</f>
        <v>883.4837171386854</v>
      </c>
      <c r="E105" s="7">
        <f>E69/Drift!E54</f>
        <v>95089.77804737499</v>
      </c>
      <c r="F105" s="7">
        <f>F69/Drift!F54</f>
        <v>139452.40738372225</v>
      </c>
      <c r="G105" s="7">
        <f>G69/Drift!G54</f>
        <v>2816.3383118162265</v>
      </c>
      <c r="H105" s="7">
        <f>H69/Drift!H54</f>
        <v>13223.99143933052</v>
      </c>
      <c r="I105" s="7">
        <f>I69/Drift!I54</f>
        <v>4434.353985221913</v>
      </c>
      <c r="J105" s="7">
        <f>J69/Drift!J54</f>
        <v>-226.1907305596298</v>
      </c>
      <c r="K105" s="7">
        <f>K69/Drift!K54</f>
        <v>771.2745739331172</v>
      </c>
      <c r="L105" s="7">
        <f>L69/Drift!L54</f>
        <v>-154.22155954408856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378.74203327125764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Acid blank 2 (acs)</v>
      </c>
      <c r="C106" s="7">
        <f>C70/Drift!C55</f>
        <v>-432.0146799426166</v>
      </c>
      <c r="D106" s="7">
        <f>D70/Drift!D55</f>
        <v>-768.3506777150066</v>
      </c>
      <c r="E106" s="7">
        <f>E70/Drift!E55</f>
        <v>-85.9041488776249</v>
      </c>
      <c r="F106" s="7">
        <f>F70/Drift!F55</f>
        <v>-180.4449116928642</v>
      </c>
      <c r="G106" s="7">
        <f>G70/Drift!G55</f>
        <v>-197.6902068547726</v>
      </c>
      <c r="H106" s="7">
        <f>H70/Drift!H55</f>
        <v>126.20147695911375</v>
      </c>
      <c r="I106" s="7">
        <f>I70/Drift!I55</f>
        <v>127.03233701652691</v>
      </c>
      <c r="J106" s="7">
        <f>J70/Drift!J55</f>
        <v>-484.65434170239274</v>
      </c>
      <c r="K106" s="7">
        <f>K70/Drift!K55</f>
        <v>-66.99217435266381</v>
      </c>
      <c r="L106" s="7">
        <f>L70/Drift!L55</f>
        <v>-661.8649601293555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-457.60320934370804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20068.025391990584</v>
      </c>
      <c r="D107" s="7">
        <f>D71/Drift!D56</f>
        <v>369283.3243238816</v>
      </c>
      <c r="E107" s="7">
        <f>E71/Drift!E56</f>
        <v>52009.39044738984</v>
      </c>
      <c r="F107" s="7">
        <f>F71/Drift!F56</f>
        <v>40887.242166525095</v>
      </c>
      <c r="G107" s="7">
        <f>G71/Drift!G56</f>
        <v>30193.65402758328</v>
      </c>
      <c r="H107" s="7">
        <f>H71/Drift!H56</f>
        <v>25709.483374930816</v>
      </c>
      <c r="I107" s="7">
        <f>I71/Drift!I56</f>
        <v>4434954.497638747</v>
      </c>
      <c r="J107" s="7">
        <f>J71/Drift!J56</f>
        <v>19209.752091456103</v>
      </c>
      <c r="K107" s="7">
        <f>K71/Drift!K56</f>
        <v>35994.10271762484</v>
      </c>
      <c r="L107" s="7">
        <f>L71/Drift!L56</f>
        <v>27775.274989133766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35562.73396975941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573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26.425981377409414</v>
      </c>
      <c r="D111" s="7">
        <f>D76*regressions!C$38+regressions!C$39</f>
        <v>137.27673806291102</v>
      </c>
      <c r="E111" s="7">
        <f>E76*regressions!D$38+regressions!D$39</f>
        <v>1958.0971956213634</v>
      </c>
      <c r="F111" s="7">
        <f>F76*regressions!E$38+regressions!E$39</f>
        <v>702.0951804970439</v>
      </c>
      <c r="G111" s="7">
        <f>G76*regressions!F$38+regressions!F$39</f>
        <v>32.5499637908303</v>
      </c>
      <c r="H111" s="7">
        <f>H76*regressions!G$38+regressions!G$39</f>
        <v>268.54859056504057</v>
      </c>
      <c r="I111" s="7">
        <f>I76*regressions!H$38+regressions!H$39</f>
        <v>396.1984784576223</v>
      </c>
      <c r="J111" s="7">
        <f>J76*regressions!I$38+regressions!I$39</f>
        <v>137.24500129144653</v>
      </c>
      <c r="K111" s="7">
        <f>K76*regressions!J$38+regressions!J$39</f>
        <v>311.04269587110747</v>
      </c>
      <c r="L111" s="7">
        <f>L76*regressions!K$38+regressions!K$39</f>
        <v>177.02843573377598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46.47185595846242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0.5369660045616533</v>
      </c>
      <c r="D112" s="7">
        <f>D77*regressions!C$38+regressions!C$39</f>
        <v>3.4764602389943824</v>
      </c>
      <c r="E112" s="7">
        <f>E77*regressions!D$38+regressions!D$39</f>
        <v>-3.0184690665251157</v>
      </c>
      <c r="F112" s="7">
        <f>F77*regressions!E$38+regressions!E$39</f>
        <v>8.069733978362484</v>
      </c>
      <c r="G112" s="7">
        <f>G77*regressions!F$38+regressions!F$39</f>
        <v>0.210968549473036</v>
      </c>
      <c r="H112" s="7">
        <f>H77*regressions!G$38+regressions!G$39</f>
        <v>-1.3496861334594656</v>
      </c>
      <c r="I112" s="7">
        <f>I77*regressions!H$38+regressions!H$39</f>
        <v>1.9631769834761155</v>
      </c>
      <c r="J112" s="7">
        <f>J77*regressions!I$38+regressions!I$39</f>
        <v>5.980963760777783</v>
      </c>
      <c r="K112" s="7">
        <f>K77*regressions!J$38+regressions!J$39</f>
        <v>4.138669328357371</v>
      </c>
      <c r="L112" s="7">
        <f>L77*regressions!K$38+regressions!K$39</f>
        <v>2.154961297857894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-6.827303281705425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16.010198718268576</v>
      </c>
      <c r="D113" s="7">
        <f>D78*regressions!C$38+regressions!C$39</f>
        <v>9.654632420055366</v>
      </c>
      <c r="E113" s="7">
        <f>E78*regressions!D$38+regressions!D$39</f>
        <v>380.799022906528</v>
      </c>
      <c r="F113" s="7">
        <f>F78*regressions!E$38+regressions!E$39</f>
        <v>167.83728795140502</v>
      </c>
      <c r="G113" s="7">
        <f>G78*regressions!F$38+regressions!F$39</f>
        <v>44.35728793093611</v>
      </c>
      <c r="H113" s="7">
        <f>H78*regressions!G$38+regressions!G$39</f>
        <v>56.38555363658574</v>
      </c>
      <c r="I113" s="7">
        <f>I78*regressions!H$38+regressions!H$39</f>
        <v>109.59113178047754</v>
      </c>
      <c r="J113" s="7">
        <f>J78*regressions!I$38+regressions!I$39</f>
        <v>127.70214321678755</v>
      </c>
      <c r="K113" s="7">
        <f>K78*regressions!J$38+regressions!J$39</f>
        <v>308.07911806319095</v>
      </c>
      <c r="L113" s="7">
        <f>L78*regressions!K$38+regressions!K$39</f>
        <v>15.69016601628404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45.95719185194806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26.425981377409414</v>
      </c>
      <c r="D114" s="7">
        <f>D79*regressions!C$38+regressions!C$39</f>
        <v>137.27673806291102</v>
      </c>
      <c r="E114" s="7">
        <f>E79*regressions!D$38+regressions!D$39</f>
        <v>1958.0971956213632</v>
      </c>
      <c r="F114" s="7">
        <f>F79*regressions!E$38+regressions!E$39</f>
        <v>702.095180497044</v>
      </c>
      <c r="G114" s="7">
        <f>G79*regressions!F$38+regressions!F$39</f>
        <v>32.54996379083029</v>
      </c>
      <c r="H114" s="7">
        <f>H79*regressions!G$38+regressions!G$39</f>
        <v>268.54859056504057</v>
      </c>
      <c r="I114" s="7">
        <f>I79*regressions!H$38+regressions!H$39</f>
        <v>396.1984784576223</v>
      </c>
      <c r="J114" s="7">
        <f>J79*regressions!I$38+regressions!I$39</f>
        <v>137.24500129144653</v>
      </c>
      <c r="K114" s="7">
        <f>K79*regressions!J$38+regressions!J$39</f>
        <v>311.04269587110747</v>
      </c>
      <c r="L114" s="7">
        <f>L79*regressions!K$38+regressions!K$39</f>
        <v>177.02843573377598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46.47185595846243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0.8508763686627572</v>
      </c>
      <c r="D115" s="7">
        <f>D80*regressions!C$38+regressions!C$39</f>
        <v>13.121500057495492</v>
      </c>
      <c r="E115" s="7">
        <f>E80*regressions!D$38+regressions!D$39</f>
        <v>2780.531553078087</v>
      </c>
      <c r="F115" s="7">
        <f>F80*regressions!E$38+regressions!E$39</f>
        <v>2471.5394016676332</v>
      </c>
      <c r="G115" s="7">
        <f>G80*regressions!F$38+regressions!F$39</f>
        <v>7.2228796026139</v>
      </c>
      <c r="H115" s="7">
        <f>H80*regressions!G$38+regressions!G$39</f>
        <v>115.04027415193421</v>
      </c>
      <c r="I115" s="7">
        <f>I80*regressions!H$38+regressions!H$39</f>
        <v>2.6910359365980927</v>
      </c>
      <c r="J115" s="7">
        <f>J80*regressions!I$38+regressions!I$39</f>
        <v>3.8958629753338334</v>
      </c>
      <c r="K115" s="7">
        <f>K80*regressions!J$38+regressions!J$39</f>
        <v>26.328598311348244</v>
      </c>
      <c r="L115" s="7">
        <f>L80*regressions!K$38+regressions!K$39</f>
        <v>7.502338826686676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-2.9665785237109747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132R1 36-45</v>
      </c>
      <c r="C116" s="7">
        <f>C81*regressions!B$38+regressions!B$39</f>
        <v>18.481575291715085</v>
      </c>
      <c r="D116" s="7">
        <f>D81*regressions!C$38+regressions!C$39</f>
        <v>7.721923328577507</v>
      </c>
      <c r="E116" s="7">
        <f>E81*regressions!D$38+regressions!D$39</f>
        <v>171.71107678712454</v>
      </c>
      <c r="F116" s="7">
        <f>F81*regressions!E$38+regressions!E$39</f>
        <v>70.16201294976221</v>
      </c>
      <c r="G116" s="7">
        <f>G81*regressions!F$38+regressions!F$39</f>
        <v>40.36297170058965</v>
      </c>
      <c r="H116" s="7">
        <f>H81*regressions!G$38+regressions!G$39</f>
        <v>36.381293842855335</v>
      </c>
      <c r="I116" s="7">
        <f>I81*regressions!H$38+regressions!H$39</f>
        <v>103.64892406121824</v>
      </c>
      <c r="J116" s="7">
        <f>J81*regressions!I$38+regressions!I$39</f>
        <v>25.78841783888311</v>
      </c>
      <c r="K116" s="7">
        <f>K81*regressions!J$38+regressions!J$39</f>
        <v>175.27230683815787</v>
      </c>
      <c r="L116" s="7">
        <f>L81*regressions!K$38+regressions!K$39</f>
        <v>18.099117976033632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22.89858557684003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26.425981377409414</v>
      </c>
      <c r="D117" s="7">
        <f>D82*regressions!C$38+regressions!C$39</f>
        <v>137.27673806291102</v>
      </c>
      <c r="E117" s="7">
        <f>E82*regressions!D$38+regressions!D$39</f>
        <v>1958.0971956213637</v>
      </c>
      <c r="F117" s="7">
        <f>F82*regressions!E$38+regressions!E$39</f>
        <v>702.0951804970439</v>
      </c>
      <c r="G117" s="7">
        <f>G82*regressions!F$38+regressions!F$39</f>
        <v>32.5499637908303</v>
      </c>
      <c r="H117" s="7">
        <f>H82*regressions!G$38+regressions!G$39</f>
        <v>268.54859056504057</v>
      </c>
      <c r="I117" s="7">
        <f>I82*regressions!H$38+regressions!H$39</f>
        <v>396.1984784576223</v>
      </c>
      <c r="J117" s="7">
        <f>J82*regressions!I$38+regressions!I$39</f>
        <v>137.24500129144653</v>
      </c>
      <c r="K117" s="7">
        <f>K82*regressions!J$38+regressions!J$39</f>
        <v>311.04269587110747</v>
      </c>
      <c r="L117" s="7">
        <f>L82*regressions!K$38+regressions!K$39</f>
        <v>177.028435733776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46.47185595846242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133R2 45-50</v>
      </c>
      <c r="C118" s="7">
        <f>C83*regressions!B$38+regressions!B$39</f>
        <v>13.747325645258476</v>
      </c>
      <c r="D118" s="7">
        <f>D83*regressions!C$38+regressions!C$39</f>
        <v>8.04099220708558</v>
      </c>
      <c r="E118" s="7">
        <f>E83*regressions!D$38+regressions!D$39</f>
        <v>48.7178621319112</v>
      </c>
      <c r="F118" s="7">
        <f>F83*regressions!E$38+regressions!E$39</f>
        <v>56.541573897886906</v>
      </c>
      <c r="G118" s="7">
        <f>G83*regressions!F$38+regressions!F$39</f>
        <v>35.39284071397501</v>
      </c>
      <c r="H118" s="7">
        <f>H83*regressions!G$38+regressions!G$39</f>
        <v>41.84166871999129</v>
      </c>
      <c r="I118" s="7">
        <f>I83*regressions!H$38+regressions!H$39</f>
        <v>102.16480531147475</v>
      </c>
      <c r="J118" s="7">
        <f>J83*regressions!I$38+regressions!I$39</f>
        <v>1.4852042853322462</v>
      </c>
      <c r="K118" s="7">
        <f>K83*regressions!J$38+regressions!J$39</f>
        <v>172.48080360038955</v>
      </c>
      <c r="L118" s="7">
        <f>L83*regressions!K$38+regressions!K$39</f>
        <v>34.06928124283539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22.415760859610742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134R2 21-26</v>
      </c>
      <c r="C119" s="7">
        <f>C84*regressions!B$38+regressions!B$39</f>
        <v>11.406840911328025</v>
      </c>
      <c r="D119" s="7">
        <f>D84*regressions!C$38+regressions!C$39</f>
        <v>6.908569629961562</v>
      </c>
      <c r="E119" s="7">
        <f>E84*regressions!D$38+regressions!D$39</f>
        <v>425.8946969621922</v>
      </c>
      <c r="F119" s="7">
        <f>F84*regressions!E$38+regressions!E$39</f>
        <v>99.39503774892783</v>
      </c>
      <c r="G119" s="7">
        <f>G84*regressions!F$38+regressions!F$39</f>
        <v>40.9533848453124</v>
      </c>
      <c r="H119" s="7">
        <f>H84*regressions!G$38+regressions!G$39</f>
        <v>44.610894555044474</v>
      </c>
      <c r="I119" s="7">
        <f>I84*regressions!H$38+regressions!H$39</f>
        <v>98.513827360664</v>
      </c>
      <c r="J119" s="7">
        <f>J84*regressions!I$38+regressions!I$39</f>
        <v>109.48563363922129</v>
      </c>
      <c r="K119" s="7">
        <f>K84*regressions!J$38+regressions!J$39</f>
        <v>190.52976426551237</v>
      </c>
      <c r="L119" s="7">
        <f>L84*regressions!K$38+regressions!K$39</f>
        <v>9.414107920721829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25.54895661612742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135R2 53-63</v>
      </c>
      <c r="C120" s="7">
        <f>C85*regressions!B$38+regressions!B$39</f>
        <v>13.195356846143369</v>
      </c>
      <c r="D120" s="7">
        <f>D85*regressions!C$38+regressions!C$39</f>
        <v>6.354579909765324</v>
      </c>
      <c r="E120" s="7">
        <f>E85*regressions!D$38+regressions!D$39</f>
        <v>852.1653527497449</v>
      </c>
      <c r="F120" s="7">
        <f>F85*regressions!E$38+regressions!E$39</f>
        <v>234.4936687367541</v>
      </c>
      <c r="G120" s="7">
        <f>G85*regressions!F$38+regressions!F$39</f>
        <v>42.53134300963353</v>
      </c>
      <c r="H120" s="7">
        <f>H85*regressions!G$38+regressions!G$39</f>
        <v>47.26293480939068</v>
      </c>
      <c r="I120" s="7">
        <f>I85*regressions!H$38+regressions!H$39</f>
        <v>74.6873709589531</v>
      </c>
      <c r="J120" s="7">
        <f>J85*regressions!I$38+regressions!I$39</f>
        <v>144.9630814413871</v>
      </c>
      <c r="K120" s="7">
        <f>K85*regressions!J$38+regressions!J$39</f>
        <v>189.23419384248245</v>
      </c>
      <c r="L120" s="7">
        <f>L85*regressions!K$38+regressions!K$39</f>
        <v>12.731455287384462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25.323689326076675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20.024502809733793</v>
      </c>
      <c r="D121" s="7">
        <f>D86*regressions!C$38+regressions!C$39</f>
        <v>318.12105025713544</v>
      </c>
      <c r="E121" s="7">
        <f>E86*regressions!D$38+regressions!D$39</f>
        <v>61.38315276218383</v>
      </c>
      <c r="F121" s="7">
        <f>F86*regressions!E$38+regressions!E$39</f>
        <v>32.017450133287426</v>
      </c>
      <c r="G121" s="7">
        <f>G86*regressions!F$38+regressions!F$39</f>
        <v>21.463490554190336</v>
      </c>
      <c r="H121" s="7">
        <f>H86*regressions!G$38+regressions!G$39</f>
        <v>23.253384590787896</v>
      </c>
      <c r="I121" s="7">
        <f>I86*regressions!H$38+regressions!H$39</f>
        <v>290.57327107489607</v>
      </c>
      <c r="J121" s="7">
        <f>J86*regressions!I$38+regressions!I$39</f>
        <v>40.20936572881162</v>
      </c>
      <c r="K121" s="7">
        <f>K86*regressions!J$38+regressions!J$39</f>
        <v>165.848720956205</v>
      </c>
      <c r="L121" s="7">
        <f>L86*regressions!K$38+regressions!K$39</f>
        <v>115.06335636857528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21.263144820787485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26.425981377409414</v>
      </c>
      <c r="D122" s="7">
        <f>D87*regressions!C$38+regressions!C$39</f>
        <v>137.27673806291102</v>
      </c>
      <c r="E122" s="7">
        <f>E87*regressions!D$38+regressions!D$39</f>
        <v>1958.0971956213634</v>
      </c>
      <c r="F122" s="7">
        <f>F87*regressions!E$38+regressions!E$39</f>
        <v>702.0951804970439</v>
      </c>
      <c r="G122" s="7">
        <f>G87*regressions!F$38+regressions!F$39</f>
        <v>32.5499637908303</v>
      </c>
      <c r="H122" s="7">
        <f>H87*regressions!G$38+regressions!G$39</f>
        <v>268.54859056504057</v>
      </c>
      <c r="I122" s="7">
        <f>I87*regressions!H$38+regressions!H$39</f>
        <v>396.1984784576223</v>
      </c>
      <c r="J122" s="7">
        <f>J87*regressions!I$38+regressions!I$39</f>
        <v>137.24500129144656</v>
      </c>
      <c r="K122" s="7">
        <f>K87*regressions!J$38+regressions!J$39</f>
        <v>311.04269587110747</v>
      </c>
      <c r="L122" s="7">
        <f>L87*regressions!K$38+regressions!K$39</f>
        <v>177.02843573377598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46.47185595846243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0.8350642046455533</v>
      </c>
      <c r="D123" s="7">
        <f>D88*regressions!C$38+regressions!C$39</f>
        <v>3.8913993795388246</v>
      </c>
      <c r="E123" s="7">
        <f>E88*regressions!D$38+regressions!D$39</f>
        <v>3659.4358175731845</v>
      </c>
      <c r="F123" s="7">
        <f>F88*regressions!E$38+regressions!E$39</f>
        <v>2430.64484276691</v>
      </c>
      <c r="G123" s="7">
        <f>G88*regressions!F$38+regressions!F$39</f>
        <v>3.2031413873381496</v>
      </c>
      <c r="H123" s="7">
        <f>H88*regressions!G$38+regressions!G$39</f>
        <v>129.40661753849778</v>
      </c>
      <c r="I123" s="7">
        <f>I88*regressions!H$38+regressions!H$39</f>
        <v>2.3127978395193813</v>
      </c>
      <c r="J123" s="7">
        <f>J88*regressions!I$38+regressions!I$39</f>
        <v>2.751063142686432</v>
      </c>
      <c r="K123" s="7">
        <f>K88*regressions!J$38+regressions!J$39</f>
        <v>10.740652492196038</v>
      </c>
      <c r="L123" s="7">
        <f>L88*regressions!K$38+regressions!K$39</f>
        <v>2.7109580062861847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-5.6648859287197935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136R2 4-14</v>
      </c>
      <c r="C124" s="7">
        <f>C89*regressions!B$38+regressions!B$39</f>
        <v>2.9913484041207794</v>
      </c>
      <c r="D124" s="7">
        <f>D89*regressions!C$38+regressions!C$39</f>
        <v>3.8278449266016006</v>
      </c>
      <c r="E124" s="7">
        <f>E89*regressions!D$38+regressions!D$39</f>
        <v>1300.2162899665764</v>
      </c>
      <c r="F124" s="7">
        <f>F89*regressions!E$38+regressions!E$39</f>
        <v>1236.6157351020875</v>
      </c>
      <c r="G124" s="7">
        <f>G89*regressions!F$38+regressions!F$39</f>
        <v>18.016447017143125</v>
      </c>
      <c r="H124" s="7">
        <f>H89*regressions!G$38+regressions!G$39</f>
        <v>105.63181984174264</v>
      </c>
      <c r="I124" s="7">
        <f>I89*regressions!H$38+regressions!H$39</f>
        <v>28.9009228037998</v>
      </c>
      <c r="J124" s="7">
        <f>J89*regressions!I$38+regressions!I$39</f>
        <v>204.11216765663977</v>
      </c>
      <c r="K124" s="7">
        <f>K89*regressions!J$38+regressions!J$39</f>
        <v>62.60045716989401</v>
      </c>
      <c r="L124" s="7">
        <f>L89*regressions!K$38+regressions!K$39</f>
        <v>4.770414336113225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3.3410218855392753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137R2 132-135</v>
      </c>
      <c r="C125" s="7">
        <f>C90*regressions!B$38+regressions!B$39</f>
        <v>70.65340989829384</v>
      </c>
      <c r="D125" s="7">
        <f>D90*regressions!C$38+regressions!C$39</f>
        <v>8.12306848268783</v>
      </c>
      <c r="E125" s="7">
        <f>E90*regressions!D$38+regressions!D$39</f>
        <v>12.101225142060683</v>
      </c>
      <c r="F125" s="7">
        <f>F90*regressions!E$38+regressions!E$39</f>
        <v>40.8842295422083</v>
      </c>
      <c r="G125" s="7">
        <f>G90*regressions!F$38+regressions!F$39</f>
        <v>55.712303745054626</v>
      </c>
      <c r="H125" s="7">
        <f>H90*regressions!G$38+regressions!G$39</f>
        <v>147.7239658548439</v>
      </c>
      <c r="I125" s="7">
        <f>I90*regressions!H$38+regressions!H$39</f>
        <v>75.70601559475209</v>
      </c>
      <c r="J125" s="7">
        <f>J90*regressions!I$38+regressions!I$39</f>
        <v>97.71485131169037</v>
      </c>
      <c r="K125" s="7">
        <f>K90*regressions!J$38+regressions!J$39</f>
        <v>413.3916880046738</v>
      </c>
      <c r="L125" s="7">
        <f>L90*regressions!K$38+regressions!K$39</f>
        <v>119.65044137233534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64.23922099634913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138R3 69-79</v>
      </c>
      <c r="C126" s="7">
        <f>C91*regressions!B$38+regressions!B$39</f>
        <v>12.25815596094974</v>
      </c>
      <c r="D126" s="7">
        <f>D91*regressions!C$38+regressions!C$39</f>
        <v>6.308195076225836</v>
      </c>
      <c r="E126" s="7">
        <f>E91*regressions!D$38+regressions!D$39</f>
        <v>172.47001011875318</v>
      </c>
      <c r="F126" s="7">
        <f>F91*regressions!E$38+regressions!E$39</f>
        <v>94.30678642985463</v>
      </c>
      <c r="G126" s="7">
        <f>G91*regressions!F$38+regressions!F$39</f>
        <v>40.87219750042853</v>
      </c>
      <c r="H126" s="7">
        <f>H91*regressions!G$38+regressions!G$39</f>
        <v>40.42984524843019</v>
      </c>
      <c r="I126" s="7">
        <f>I91*regressions!H$38+regressions!H$39</f>
        <v>93.1497642295947</v>
      </c>
      <c r="J126" s="7">
        <f>J91*regressions!I$38+regressions!I$39</f>
        <v>21.751957022565858</v>
      </c>
      <c r="K126" s="7">
        <f>K91*regressions!J$38+regressions!J$39</f>
        <v>177.7357821657763</v>
      </c>
      <c r="L126" s="7">
        <f>L91*regressions!K$38+regressions!K$39</f>
        <v>18.361747786083566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23.331535556106797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26.425981377409414</v>
      </c>
      <c r="D127" s="7">
        <f>D92*regressions!C$38+regressions!C$39</f>
        <v>137.27673806291102</v>
      </c>
      <c r="E127" s="7">
        <f>E92*regressions!D$38+regressions!D$39</f>
        <v>1958.0971956213634</v>
      </c>
      <c r="F127" s="7">
        <f>F92*regressions!E$38+regressions!E$39</f>
        <v>702.0951804970439</v>
      </c>
      <c r="G127" s="7">
        <f>G92*regressions!F$38+regressions!F$39</f>
        <v>32.5499637908303</v>
      </c>
      <c r="H127" s="7">
        <f>H92*regressions!G$38+regressions!G$39</f>
        <v>268.5485905650405</v>
      </c>
      <c r="I127" s="7">
        <f>I92*regressions!H$38+regressions!H$39</f>
        <v>396.1984784576223</v>
      </c>
      <c r="J127" s="7">
        <f>J92*regressions!I$38+regressions!I$39</f>
        <v>137.24500129144653</v>
      </c>
      <c r="K127" s="7">
        <f>K92*regressions!J$38+regressions!J$39</f>
        <v>311.04269587110747</v>
      </c>
      <c r="L127" s="7">
        <f>L92*regressions!K$38+regressions!K$39</f>
        <v>177.028435733776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46.47185595846243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16.005354392339626</v>
      </c>
      <c r="D128" s="7">
        <f>D93*regressions!C$38+regressions!C$39</f>
        <v>9.700011787256486</v>
      </c>
      <c r="E128" s="7">
        <f>E93*regressions!D$38+regressions!D$39</f>
        <v>372.74494263905495</v>
      </c>
      <c r="F128" s="7">
        <f>F93*regressions!E$38+regressions!E$39</f>
        <v>163.52723201932534</v>
      </c>
      <c r="G128" s="7">
        <f>G93*regressions!F$38+regressions!F$39</f>
        <v>44.18648729692049</v>
      </c>
      <c r="H128" s="7">
        <f>H93*regressions!G$38+regressions!G$39</f>
        <v>58.393106537358484</v>
      </c>
      <c r="I128" s="7">
        <f>I93*regressions!H$38+regressions!H$39</f>
        <v>106.12281831166285</v>
      </c>
      <c r="J128" s="7">
        <f>J93*regressions!I$38+regressions!I$39</f>
        <v>123.7399933345156</v>
      </c>
      <c r="K128" s="7">
        <f>K93*regressions!J$38+regressions!J$39</f>
        <v>317.29002530929836</v>
      </c>
      <c r="L128" s="7">
        <f>L93*regressions!K$38+regressions!K$39</f>
        <v>15.817063854257981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47.556182314147065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139R3 126-133</v>
      </c>
      <c r="C129" s="7">
        <f>C94*regressions!B$38+regressions!B$39</f>
        <v>5.219122516908779</v>
      </c>
      <c r="D129" s="7">
        <f>D94*regressions!C$38+regressions!C$39</f>
        <v>5.52879695078654</v>
      </c>
      <c r="E129" s="7">
        <f>E94*regressions!D$38+regressions!D$39</f>
        <v>120.06674087987763</v>
      </c>
      <c r="F129" s="7">
        <f>F94*regressions!E$38+regressions!E$39</f>
        <v>760.9667982670259</v>
      </c>
      <c r="G129" s="7">
        <f>G94*regressions!F$38+regressions!F$39</f>
        <v>7.210014243405761</v>
      </c>
      <c r="H129" s="7">
        <f>H94*regressions!G$38+regressions!G$39</f>
        <v>88.44883568651589</v>
      </c>
      <c r="I129" s="7">
        <f>I94*regressions!H$38+regressions!H$39</f>
        <v>62.60175770115568</v>
      </c>
      <c r="J129" s="7">
        <f>J94*regressions!I$38+regressions!I$39</f>
        <v>91.51901005575812</v>
      </c>
      <c r="K129" s="7">
        <f>K94*regressions!J$38+regressions!J$39</f>
        <v>35.59964947590633</v>
      </c>
      <c r="L129" s="7">
        <f>L94*regressions!K$38+regressions!K$39</f>
        <v>13.276897483080583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-1.332691426200003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140R2 11-19</v>
      </c>
      <c r="C130" s="7">
        <f>C95*regressions!B$38+regressions!B$39</f>
        <v>7.763741638633331</v>
      </c>
      <c r="D130" s="7">
        <f>D95*regressions!C$38+regressions!C$39</f>
        <v>5.912917432952318</v>
      </c>
      <c r="E130" s="7">
        <f>E95*regressions!D$38+regressions!D$39</f>
        <v>247.6420121389103</v>
      </c>
      <c r="F130" s="7">
        <f>F95*regressions!E$38+regressions!E$39</f>
        <v>1419.7840195484587</v>
      </c>
      <c r="G130" s="7">
        <f>G95*regressions!F$38+regressions!F$39</f>
        <v>12.419276710352962</v>
      </c>
      <c r="H130" s="7">
        <f>H95*regressions!G$38+regressions!G$39</f>
        <v>139.33174431248466</v>
      </c>
      <c r="I130" s="7">
        <f>I95*regressions!H$38+regressions!H$39</f>
        <v>13.662019910111422</v>
      </c>
      <c r="J130" s="7">
        <f>J95*regressions!I$38+regressions!I$39</f>
        <v>347.8601343366363</v>
      </c>
      <c r="K130" s="7">
        <f>K95*regressions!J$38+regressions!J$39</f>
        <v>73.22797808343797</v>
      </c>
      <c r="L130" s="7">
        <f>L95*regressions!K$38+regressions!K$39</f>
        <v>24.98616962841396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5.200547667819661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Acid blank 1 (acs)</v>
      </c>
      <c r="C131" s="7">
        <f>C96*regressions!B$38+regressions!B$39</f>
        <v>0.91701003198061</v>
      </c>
      <c r="D131" s="7">
        <f>D96*regressions!C$38+regressions!C$39</f>
        <v>3.2184103968283733</v>
      </c>
      <c r="E131" s="7">
        <f>E96*regressions!D$38+regressions!D$39</f>
        <v>-7.549007064068609</v>
      </c>
      <c r="F131" s="7">
        <f>F96*regressions!E$38+regressions!E$39</f>
        <v>0.9672847844747663</v>
      </c>
      <c r="G131" s="7">
        <f>G96*regressions!F$38+regressions!F$39</f>
        <v>0.2650802887715278</v>
      </c>
      <c r="H131" s="7">
        <f>H96*regressions!G$38+regressions!G$39</f>
        <v>-3.871011744354086</v>
      </c>
      <c r="I131" s="7">
        <f>I96*regressions!H$38+regressions!H$39</f>
        <v>1.925163312295894</v>
      </c>
      <c r="J131" s="7">
        <f>J96*regressions!I$38+regressions!I$39</f>
        <v>1.0645021251773334</v>
      </c>
      <c r="K131" s="7">
        <f>K96*regressions!J$38+regressions!J$39</f>
        <v>4.142084164679666</v>
      </c>
      <c r="L131" s="7">
        <f>L96*regressions!K$38+regressions!K$39</f>
        <v>-2.0118997434199963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-6.785510169384487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26.42598137740941</v>
      </c>
      <c r="D132" s="7">
        <f>D97*regressions!C$38+regressions!C$39</f>
        <v>137.27673806291102</v>
      </c>
      <c r="E132" s="7">
        <f>E97*regressions!D$38+regressions!D$39</f>
        <v>1958.0971956213637</v>
      </c>
      <c r="F132" s="7">
        <f>F97*regressions!E$38+regressions!E$39</f>
        <v>702.0951804970439</v>
      </c>
      <c r="G132" s="7">
        <f>G97*regressions!F$38+regressions!F$39</f>
        <v>32.5499637908303</v>
      </c>
      <c r="H132" s="7">
        <f>H97*regressions!G$38+regressions!G$39</f>
        <v>268.54859056504057</v>
      </c>
      <c r="I132" s="7">
        <f>I97*regressions!H$38+regressions!H$39</f>
        <v>396.1984784576223</v>
      </c>
      <c r="J132" s="7">
        <f>J97*regressions!I$38+regressions!I$39</f>
        <v>137.24500129144653</v>
      </c>
      <c r="K132" s="7">
        <f>K97*regressions!J$38+regressions!J$39</f>
        <v>311.04269587110747</v>
      </c>
      <c r="L132" s="7">
        <f>L97*regressions!K$38+regressions!K$39</f>
        <v>177.02843573377595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46.47185595846242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140R3 91-101</v>
      </c>
      <c r="C133" s="7">
        <f>C98*regressions!B$38+regressions!B$39</f>
        <v>105.27263246822147</v>
      </c>
      <c r="D133" s="7">
        <f>D98*regressions!C$38+regressions!C$39</f>
        <v>10.958662889334157</v>
      </c>
      <c r="E133" s="7">
        <f>E98*regressions!D$38+regressions!D$39</f>
        <v>32.21337560065509</v>
      </c>
      <c r="F133" s="7">
        <f>F98*regressions!E$38+regressions!E$39</f>
        <v>31.483083101105183</v>
      </c>
      <c r="G133" s="7">
        <f>G98*regressions!F$38+regressions!F$39</f>
        <v>44.04497910035717</v>
      </c>
      <c r="H133" s="7">
        <f>H98*regressions!G$38+regressions!G$39</f>
        <v>75.51533058784177</v>
      </c>
      <c r="I133" s="7">
        <f>I98*regressions!H$38+regressions!H$39</f>
        <v>115.78894882052433</v>
      </c>
      <c r="J133" s="7">
        <f>J98*regressions!I$38+regressions!I$39</f>
        <v>51.755425825895486</v>
      </c>
      <c r="K133" s="7">
        <f>K98*regressions!J$38+regressions!J$39</f>
        <v>216.66208023520323</v>
      </c>
      <c r="L133" s="7">
        <f>L98*regressions!K$38+regressions!K$39</f>
        <v>68.02751512264766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30.09526704186724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0.8682640450812849</v>
      </c>
      <c r="D134" s="7">
        <f>D99*regressions!C$38+regressions!C$39</f>
        <v>12.985195648174882</v>
      </c>
      <c r="E134" s="7">
        <f>E99*regressions!D$38+regressions!D$39</f>
        <v>2831.821781020637</v>
      </c>
      <c r="F134" s="7">
        <f>F99*regressions!E$38+regressions!E$39</f>
        <v>2449.0587555213397</v>
      </c>
      <c r="G134" s="7">
        <f>G99*regressions!F$38+regressions!F$39</f>
        <v>7.520175007351962</v>
      </c>
      <c r="H134" s="7">
        <f>H99*regressions!G$38+regressions!G$39</f>
        <v>111.03913906499966</v>
      </c>
      <c r="I134" s="7">
        <f>I99*regressions!H$38+regressions!H$39</f>
        <v>2.661423961734066</v>
      </c>
      <c r="J134" s="7">
        <f>J99*regressions!I$38+regressions!I$39</f>
        <v>2.805636199658654</v>
      </c>
      <c r="K134" s="7">
        <f>K99*regressions!J$38+regressions!J$39</f>
        <v>25.34138232352193</v>
      </c>
      <c r="L134" s="7">
        <f>L99*regressions!K$38+regressions!K$39</f>
        <v>5.167130679030386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-3.100429333257735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142R2 68-78</v>
      </c>
      <c r="C135" s="7">
        <f>C100*regressions!B$38+regressions!B$39</f>
        <v>11.360433419232852</v>
      </c>
      <c r="D135" s="7">
        <f>D100*regressions!C$38+regressions!C$39</f>
        <v>7.398473688186325</v>
      </c>
      <c r="E135" s="7">
        <f>E100*regressions!D$38+regressions!D$39</f>
        <v>607.6698323087047</v>
      </c>
      <c r="F135" s="7">
        <f>F100*regressions!E$38+regressions!E$39</f>
        <v>175.78887407549374</v>
      </c>
      <c r="G135" s="7">
        <f>G100*regressions!F$38+regressions!F$39</f>
        <v>27.975033158581702</v>
      </c>
      <c r="H135" s="7">
        <f>H100*regressions!G$38+regressions!G$39</f>
        <v>37.52587193893249</v>
      </c>
      <c r="I135" s="7">
        <f>I100*regressions!H$38+regressions!H$39</f>
        <v>94.8375547390022</v>
      </c>
      <c r="J135" s="7">
        <f>J100*regressions!I$38+regressions!I$39</f>
        <v>41.446138873862395</v>
      </c>
      <c r="K135" s="7">
        <f>K100*regressions!J$38+regressions!J$39</f>
        <v>142.32178075448923</v>
      </c>
      <c r="L135" s="7">
        <f>L100*regressions!K$38+regressions!K$39</f>
        <v>17.798085615869383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17.197876271081626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144R1 41-49</v>
      </c>
      <c r="C136" s="7">
        <f>C101*regressions!B$38+regressions!B$39</f>
        <v>11.965422898317865</v>
      </c>
      <c r="D136" s="7">
        <f>D101*regressions!C$38+regressions!C$39</f>
        <v>6.677515722355634</v>
      </c>
      <c r="E136" s="7">
        <f>E101*regressions!D$38+regressions!D$39</f>
        <v>1152.6410163645317</v>
      </c>
      <c r="F136" s="7">
        <f>F101*regressions!E$38+regressions!E$39</f>
        <v>256.80035835159924</v>
      </c>
      <c r="G136" s="7">
        <f>G101*regressions!F$38+regressions!F$39</f>
        <v>34.815277598662114</v>
      </c>
      <c r="H136" s="7">
        <f>H101*regressions!G$38+regressions!G$39</f>
        <v>44.80197698364883</v>
      </c>
      <c r="I136" s="7">
        <f>I101*regressions!H$38+regressions!H$39</f>
        <v>73.60369430679421</v>
      </c>
      <c r="J136" s="7">
        <f>J101*regressions!I$38+regressions!I$39</f>
        <v>104.95757856060432</v>
      </c>
      <c r="K136" s="7">
        <f>K101*regressions!J$38+regressions!J$39</f>
        <v>160.9632354175164</v>
      </c>
      <c r="L136" s="7">
        <f>L101*regressions!K$38+regressions!K$39</f>
        <v>14.353944125667324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20.433094361471877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26.425981377409414</v>
      </c>
      <c r="D137" s="7">
        <f>D102*regressions!C$38+regressions!C$39</f>
        <v>137.27673806291102</v>
      </c>
      <c r="E137" s="7">
        <f>E102*regressions!D$38+regressions!D$39</f>
        <v>1958.0971956213634</v>
      </c>
      <c r="F137" s="7">
        <f>F102*regressions!E$38+regressions!E$39</f>
        <v>702.0951804970439</v>
      </c>
      <c r="G137" s="7">
        <f>G102*regressions!F$38+regressions!F$39</f>
        <v>32.5499637908303</v>
      </c>
      <c r="H137" s="7">
        <f>H102*regressions!G$38+regressions!G$39</f>
        <v>268.54859056504057</v>
      </c>
      <c r="I137" s="7">
        <f>I102*regressions!H$38+regressions!H$39</f>
        <v>396.1984784576223</v>
      </c>
      <c r="J137" s="7">
        <f>J102*regressions!I$38+regressions!I$39</f>
        <v>137.24500129144656</v>
      </c>
      <c r="K137" s="7">
        <f>K102*regressions!J$38+regressions!J$39</f>
        <v>311.04269587110747</v>
      </c>
      <c r="L137" s="7">
        <f>L102*regressions!K$38+regressions!K$39</f>
        <v>177.028435733776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46.47185595846242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21.267521466685704</v>
      </c>
      <c r="D138" s="7">
        <f>D103*regressions!C$38+regressions!C$39</f>
        <v>328.15787036919653</v>
      </c>
      <c r="E138" s="7">
        <f>E103*regressions!D$38+regressions!D$39</f>
        <v>63.14307289078843</v>
      </c>
      <c r="F138" s="7">
        <f>F103*regressions!E$38+regressions!E$39</f>
        <v>28.831142651399936</v>
      </c>
      <c r="G138" s="7">
        <f>G103*regressions!F$38+regressions!F$39</f>
        <v>21.31638056846062</v>
      </c>
      <c r="H138" s="7">
        <f>H103*regressions!G$38+regressions!G$39</f>
        <v>20.366754429624184</v>
      </c>
      <c r="I138" s="7">
        <f>I103*regressions!H$38+regressions!H$39</f>
        <v>285.0174231686914</v>
      </c>
      <c r="J138" s="7">
        <f>J103*regressions!I$38+regressions!I$39</f>
        <v>41.33077448734254</v>
      </c>
      <c r="K138" s="7">
        <f>K103*regressions!J$38+regressions!J$39</f>
        <v>162.27746546259704</v>
      </c>
      <c r="L138" s="7">
        <f>L103*regressions!K$38+regressions!K$39</f>
        <v>121.44873448982864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20.662652813681287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2</v>
      </c>
      <c r="C139" s="7">
        <f>C104*regressions!B$38+regressions!B$39</f>
        <v>1.0493849294273934</v>
      </c>
      <c r="D139" s="7">
        <f>D104*regressions!C$38+regressions!C$39</f>
        <v>3.776078712675387</v>
      </c>
      <c r="E139" s="7">
        <f>E104*regressions!D$38+regressions!D$39</f>
        <v>-1.1245532331375734</v>
      </c>
      <c r="F139" s="7">
        <f>F104*regressions!E$38+regressions!E$39</f>
        <v>3.7543203406487367</v>
      </c>
      <c r="G139" s="7">
        <f>G104*regressions!F$38+regressions!F$39</f>
        <v>0.2026136680381748</v>
      </c>
      <c r="H139" s="7">
        <f>H104*regressions!G$38+regressions!G$39</f>
        <v>-4.7176823345308945</v>
      </c>
      <c r="I139" s="7">
        <f>I104*regressions!H$38+regressions!H$39</f>
        <v>2.018322075483018</v>
      </c>
      <c r="J139" s="7">
        <f>J104*regressions!I$38+regressions!I$39</f>
        <v>4.594421677512685</v>
      </c>
      <c r="K139" s="7">
        <f>K104*regressions!J$38+regressions!J$39</f>
        <v>3.9065662032914865</v>
      </c>
      <c r="L139" s="7">
        <f>L104*regressions!K$38+regressions!K$39</f>
        <v>1.0268873239545104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-6.811542639204243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1.1091429217705087</v>
      </c>
      <c r="D140" s="7">
        <f>D105*regressions!C$38+regressions!C$39</f>
        <v>3.9496102229161303</v>
      </c>
      <c r="E140" s="7">
        <f>E105*regressions!D$38+regressions!D$39</f>
        <v>3581.693491099821</v>
      </c>
      <c r="F140" s="7">
        <f>F105*regressions!E$38+regressions!E$39</f>
        <v>2380.6384443854504</v>
      </c>
      <c r="G140" s="7">
        <f>G105*regressions!F$38+regressions!F$39</f>
        <v>3.2234991872299728</v>
      </c>
      <c r="H140" s="7">
        <f>H105*regressions!G$38+regressions!G$39</f>
        <v>136.60682815919282</v>
      </c>
      <c r="I140" s="7">
        <f>I105*regressions!H$38+regressions!H$39</f>
        <v>2.385601536172501</v>
      </c>
      <c r="J140" s="7">
        <f>J105*regressions!I$38+regressions!I$39</f>
        <v>3.724230076010019</v>
      </c>
      <c r="K140" s="7">
        <f>K105*regressions!J$38+regressions!J$39</f>
        <v>10.596223796679212</v>
      </c>
      <c r="L140" s="7">
        <f>L105*regressions!K$38+regressions!K$39</f>
        <v>0.6014071758638606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-5.6495395065713625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Acid blank 2 (acs)</v>
      </c>
      <c r="C141" s="7">
        <f>C106*regressions!B$38+regressions!B$39</f>
        <v>0.24901027403735077</v>
      </c>
      <c r="D141" s="7">
        <f>D106*regressions!C$38+regressions!C$39</f>
        <v>3.3517968927842827</v>
      </c>
      <c r="E141" s="7">
        <f>E106*regressions!D$38+regressions!D$39</f>
        <v>-5.249283610127009</v>
      </c>
      <c r="F141" s="7">
        <f>F106*regressions!E$38+regressions!E$39</f>
        <v>2.7214275416491507</v>
      </c>
      <c r="G141" s="7">
        <f>G106*regressions!F$38+regressions!F$39</f>
        <v>-0.005115392253480178</v>
      </c>
      <c r="H141" s="7">
        <f>H106*regressions!G$38+regressions!G$39</f>
        <v>-1.8054586910663206</v>
      </c>
      <c r="I141" s="7">
        <f>I106*regressions!H$38+regressions!H$39</f>
        <v>2.0027393269721596</v>
      </c>
      <c r="J141" s="7">
        <f>J106*regressions!I$38+regressions!I$39</f>
        <v>1.9486403345225374</v>
      </c>
      <c r="K141" s="7">
        <f>K106*regressions!J$38+regressions!J$39</f>
        <v>3.445909626779944</v>
      </c>
      <c r="L141" s="7">
        <f>L106*regressions!K$38+regressions!K$39</f>
        <v>-2.6053107317144724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-6.888497303467256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26.425981377409414</v>
      </c>
      <c r="D142" s="7">
        <f>D107*regressions!C$38+regressions!C$39</f>
        <v>137.27673806291102</v>
      </c>
      <c r="E142" s="7">
        <f>E107*regressions!D$38+regressions!D$39</f>
        <v>1958.0971956213632</v>
      </c>
      <c r="F142" s="7">
        <f>F107*regressions!E$38+regressions!E$39</f>
        <v>702.0951804970439</v>
      </c>
      <c r="G142" s="7">
        <f>G107*regressions!F$38+regressions!F$39</f>
        <v>32.5499637908303</v>
      </c>
      <c r="H142" s="7">
        <f>H107*regressions!G$38+regressions!G$39</f>
        <v>268.54859056504057</v>
      </c>
      <c r="I142" s="7">
        <f>I107*regressions!H$38+regressions!H$39</f>
        <v>396.1984784576223</v>
      </c>
      <c r="J142" s="7">
        <f>J107*regressions!I$38+regressions!I$39</f>
        <v>137.24500129144653</v>
      </c>
      <c r="K142" s="7">
        <f>K107*regressions!J$38+regressions!J$39</f>
        <v>311.04269587110747</v>
      </c>
      <c r="L142" s="7">
        <f>L107*regressions!K$38+regressions!K$39</f>
        <v>177.028435733776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46.47185595846242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575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580</v>
      </c>
      <c r="D145" s="20" t="s">
        <v>584</v>
      </c>
      <c r="E145" s="20" t="s">
        <v>581</v>
      </c>
      <c r="F145" s="20" t="s">
        <v>550</v>
      </c>
      <c r="G145" s="20" t="s">
        <v>549</v>
      </c>
      <c r="H145" s="20" t="s">
        <v>551</v>
      </c>
      <c r="I145" s="20" t="s">
        <v>585</v>
      </c>
      <c r="J145" s="20" t="s">
        <v>589</v>
      </c>
      <c r="K145" s="20" t="s">
        <v>412</v>
      </c>
      <c r="L145" s="20" t="s">
        <v>590</v>
      </c>
      <c r="N145" s="73" t="s">
        <v>508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56.52517416627873</v>
      </c>
      <c r="D146" s="117">
        <f aca="true" t="shared" si="12" ref="D146:D177">D111*1.889</f>
        <v>259.3157582008389</v>
      </c>
      <c r="E146" s="117">
        <f aca="true" t="shared" si="13" ref="E146:E177">E111*1.43</f>
        <v>2800.0789897385494</v>
      </c>
      <c r="F146" s="117">
        <f aca="true" t="shared" si="14" ref="F146:F177">F111*1.658</f>
        <v>1164.0738092640986</v>
      </c>
      <c r="G146" s="117">
        <f aca="true" t="shared" si="15" ref="G146:G177">G111*1.291</f>
        <v>42.02200325396191</v>
      </c>
      <c r="H146" s="117">
        <f aca="true" t="shared" si="16" ref="H146:H177">H111*1.399</f>
        <v>375.69947820049174</v>
      </c>
      <c r="I146" s="117">
        <f aca="true" t="shared" si="17" ref="I146:I177">I111*1.348</f>
        <v>534.0755489608749</v>
      </c>
      <c r="J146" s="117">
        <f aca="true" t="shared" si="18" ref="J146:J177">J111*1.205</f>
        <v>165.38022655619307</v>
      </c>
      <c r="K146" s="117">
        <f aca="true" t="shared" si="19" ref="K146:K177">K111*2.291</f>
        <v>712.5988162407072</v>
      </c>
      <c r="L146" s="117">
        <f aca="true" t="shared" si="20" ref="L146:L177">L111*1.668</f>
        <v>295.2834308039383</v>
      </c>
      <c r="N146" s="118">
        <f>SUM(C146:J146,L146)</f>
        <v>5692.454419145226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1.1485702837573764</v>
      </c>
      <c r="D147" s="117">
        <f t="shared" si="12"/>
        <v>6.567033391460388</v>
      </c>
      <c r="E147" s="117">
        <f t="shared" si="13"/>
        <v>-4.316410765130915</v>
      </c>
      <c r="F147" s="117">
        <f t="shared" si="14"/>
        <v>13.379618936124997</v>
      </c>
      <c r="G147" s="117">
        <f t="shared" si="15"/>
        <v>0.2723603973696895</v>
      </c>
      <c r="H147" s="117">
        <f t="shared" si="16"/>
        <v>-1.8882109007097925</v>
      </c>
      <c r="I147" s="117">
        <f t="shared" si="17"/>
        <v>2.6463625737258036</v>
      </c>
      <c r="J147" s="117">
        <f t="shared" si="18"/>
        <v>7.207061331737229</v>
      </c>
      <c r="K147" s="117">
        <f t="shared" si="19"/>
        <v>9.481691431266736</v>
      </c>
      <c r="L147" s="117">
        <f t="shared" si="20"/>
        <v>3.594475444826967</v>
      </c>
      <c r="N147" s="117">
        <f aca="true" t="shared" si="21" ref="N147:N177">SUM(C147:J147,L147)</f>
        <v>28.61086069316174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34.24581505837648</v>
      </c>
      <c r="D148" s="7">
        <f t="shared" si="12"/>
        <v>18.237600641484587</v>
      </c>
      <c r="E148" s="7">
        <f t="shared" si="13"/>
        <v>544.5426027563351</v>
      </c>
      <c r="F148" s="7">
        <f t="shared" si="14"/>
        <v>278.27422342342953</v>
      </c>
      <c r="G148" s="7">
        <f t="shared" si="15"/>
        <v>57.26525871883852</v>
      </c>
      <c r="H148" s="7">
        <f t="shared" si="16"/>
        <v>78.88338953758345</v>
      </c>
      <c r="I148" s="7">
        <f t="shared" si="17"/>
        <v>147.72884564008373</v>
      </c>
      <c r="J148" s="7">
        <f t="shared" si="18"/>
        <v>153.881082576229</v>
      </c>
      <c r="K148" s="7">
        <f t="shared" si="19"/>
        <v>705.8092594827705</v>
      </c>
      <c r="L148" s="7">
        <f t="shared" si="20"/>
        <v>26.17119691516178</v>
      </c>
      <c r="N148" s="7">
        <f t="shared" si="21"/>
        <v>1339.2300152675223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56.52517416627873</v>
      </c>
      <c r="D149" s="117">
        <f t="shared" si="12"/>
        <v>259.3157582008389</v>
      </c>
      <c r="E149" s="117">
        <f t="shared" si="13"/>
        <v>2800.0789897385494</v>
      </c>
      <c r="F149" s="117">
        <f t="shared" si="14"/>
        <v>1164.0738092640988</v>
      </c>
      <c r="G149" s="117">
        <f t="shared" si="15"/>
        <v>42.022003253961906</v>
      </c>
      <c r="H149" s="117">
        <f t="shared" si="16"/>
        <v>375.69947820049174</v>
      </c>
      <c r="I149" s="117">
        <f t="shared" si="17"/>
        <v>534.0755489608749</v>
      </c>
      <c r="J149" s="117">
        <f t="shared" si="18"/>
        <v>165.38022655619307</v>
      </c>
      <c r="K149" s="117">
        <f t="shared" si="19"/>
        <v>712.5988162407072</v>
      </c>
      <c r="L149" s="117">
        <f t="shared" si="20"/>
        <v>295.2834308039383</v>
      </c>
      <c r="N149" s="118">
        <f t="shared" si="21"/>
        <v>5692.454419145226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1.8200245525696375</v>
      </c>
      <c r="D150" s="7">
        <f t="shared" si="12"/>
        <v>24.786513608608985</v>
      </c>
      <c r="E150" s="7">
        <f t="shared" si="13"/>
        <v>3976.1601209016644</v>
      </c>
      <c r="F150" s="7">
        <f t="shared" si="14"/>
        <v>4097.812327964935</v>
      </c>
      <c r="G150" s="7">
        <f t="shared" si="15"/>
        <v>9.324737566974544</v>
      </c>
      <c r="H150" s="7">
        <f t="shared" si="16"/>
        <v>160.94134353855597</v>
      </c>
      <c r="I150" s="7">
        <f t="shared" si="17"/>
        <v>3.6275164425342292</v>
      </c>
      <c r="J150" s="7">
        <f t="shared" si="18"/>
        <v>4.694514885277269</v>
      </c>
      <c r="K150" s="7">
        <f t="shared" si="19"/>
        <v>60.318818731298826</v>
      </c>
      <c r="L150" s="7">
        <f t="shared" si="20"/>
        <v>12.513901162913376</v>
      </c>
      <c r="N150" s="7">
        <f t="shared" si="21"/>
        <v>8291.681000624034</v>
      </c>
    </row>
    <row r="151" spans="1:14" s="122" customFormat="1" ht="11.25">
      <c r="A151" s="121">
        <f t="shared" si="22"/>
        <v>6</v>
      </c>
      <c r="B151" s="122" t="str">
        <f>'recalc raw'!C8</f>
        <v>132R1 36-45</v>
      </c>
      <c r="C151" s="109">
        <f t="shared" si="11"/>
        <v>39.53208954897856</v>
      </c>
      <c r="D151" s="109">
        <f t="shared" si="12"/>
        <v>14.58671316768291</v>
      </c>
      <c r="E151" s="109">
        <f t="shared" si="13"/>
        <v>245.5468398055881</v>
      </c>
      <c r="F151" s="109">
        <f t="shared" si="14"/>
        <v>116.32861747070575</v>
      </c>
      <c r="G151" s="109">
        <f t="shared" si="15"/>
        <v>52.10859646546123</v>
      </c>
      <c r="H151" s="109">
        <f t="shared" si="16"/>
        <v>50.897430086154614</v>
      </c>
      <c r="I151" s="109">
        <f t="shared" si="17"/>
        <v>139.7187496345222</v>
      </c>
      <c r="J151" s="109">
        <f t="shared" si="18"/>
        <v>31.07504349585415</v>
      </c>
      <c r="K151" s="109">
        <f t="shared" si="19"/>
        <v>401.54885496621966</v>
      </c>
      <c r="L151" s="109">
        <f t="shared" si="20"/>
        <v>30.1893287840241</v>
      </c>
      <c r="N151" s="112">
        <f t="shared" si="21"/>
        <v>719.9834084589716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56.52517416627873</v>
      </c>
      <c r="D152" s="117">
        <f t="shared" si="12"/>
        <v>259.3157582008389</v>
      </c>
      <c r="E152" s="117">
        <f t="shared" si="13"/>
        <v>2800.07898973855</v>
      </c>
      <c r="F152" s="117">
        <f t="shared" si="14"/>
        <v>1164.0738092640986</v>
      </c>
      <c r="G152" s="117">
        <f t="shared" si="15"/>
        <v>42.02200325396191</v>
      </c>
      <c r="H152" s="117">
        <f t="shared" si="16"/>
        <v>375.69947820049174</v>
      </c>
      <c r="I152" s="117">
        <f t="shared" si="17"/>
        <v>534.0755489608749</v>
      </c>
      <c r="J152" s="117">
        <f t="shared" si="18"/>
        <v>165.38022655619307</v>
      </c>
      <c r="K152" s="117">
        <f t="shared" si="19"/>
        <v>712.5988162407072</v>
      </c>
      <c r="L152" s="117">
        <f t="shared" si="20"/>
        <v>295.28343080393836</v>
      </c>
      <c r="N152" s="118">
        <f t="shared" si="21"/>
        <v>5692.454419145226</v>
      </c>
    </row>
    <row r="153" spans="1:14" ht="11.25">
      <c r="A153" s="25">
        <f t="shared" si="22"/>
        <v>8</v>
      </c>
      <c r="B153" s="1" t="str">
        <f>'recalc raw'!C10</f>
        <v>133R2 45-50</v>
      </c>
      <c r="C153" s="7">
        <f t="shared" si="11"/>
        <v>29.405529555207877</v>
      </c>
      <c r="D153" s="7">
        <f t="shared" si="12"/>
        <v>15.18943427918466</v>
      </c>
      <c r="E153" s="7">
        <f t="shared" si="13"/>
        <v>69.66654284863301</v>
      </c>
      <c r="F153" s="7">
        <f t="shared" si="14"/>
        <v>93.74592952269649</v>
      </c>
      <c r="G153" s="7">
        <f t="shared" si="15"/>
        <v>45.692157361741735</v>
      </c>
      <c r="H153" s="7">
        <f t="shared" si="16"/>
        <v>58.536494539267814</v>
      </c>
      <c r="I153" s="7">
        <f t="shared" si="17"/>
        <v>137.71815755986796</v>
      </c>
      <c r="J153" s="7">
        <f t="shared" si="18"/>
        <v>1.7896711638253568</v>
      </c>
      <c r="K153" s="7">
        <f t="shared" si="19"/>
        <v>395.15352104849245</v>
      </c>
      <c r="L153" s="7">
        <f t="shared" si="20"/>
        <v>56.82756111304943</v>
      </c>
      <c r="N153" s="7">
        <f t="shared" si="21"/>
        <v>508.5714779434743</v>
      </c>
    </row>
    <row r="154" spans="1:14" ht="11.25">
      <c r="A154" s="25">
        <f t="shared" si="22"/>
        <v>9</v>
      </c>
      <c r="B154" s="1" t="str">
        <f>'recalc raw'!C11</f>
        <v>134R2 21-26</v>
      </c>
      <c r="C154" s="7">
        <f t="shared" si="11"/>
        <v>24.399232709330644</v>
      </c>
      <c r="D154" s="7">
        <f t="shared" si="12"/>
        <v>13.050288030997391</v>
      </c>
      <c r="E154" s="7">
        <f t="shared" si="13"/>
        <v>609.0294166559348</v>
      </c>
      <c r="F154" s="7">
        <f t="shared" si="14"/>
        <v>164.79697258772234</v>
      </c>
      <c r="G154" s="7">
        <f t="shared" si="15"/>
        <v>52.870819835298306</v>
      </c>
      <c r="H154" s="7">
        <f t="shared" si="16"/>
        <v>62.41064148250722</v>
      </c>
      <c r="I154" s="7">
        <f t="shared" si="17"/>
        <v>132.79663928217508</v>
      </c>
      <c r="J154" s="7">
        <f t="shared" si="18"/>
        <v>131.93018853526166</v>
      </c>
      <c r="K154" s="7">
        <f t="shared" si="19"/>
        <v>436.5036899322888</v>
      </c>
      <c r="L154" s="7">
        <f t="shared" si="20"/>
        <v>15.70273201176401</v>
      </c>
      <c r="N154" s="114">
        <f t="shared" si="21"/>
        <v>1206.9869311309917</v>
      </c>
    </row>
    <row r="155" spans="1:14" ht="11.25">
      <c r="A155" s="25">
        <f t="shared" si="22"/>
        <v>10</v>
      </c>
      <c r="B155" s="1" t="str">
        <f>'recalc raw'!C12</f>
        <v>135R2 53-63</v>
      </c>
      <c r="C155" s="7">
        <f t="shared" si="11"/>
        <v>28.224868293900663</v>
      </c>
      <c r="D155" s="7">
        <f t="shared" si="12"/>
        <v>12.003801449546696</v>
      </c>
      <c r="E155" s="7">
        <f t="shared" si="13"/>
        <v>1218.5964544321353</v>
      </c>
      <c r="F155" s="7">
        <f t="shared" si="14"/>
        <v>388.7905027655383</v>
      </c>
      <c r="G155" s="7">
        <f t="shared" si="15"/>
        <v>54.90796382543689</v>
      </c>
      <c r="H155" s="7">
        <f t="shared" si="16"/>
        <v>66.12084579833756</v>
      </c>
      <c r="I155" s="7">
        <f t="shared" si="17"/>
        <v>100.67857605266877</v>
      </c>
      <c r="J155" s="7">
        <f t="shared" si="18"/>
        <v>174.68051313687144</v>
      </c>
      <c r="K155" s="7">
        <f t="shared" si="19"/>
        <v>433.5355380931273</v>
      </c>
      <c r="L155" s="7">
        <f t="shared" si="20"/>
        <v>21.23606741935728</v>
      </c>
      <c r="N155" s="7">
        <f t="shared" si="21"/>
        <v>2065.239593173793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42.83241151002058</v>
      </c>
      <c r="D156" s="7">
        <f t="shared" si="12"/>
        <v>600.9306639357288</v>
      </c>
      <c r="E156" s="7">
        <f t="shared" si="13"/>
        <v>87.77790844992288</v>
      </c>
      <c r="F156" s="7">
        <f t="shared" si="14"/>
        <v>53.084932320990546</v>
      </c>
      <c r="G156" s="7">
        <f t="shared" si="15"/>
        <v>27.709366305459724</v>
      </c>
      <c r="H156" s="7">
        <f t="shared" si="16"/>
        <v>32.531485042512266</v>
      </c>
      <c r="I156" s="7">
        <f t="shared" si="17"/>
        <v>391.6927694089599</v>
      </c>
      <c r="J156" s="7">
        <f t="shared" si="18"/>
        <v>48.452285703218</v>
      </c>
      <c r="K156" s="7">
        <f t="shared" si="19"/>
        <v>379.95941971066566</v>
      </c>
      <c r="L156" s="7">
        <f t="shared" si="20"/>
        <v>191.92567842278356</v>
      </c>
      <c r="N156" s="7">
        <f t="shared" si="21"/>
        <v>1476.9375010995964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56.52517416627873</v>
      </c>
      <c r="D157" s="117">
        <f t="shared" si="12"/>
        <v>259.3157582008389</v>
      </c>
      <c r="E157" s="117">
        <f t="shared" si="13"/>
        <v>2800.0789897385494</v>
      </c>
      <c r="F157" s="117">
        <f t="shared" si="14"/>
        <v>1164.0738092640986</v>
      </c>
      <c r="G157" s="117">
        <f t="shared" si="15"/>
        <v>42.02200325396191</v>
      </c>
      <c r="H157" s="117">
        <f t="shared" si="16"/>
        <v>375.69947820049174</v>
      </c>
      <c r="I157" s="117">
        <f t="shared" si="17"/>
        <v>534.0755489608749</v>
      </c>
      <c r="J157" s="117">
        <f t="shared" si="18"/>
        <v>165.38022655619312</v>
      </c>
      <c r="K157" s="117">
        <f t="shared" si="19"/>
        <v>712.5988162407072</v>
      </c>
      <c r="L157" s="117">
        <f t="shared" si="20"/>
        <v>295.2834308039383</v>
      </c>
      <c r="N157" s="118">
        <f t="shared" si="21"/>
        <v>5692.454419145226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1.7862023337368385</v>
      </c>
      <c r="D158" s="35">
        <f t="shared" si="12"/>
        <v>7.35085342794884</v>
      </c>
      <c r="E158" s="35">
        <f t="shared" si="13"/>
        <v>5232.993219129654</v>
      </c>
      <c r="F158" s="35">
        <f t="shared" si="14"/>
        <v>4030.009149307537</v>
      </c>
      <c r="G158" s="35">
        <f t="shared" si="15"/>
        <v>4.135255531053551</v>
      </c>
      <c r="H158" s="35">
        <f t="shared" si="16"/>
        <v>181.0398579363584</v>
      </c>
      <c r="I158" s="35">
        <f t="shared" si="17"/>
        <v>3.117651487672126</v>
      </c>
      <c r="J158" s="35">
        <f t="shared" si="18"/>
        <v>3.3150310869371507</v>
      </c>
      <c r="K158" s="35">
        <f t="shared" si="19"/>
        <v>24.60683485962112</v>
      </c>
      <c r="L158" s="35">
        <f t="shared" si="20"/>
        <v>4.521877954485356</v>
      </c>
      <c r="N158" s="7">
        <f t="shared" si="21"/>
        <v>9468.269098195382</v>
      </c>
    </row>
    <row r="159" spans="1:14" s="122" customFormat="1" ht="11.25">
      <c r="A159" s="121">
        <f t="shared" si="22"/>
        <v>14</v>
      </c>
      <c r="B159" s="122" t="str">
        <f>'recalc raw'!C16</f>
        <v>136R2 4-14</v>
      </c>
      <c r="C159" s="109">
        <f t="shared" si="11"/>
        <v>6.398494236414346</v>
      </c>
      <c r="D159" s="109">
        <f t="shared" si="12"/>
        <v>7.230799066350423</v>
      </c>
      <c r="E159" s="109">
        <f t="shared" si="13"/>
        <v>1859.309294652204</v>
      </c>
      <c r="F159" s="109">
        <f t="shared" si="14"/>
        <v>2050.308888799261</v>
      </c>
      <c r="G159" s="109">
        <f t="shared" si="15"/>
        <v>23.259233099131773</v>
      </c>
      <c r="H159" s="109">
        <f t="shared" si="16"/>
        <v>147.77891595859796</v>
      </c>
      <c r="I159" s="109">
        <f t="shared" si="17"/>
        <v>38.958443939522134</v>
      </c>
      <c r="J159" s="109">
        <f t="shared" si="18"/>
        <v>245.95516202625095</v>
      </c>
      <c r="K159" s="109">
        <f t="shared" si="19"/>
        <v>143.41764737622717</v>
      </c>
      <c r="L159" s="109">
        <f t="shared" si="20"/>
        <v>7.957051112636859</v>
      </c>
      <c r="N159" s="112">
        <f t="shared" si="21"/>
        <v>4387.15628289037</v>
      </c>
    </row>
    <row r="160" spans="1:14" ht="11.25">
      <c r="A160" s="25">
        <f t="shared" si="22"/>
        <v>15</v>
      </c>
      <c r="B160" s="1" t="str">
        <f>'recalc raw'!C17</f>
        <v>137R2 132-135</v>
      </c>
      <c r="C160" s="7">
        <f t="shared" si="11"/>
        <v>151.1276437724505</v>
      </c>
      <c r="D160" s="7">
        <f t="shared" si="12"/>
        <v>15.344476363797309</v>
      </c>
      <c r="E160" s="7">
        <f t="shared" si="13"/>
        <v>17.304751953146777</v>
      </c>
      <c r="F160" s="7">
        <f t="shared" si="14"/>
        <v>67.78605258098136</v>
      </c>
      <c r="G160" s="7">
        <f t="shared" si="15"/>
        <v>71.92458413486551</v>
      </c>
      <c r="H160" s="7">
        <f t="shared" si="16"/>
        <v>206.66582823092662</v>
      </c>
      <c r="I160" s="7">
        <f t="shared" si="17"/>
        <v>102.05170902172583</v>
      </c>
      <c r="J160" s="7">
        <f t="shared" si="18"/>
        <v>117.7463958305869</v>
      </c>
      <c r="K160" s="7">
        <f t="shared" si="19"/>
        <v>947.0803572187077</v>
      </c>
      <c r="L160" s="7">
        <f t="shared" si="20"/>
        <v>199.57693620905533</v>
      </c>
      <c r="N160" s="7">
        <f t="shared" si="21"/>
        <v>949.5283780975362</v>
      </c>
    </row>
    <row r="161" spans="1:14" ht="11.25">
      <c r="A161" s="25">
        <f t="shared" si="22"/>
        <v>16</v>
      </c>
      <c r="B161" s="1" t="str">
        <f>'recalc raw'!C18</f>
        <v>138R3 69-79</v>
      </c>
      <c r="C161" s="7">
        <f t="shared" si="11"/>
        <v>26.22019560047149</v>
      </c>
      <c r="D161" s="7">
        <f t="shared" si="12"/>
        <v>11.916180498990604</v>
      </c>
      <c r="E161" s="7">
        <f t="shared" si="13"/>
        <v>246.63211446981703</v>
      </c>
      <c r="F161" s="7">
        <f t="shared" si="14"/>
        <v>156.36065190069897</v>
      </c>
      <c r="G161" s="7">
        <f t="shared" si="15"/>
        <v>52.76600697305322</v>
      </c>
      <c r="H161" s="7">
        <f t="shared" si="16"/>
        <v>56.561353502553835</v>
      </c>
      <c r="I161" s="7">
        <f t="shared" si="17"/>
        <v>125.56588218149366</v>
      </c>
      <c r="J161" s="7">
        <f t="shared" si="18"/>
        <v>26.21110821219186</v>
      </c>
      <c r="K161" s="7">
        <f t="shared" si="19"/>
        <v>407.1926769417935</v>
      </c>
      <c r="L161" s="7">
        <f t="shared" si="20"/>
        <v>30.627395307187385</v>
      </c>
      <c r="N161" s="35">
        <f t="shared" si="21"/>
        <v>732.8608886464581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56.52517416627873</v>
      </c>
      <c r="D162" s="117">
        <f t="shared" si="12"/>
        <v>259.3157582008389</v>
      </c>
      <c r="E162" s="117">
        <f t="shared" si="13"/>
        <v>2800.0789897385494</v>
      </c>
      <c r="F162" s="117">
        <f t="shared" si="14"/>
        <v>1164.0738092640986</v>
      </c>
      <c r="G162" s="117">
        <f t="shared" si="15"/>
        <v>42.02200325396191</v>
      </c>
      <c r="H162" s="117">
        <f t="shared" si="16"/>
        <v>375.6994782004917</v>
      </c>
      <c r="I162" s="117">
        <f t="shared" si="17"/>
        <v>534.0755489608749</v>
      </c>
      <c r="J162" s="117">
        <f t="shared" si="18"/>
        <v>165.38022655619307</v>
      </c>
      <c r="K162" s="117">
        <f t="shared" si="19"/>
        <v>712.5988162407072</v>
      </c>
      <c r="L162" s="117">
        <f t="shared" si="20"/>
        <v>295.28343080393836</v>
      </c>
      <c r="N162" s="118">
        <f t="shared" si="21"/>
        <v>5692.454419145224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34.235453045214456</v>
      </c>
      <c r="D163" s="7">
        <f t="shared" si="12"/>
        <v>18.3233222661275</v>
      </c>
      <c r="E163" s="7">
        <f t="shared" si="13"/>
        <v>533.0252679738486</v>
      </c>
      <c r="F163" s="7">
        <f t="shared" si="14"/>
        <v>271.1281506880414</v>
      </c>
      <c r="G163" s="7">
        <f t="shared" si="15"/>
        <v>57.04475510032435</v>
      </c>
      <c r="H163" s="7">
        <f t="shared" si="16"/>
        <v>81.69195604576453</v>
      </c>
      <c r="I163" s="7">
        <f t="shared" si="17"/>
        <v>143.05355908412153</v>
      </c>
      <c r="J163" s="7">
        <f t="shared" si="18"/>
        <v>149.1066919680913</v>
      </c>
      <c r="K163" s="7">
        <f t="shared" si="19"/>
        <v>726.9114479836026</v>
      </c>
      <c r="L163" s="7">
        <f t="shared" si="20"/>
        <v>26.38286250890231</v>
      </c>
      <c r="N163" s="35">
        <f t="shared" si="21"/>
        <v>1313.9920186804359</v>
      </c>
    </row>
    <row r="164" spans="1:14" ht="11.25">
      <c r="A164" s="25">
        <f t="shared" si="22"/>
        <v>19</v>
      </c>
      <c r="B164" s="1" t="str">
        <f>'recalc raw'!C21</f>
        <v>139R3 126-133</v>
      </c>
      <c r="C164" s="7">
        <f t="shared" si="11"/>
        <v>11.163703063667878</v>
      </c>
      <c r="D164" s="7">
        <f t="shared" si="12"/>
        <v>10.443897440035775</v>
      </c>
      <c r="E164" s="7">
        <f t="shared" si="13"/>
        <v>171.695439458225</v>
      </c>
      <c r="F164" s="7">
        <f t="shared" si="14"/>
        <v>1261.6829515267289</v>
      </c>
      <c r="G164" s="7">
        <f t="shared" si="15"/>
        <v>9.308128388236836</v>
      </c>
      <c r="H164" s="7">
        <f t="shared" si="16"/>
        <v>123.73992112543573</v>
      </c>
      <c r="I164" s="7">
        <f t="shared" si="17"/>
        <v>84.38716938115786</v>
      </c>
      <c r="J164" s="7">
        <f t="shared" si="18"/>
        <v>110.28040711718853</v>
      </c>
      <c r="K164" s="7">
        <f t="shared" si="19"/>
        <v>81.55879694930141</v>
      </c>
      <c r="L164" s="7">
        <f t="shared" si="20"/>
        <v>22.14586500177841</v>
      </c>
      <c r="N164" s="7">
        <f t="shared" si="21"/>
        <v>1804.847482502455</v>
      </c>
    </row>
    <row r="165" spans="1:14" s="122" customFormat="1" ht="11.25">
      <c r="A165" s="121">
        <f t="shared" si="22"/>
        <v>20</v>
      </c>
      <c r="B165" s="122" t="str">
        <f>'recalc raw'!C22</f>
        <v>140R2 11-19</v>
      </c>
      <c r="C165" s="109">
        <f t="shared" si="11"/>
        <v>16.606643365036692</v>
      </c>
      <c r="D165" s="109">
        <f t="shared" si="12"/>
        <v>11.169501030846929</v>
      </c>
      <c r="E165" s="109">
        <f t="shared" si="13"/>
        <v>354.1280773586417</v>
      </c>
      <c r="F165" s="109">
        <f t="shared" si="14"/>
        <v>2354.001904411344</v>
      </c>
      <c r="G165" s="109">
        <f t="shared" si="15"/>
        <v>16.033286233065674</v>
      </c>
      <c r="H165" s="109">
        <f t="shared" si="16"/>
        <v>194.92511029316603</v>
      </c>
      <c r="I165" s="109">
        <f t="shared" si="17"/>
        <v>18.416402838830198</v>
      </c>
      <c r="J165" s="109">
        <f t="shared" si="18"/>
        <v>419.17146187564674</v>
      </c>
      <c r="K165" s="109">
        <f t="shared" si="19"/>
        <v>167.7652977891564</v>
      </c>
      <c r="L165" s="109">
        <f t="shared" si="20"/>
        <v>41.67693094019449</v>
      </c>
      <c r="N165" s="112">
        <f t="shared" si="21"/>
        <v>3426.1293183467724</v>
      </c>
    </row>
    <row r="166" spans="1:14" ht="11.25">
      <c r="A166" s="25">
        <f t="shared" si="22"/>
        <v>21</v>
      </c>
      <c r="B166" s="1" t="str">
        <f>'recalc raw'!C23</f>
        <v>Acid blank 1 (acs)</v>
      </c>
      <c r="C166" s="7">
        <f t="shared" si="11"/>
        <v>1.9614844584065247</v>
      </c>
      <c r="D166" s="7">
        <f t="shared" si="12"/>
        <v>6.079577239608797</v>
      </c>
      <c r="E166" s="7">
        <f t="shared" si="13"/>
        <v>-10.79508010161811</v>
      </c>
      <c r="F166" s="7">
        <f t="shared" si="14"/>
        <v>1.6037581726591625</v>
      </c>
      <c r="G166" s="7">
        <f t="shared" si="15"/>
        <v>0.34221865280404234</v>
      </c>
      <c r="H166" s="7">
        <f t="shared" si="16"/>
        <v>-5.415545430351367</v>
      </c>
      <c r="I166" s="7">
        <f t="shared" si="17"/>
        <v>2.595120144974865</v>
      </c>
      <c r="J166" s="7">
        <f t="shared" si="18"/>
        <v>1.2827250608386869</v>
      </c>
      <c r="K166" s="7">
        <f t="shared" si="19"/>
        <v>9.489514821281114</v>
      </c>
      <c r="L166" s="7">
        <f t="shared" si="20"/>
        <v>-3.3558487720245536</v>
      </c>
      <c r="N166" s="7">
        <f t="shared" si="21"/>
        <v>-5.70159057470195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56.525174166278724</v>
      </c>
      <c r="D167" s="117">
        <f t="shared" si="12"/>
        <v>259.3157582008389</v>
      </c>
      <c r="E167" s="117">
        <f t="shared" si="13"/>
        <v>2800.07898973855</v>
      </c>
      <c r="F167" s="117">
        <f t="shared" si="14"/>
        <v>1164.0738092640986</v>
      </c>
      <c r="G167" s="117">
        <f t="shared" si="15"/>
        <v>42.02200325396191</v>
      </c>
      <c r="H167" s="117">
        <f t="shared" si="16"/>
        <v>375.69947820049174</v>
      </c>
      <c r="I167" s="117">
        <f t="shared" si="17"/>
        <v>534.0755489608749</v>
      </c>
      <c r="J167" s="117">
        <f t="shared" si="18"/>
        <v>165.38022655619307</v>
      </c>
      <c r="K167" s="117">
        <f t="shared" si="19"/>
        <v>712.5988162407072</v>
      </c>
      <c r="L167" s="117">
        <f t="shared" si="20"/>
        <v>295.28343080393824</v>
      </c>
      <c r="N167" s="118">
        <f t="shared" si="21"/>
        <v>5692.454419145226</v>
      </c>
    </row>
    <row r="168" spans="1:14" ht="11.25">
      <c r="A168" s="25">
        <f t="shared" si="23"/>
        <v>23</v>
      </c>
      <c r="B168" s="1" t="str">
        <f>'recalc raw'!C25</f>
        <v>140R3 91-101</v>
      </c>
      <c r="C168" s="7">
        <f t="shared" si="11"/>
        <v>225.1781608495257</v>
      </c>
      <c r="D168" s="7">
        <f t="shared" si="12"/>
        <v>20.700914197952223</v>
      </c>
      <c r="E168" s="7">
        <f t="shared" si="13"/>
        <v>46.06512710893678</v>
      </c>
      <c r="F168" s="7">
        <f t="shared" si="14"/>
        <v>52.19895178163239</v>
      </c>
      <c r="G168" s="7">
        <f t="shared" si="15"/>
        <v>56.8620680185611</v>
      </c>
      <c r="H168" s="7">
        <f t="shared" si="16"/>
        <v>105.64594749239065</v>
      </c>
      <c r="I168" s="7">
        <f t="shared" si="17"/>
        <v>156.0835030100668</v>
      </c>
      <c r="J168" s="7">
        <f t="shared" si="18"/>
        <v>62.36528812020406</v>
      </c>
      <c r="K168" s="7">
        <f t="shared" si="19"/>
        <v>496.3728258188506</v>
      </c>
      <c r="L168" s="7">
        <f t="shared" si="20"/>
        <v>113.46989522457629</v>
      </c>
      <c r="N168" s="7">
        <f t="shared" si="21"/>
        <v>838.5698558038459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1.857216792428868</v>
      </c>
      <c r="D169" s="7">
        <f t="shared" si="12"/>
        <v>24.529034579402353</v>
      </c>
      <c r="E169" s="7">
        <f t="shared" si="13"/>
        <v>4049.5051468595107</v>
      </c>
      <c r="F169" s="7">
        <f t="shared" si="14"/>
        <v>4060.539416654381</v>
      </c>
      <c r="G169" s="7">
        <f t="shared" si="15"/>
        <v>9.708545934491383</v>
      </c>
      <c r="H169" s="7">
        <f t="shared" si="16"/>
        <v>155.34375555193452</v>
      </c>
      <c r="I169" s="7">
        <f t="shared" si="17"/>
        <v>3.5875995004175207</v>
      </c>
      <c r="J169" s="7">
        <f t="shared" si="18"/>
        <v>3.380791620588678</v>
      </c>
      <c r="K169" s="7">
        <f t="shared" si="19"/>
        <v>58.05710690318874</v>
      </c>
      <c r="L169" s="7">
        <f t="shared" si="20"/>
        <v>8.618773972622684</v>
      </c>
      <c r="N169" s="7">
        <f t="shared" si="21"/>
        <v>8317.070281465778</v>
      </c>
    </row>
    <row r="170" spans="1:14" ht="11.25">
      <c r="A170" s="25">
        <f t="shared" si="23"/>
        <v>25</v>
      </c>
      <c r="B170" s="1" t="str">
        <f>'recalc raw'!C27</f>
        <v>142R2 68-78</v>
      </c>
      <c r="C170" s="7">
        <f t="shared" si="11"/>
        <v>24.299967083739066</v>
      </c>
      <c r="D170" s="7">
        <f t="shared" si="12"/>
        <v>13.975716796983967</v>
      </c>
      <c r="E170" s="7">
        <f t="shared" si="13"/>
        <v>868.9678602014477</v>
      </c>
      <c r="F170" s="7">
        <f t="shared" si="14"/>
        <v>291.4579532171686</v>
      </c>
      <c r="G170" s="7">
        <f t="shared" si="15"/>
        <v>36.11576780772898</v>
      </c>
      <c r="H170" s="7">
        <f t="shared" si="16"/>
        <v>52.49869484256655</v>
      </c>
      <c r="I170" s="7">
        <f t="shared" si="17"/>
        <v>127.84102378817498</v>
      </c>
      <c r="J170" s="7">
        <f t="shared" si="18"/>
        <v>49.94259734300419</v>
      </c>
      <c r="K170" s="7">
        <f t="shared" si="19"/>
        <v>326.0591997085348</v>
      </c>
      <c r="L170" s="7">
        <f t="shared" si="20"/>
        <v>29.68720680727013</v>
      </c>
      <c r="N170" s="7">
        <f t="shared" si="21"/>
        <v>1494.7867878880838</v>
      </c>
    </row>
    <row r="171" spans="1:14" ht="11.25">
      <c r="A171" s="25">
        <f t="shared" si="23"/>
        <v>26</v>
      </c>
      <c r="B171" s="1" t="str">
        <f>'recalc raw'!C28</f>
        <v>144R1 41-49</v>
      </c>
      <c r="C171" s="7">
        <f t="shared" si="11"/>
        <v>25.59403957950191</v>
      </c>
      <c r="D171" s="7">
        <f t="shared" si="12"/>
        <v>12.613827199529792</v>
      </c>
      <c r="E171" s="7">
        <f t="shared" si="13"/>
        <v>1648.27665340128</v>
      </c>
      <c r="F171" s="7">
        <f t="shared" si="14"/>
        <v>425.77499414695154</v>
      </c>
      <c r="G171" s="7">
        <f t="shared" si="15"/>
        <v>44.94652337987279</v>
      </c>
      <c r="H171" s="7">
        <f t="shared" si="16"/>
        <v>62.67796580012471</v>
      </c>
      <c r="I171" s="7">
        <f t="shared" si="17"/>
        <v>99.2177799255586</v>
      </c>
      <c r="J171" s="7">
        <f t="shared" si="18"/>
        <v>126.47388216552821</v>
      </c>
      <c r="K171" s="7">
        <f t="shared" si="19"/>
        <v>368.76677234153004</v>
      </c>
      <c r="L171" s="7">
        <f t="shared" si="20"/>
        <v>23.942378801613096</v>
      </c>
      <c r="N171" s="35">
        <f t="shared" si="21"/>
        <v>2469.5180443999607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56.52517416627873</v>
      </c>
      <c r="D172" s="117">
        <f t="shared" si="12"/>
        <v>259.3157582008389</v>
      </c>
      <c r="E172" s="117">
        <f t="shared" si="13"/>
        <v>2800.0789897385494</v>
      </c>
      <c r="F172" s="117">
        <f t="shared" si="14"/>
        <v>1164.0738092640986</v>
      </c>
      <c r="G172" s="117">
        <f t="shared" si="15"/>
        <v>42.02200325396191</v>
      </c>
      <c r="H172" s="117">
        <f t="shared" si="16"/>
        <v>375.69947820049174</v>
      </c>
      <c r="I172" s="117">
        <f t="shared" si="17"/>
        <v>534.0755489608749</v>
      </c>
      <c r="J172" s="117">
        <f t="shared" si="18"/>
        <v>165.38022655619312</v>
      </c>
      <c r="K172" s="117">
        <f t="shared" si="19"/>
        <v>712.5988162407072</v>
      </c>
      <c r="L172" s="117">
        <f t="shared" si="20"/>
        <v>295.28343080393836</v>
      </c>
      <c r="N172" s="118">
        <f t="shared" si="21"/>
        <v>5692.454419145226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45.49122841724071</v>
      </c>
      <c r="D173" s="35">
        <f t="shared" si="12"/>
        <v>619.8902171274123</v>
      </c>
      <c r="E173" s="35">
        <f t="shared" si="13"/>
        <v>90.29459423382745</v>
      </c>
      <c r="F173" s="35">
        <f t="shared" si="14"/>
        <v>47.802034516021095</v>
      </c>
      <c r="G173" s="35">
        <f t="shared" si="15"/>
        <v>27.519447313882658</v>
      </c>
      <c r="H173" s="35">
        <f t="shared" si="16"/>
        <v>28.493089447044234</v>
      </c>
      <c r="I173" s="35">
        <f t="shared" si="17"/>
        <v>384.203486431396</v>
      </c>
      <c r="J173" s="35">
        <f t="shared" si="18"/>
        <v>49.80358325724776</v>
      </c>
      <c r="K173" s="35">
        <f t="shared" si="19"/>
        <v>371.7776733748098</v>
      </c>
      <c r="L173" s="35">
        <f t="shared" si="20"/>
        <v>202.57648912903417</v>
      </c>
      <c r="N173" s="7">
        <f t="shared" si="21"/>
        <v>1496.0741698731063</v>
      </c>
    </row>
    <row r="174" spans="1:14" ht="11.25">
      <c r="A174" s="25">
        <f t="shared" si="23"/>
        <v>29</v>
      </c>
      <c r="B174" s="1" t="str">
        <f>'recalc raw'!C31</f>
        <v>Blank 2</v>
      </c>
      <c r="C174" s="7">
        <f t="shared" si="11"/>
        <v>2.244634364045194</v>
      </c>
      <c r="D174" s="7">
        <f t="shared" si="12"/>
        <v>7.133012688243807</v>
      </c>
      <c r="E174" s="7">
        <f t="shared" si="13"/>
        <v>-1.6081111233867298</v>
      </c>
      <c r="F174" s="7">
        <f t="shared" si="14"/>
        <v>6.2246631247956055</v>
      </c>
      <c r="G174" s="7">
        <f t="shared" si="15"/>
        <v>0.26157424543728364</v>
      </c>
      <c r="H174" s="7">
        <f t="shared" si="16"/>
        <v>-6.600037586008721</v>
      </c>
      <c r="I174" s="7">
        <f t="shared" si="17"/>
        <v>2.7206981577511082</v>
      </c>
      <c r="J174" s="7">
        <f t="shared" si="18"/>
        <v>5.536278121402785</v>
      </c>
      <c r="K174" s="7">
        <f t="shared" si="19"/>
        <v>8.949943171740795</v>
      </c>
      <c r="L174" s="7">
        <f t="shared" si="20"/>
        <v>1.7128480563561232</v>
      </c>
      <c r="N174" s="35">
        <f t="shared" si="21"/>
        <v>17.625560048636455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2.3724567096671176</v>
      </c>
      <c r="D175" s="117">
        <f t="shared" si="12"/>
        <v>7.46081371108857</v>
      </c>
      <c r="E175" s="117">
        <f t="shared" si="13"/>
        <v>5121.821692272744</v>
      </c>
      <c r="F175" s="117">
        <f t="shared" si="14"/>
        <v>3947.0985407910766</v>
      </c>
      <c r="G175" s="117">
        <f t="shared" si="15"/>
        <v>4.161537450713895</v>
      </c>
      <c r="H175" s="117">
        <f t="shared" si="16"/>
        <v>191.11295259471075</v>
      </c>
      <c r="I175" s="117">
        <f t="shared" si="17"/>
        <v>3.2157908707605314</v>
      </c>
      <c r="J175" s="117">
        <f t="shared" si="18"/>
        <v>4.487697241592073</v>
      </c>
      <c r="K175" s="117">
        <f t="shared" si="19"/>
        <v>24.275948718192073</v>
      </c>
      <c r="L175" s="117">
        <f t="shared" si="20"/>
        <v>1.0031471693409195</v>
      </c>
      <c r="N175" s="117">
        <f>SUM(C175:J175,L175)</f>
        <v>9282.734628811695</v>
      </c>
    </row>
    <row r="176" spans="1:14" s="116" customFormat="1" ht="11.25">
      <c r="A176" s="115">
        <f t="shared" si="23"/>
        <v>31</v>
      </c>
      <c r="B176" s="116" t="str">
        <f>'recalc raw'!C33</f>
        <v>Acid blank 2 (acs)</v>
      </c>
      <c r="C176" s="117">
        <f t="shared" si="11"/>
        <v>0.5326329761658932</v>
      </c>
      <c r="D176" s="117">
        <f t="shared" si="12"/>
        <v>6.3315443304695105</v>
      </c>
      <c r="E176" s="117">
        <f t="shared" si="13"/>
        <v>-7.506475562481622</v>
      </c>
      <c r="F176" s="117">
        <f t="shared" si="14"/>
        <v>4.5121268640542915</v>
      </c>
      <c r="G176" s="117">
        <f t="shared" si="15"/>
        <v>-0.006603971399242909</v>
      </c>
      <c r="H176" s="117">
        <f t="shared" si="16"/>
        <v>-2.5258367088017826</v>
      </c>
      <c r="I176" s="117">
        <f t="shared" si="17"/>
        <v>2.6996926127584713</v>
      </c>
      <c r="J176" s="117">
        <f t="shared" si="18"/>
        <v>2.3481116030996576</v>
      </c>
      <c r="K176" s="117">
        <f t="shared" si="19"/>
        <v>7.894578954952851</v>
      </c>
      <c r="L176" s="117">
        <f t="shared" si="20"/>
        <v>-4.34565830049974</v>
      </c>
      <c r="N176" s="117">
        <f t="shared" si="21"/>
        <v>2.0395338433654366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56.52517416627873</v>
      </c>
      <c r="D177" s="117">
        <f t="shared" si="12"/>
        <v>259.3157582008389</v>
      </c>
      <c r="E177" s="117">
        <f t="shared" si="13"/>
        <v>2800.0789897385494</v>
      </c>
      <c r="F177" s="117">
        <f t="shared" si="14"/>
        <v>1164.0738092640986</v>
      </c>
      <c r="G177" s="117">
        <f t="shared" si="15"/>
        <v>42.02200325396191</v>
      </c>
      <c r="H177" s="117">
        <f t="shared" si="16"/>
        <v>375.69947820049174</v>
      </c>
      <c r="I177" s="117">
        <f t="shared" si="17"/>
        <v>534.0755489608749</v>
      </c>
      <c r="J177" s="117">
        <f t="shared" si="18"/>
        <v>165.38022655619307</v>
      </c>
      <c r="K177" s="117">
        <f t="shared" si="19"/>
        <v>712.5988162407072</v>
      </c>
      <c r="L177" s="117">
        <f t="shared" si="20"/>
        <v>295.28343080393836</v>
      </c>
      <c r="N177" s="118">
        <f t="shared" si="21"/>
        <v>5692.454419145226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1" sqref="L21"/>
    </sheetView>
  </sheetViews>
  <sheetFormatPr defaultColWidth="11.421875" defaultRowHeight="12.75"/>
  <cols>
    <col min="1" max="1" width="4.421875" style="161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1"/>
      <c r="B1" s="23" t="s">
        <v>621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1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413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1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26.425981377409414</v>
      </c>
      <c r="D3" s="7">
        <f>'blk, drift &amp; conc calc'!D111</f>
        <v>137.27673806291102</v>
      </c>
      <c r="E3" s="7">
        <f>'blk, drift &amp; conc calc'!E111</f>
        <v>1958.0971956213634</v>
      </c>
      <c r="F3" s="7">
        <f>'blk, drift &amp; conc calc'!F111</f>
        <v>702.0951804970439</v>
      </c>
      <c r="G3" s="7">
        <f>'blk, drift &amp; conc calc'!G111</f>
        <v>32.5499637908303</v>
      </c>
      <c r="H3" s="7">
        <f>'blk, drift &amp; conc calc'!H111</f>
        <v>268.54859056504057</v>
      </c>
      <c r="I3" s="7">
        <f>'blk, drift &amp; conc calc'!I111</f>
        <v>396.1984784576223</v>
      </c>
      <c r="J3" s="7">
        <f>'blk, drift &amp; conc calc'!J111</f>
        <v>137.24500129144653</v>
      </c>
      <c r="K3" s="7">
        <f>'blk, drift &amp; conc calc'!K111</f>
        <v>311.04269587110747</v>
      </c>
      <c r="L3" s="7">
        <f>'blk, drift &amp; conc calc'!L111</f>
        <v>177.02843573377598</v>
      </c>
      <c r="M3" s="7"/>
      <c r="N3" s="7">
        <f>SUM(C3:L3)</f>
        <v>4146.508261268551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46.47185595846242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1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26.425981377409414</v>
      </c>
      <c r="D4" s="7">
        <f>'blk, drift &amp; conc calc'!D114</f>
        <v>137.27673806291102</v>
      </c>
      <c r="E4" s="7">
        <f>'blk, drift &amp; conc calc'!E114</f>
        <v>1958.0971956213632</v>
      </c>
      <c r="F4" s="7">
        <f>'blk, drift &amp; conc calc'!F114</f>
        <v>702.095180497044</v>
      </c>
      <c r="G4" s="7">
        <f>'blk, drift &amp; conc calc'!G114</f>
        <v>32.54996379083029</v>
      </c>
      <c r="H4" s="7">
        <f>'blk, drift &amp; conc calc'!H114</f>
        <v>268.54859056504057</v>
      </c>
      <c r="I4" s="7">
        <f>'blk, drift &amp; conc calc'!I114</f>
        <v>396.1984784576223</v>
      </c>
      <c r="J4" s="7">
        <f>'blk, drift &amp; conc calc'!J114</f>
        <v>137.24500129144653</v>
      </c>
      <c r="K4" s="7">
        <f>'blk, drift &amp; conc calc'!K114</f>
        <v>311.04269587110747</v>
      </c>
      <c r="L4" s="7">
        <f>'blk, drift &amp; conc calc'!L114</f>
        <v>177.02843573377598</v>
      </c>
      <c r="M4" s="7"/>
      <c r="N4" s="7">
        <f aca="true" t="shared" si="0" ref="N4:N9">SUM(C4:L4)</f>
        <v>4146.508261268551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46.47185595846243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1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26.425981377409414</v>
      </c>
      <c r="D5" s="7">
        <f>'blk, drift &amp; conc calc'!D117</f>
        <v>137.27673806291102</v>
      </c>
      <c r="E5" s="7">
        <f>'blk, drift &amp; conc calc'!E117</f>
        <v>1958.0971956213637</v>
      </c>
      <c r="F5" s="7">
        <f>'blk, drift &amp; conc calc'!F117</f>
        <v>702.0951804970439</v>
      </c>
      <c r="G5" s="7">
        <f>'blk, drift &amp; conc calc'!G117</f>
        <v>32.5499637908303</v>
      </c>
      <c r="H5" s="7">
        <f>'blk, drift &amp; conc calc'!H117</f>
        <v>268.54859056504057</v>
      </c>
      <c r="I5" s="7">
        <f>'blk, drift &amp; conc calc'!I117</f>
        <v>396.1984784576223</v>
      </c>
      <c r="J5" s="7">
        <f>'blk, drift &amp; conc calc'!J117</f>
        <v>137.24500129144653</v>
      </c>
      <c r="K5" s="7">
        <f>'blk, drift &amp; conc calc'!K117</f>
        <v>311.04269587110747</v>
      </c>
      <c r="L5" s="7">
        <f>'blk, drift &amp; conc calc'!L117</f>
        <v>177.028435733776</v>
      </c>
      <c r="M5" s="7"/>
      <c r="N5" s="7">
        <f t="shared" si="0"/>
        <v>4146.508261268551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46.47185595846242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1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26.425981377409414</v>
      </c>
      <c r="D6" s="7">
        <f>'blk, drift &amp; conc calc'!D122</f>
        <v>137.27673806291102</v>
      </c>
      <c r="E6" s="7">
        <f>'blk, drift &amp; conc calc'!E122</f>
        <v>1958.0971956213634</v>
      </c>
      <c r="F6" s="7">
        <f>'blk, drift &amp; conc calc'!F122</f>
        <v>702.0951804970439</v>
      </c>
      <c r="G6" s="7">
        <f>'blk, drift &amp; conc calc'!G122</f>
        <v>32.5499637908303</v>
      </c>
      <c r="H6" s="7">
        <f>'blk, drift &amp; conc calc'!H122</f>
        <v>268.54859056504057</v>
      </c>
      <c r="I6" s="7">
        <f>'blk, drift &amp; conc calc'!I122</f>
        <v>396.1984784576223</v>
      </c>
      <c r="J6" s="7">
        <f>'blk, drift &amp; conc calc'!J122</f>
        <v>137.24500129144656</v>
      </c>
      <c r="K6" s="7">
        <f>'blk, drift &amp; conc calc'!K122</f>
        <v>311.04269587110747</v>
      </c>
      <c r="L6" s="7">
        <f>'blk, drift &amp; conc calc'!L122</f>
        <v>177.02843573377598</v>
      </c>
      <c r="M6" s="7"/>
      <c r="N6" s="7">
        <f t="shared" si="0"/>
        <v>4146.508261268551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46.47185595846243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1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26.425981377409414</v>
      </c>
      <c r="D7" s="7">
        <f>'blk, drift &amp; conc calc'!D127</f>
        <v>137.27673806291102</v>
      </c>
      <c r="E7" s="7">
        <f>'blk, drift &amp; conc calc'!E127</f>
        <v>1958.0971956213634</v>
      </c>
      <c r="F7" s="7">
        <f>'blk, drift &amp; conc calc'!F127</f>
        <v>702.0951804970439</v>
      </c>
      <c r="G7" s="7">
        <f>'blk, drift &amp; conc calc'!G127</f>
        <v>32.5499637908303</v>
      </c>
      <c r="H7" s="7">
        <f>'blk, drift &amp; conc calc'!H127</f>
        <v>268.5485905650405</v>
      </c>
      <c r="I7" s="7">
        <f>'blk, drift &amp; conc calc'!I127</f>
        <v>396.1984784576223</v>
      </c>
      <c r="J7" s="7">
        <f>'blk, drift &amp; conc calc'!J127</f>
        <v>137.24500129144653</v>
      </c>
      <c r="K7" s="7">
        <f>'blk, drift &amp; conc calc'!K127</f>
        <v>311.04269587110747</v>
      </c>
      <c r="L7" s="7">
        <f>'blk, drift &amp; conc calc'!L127</f>
        <v>177.028435733776</v>
      </c>
      <c r="M7" s="7"/>
      <c r="N7" s="7">
        <f t="shared" si="0"/>
        <v>4146.508261268551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46.47185595846243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1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26.42598137740941</v>
      </c>
      <c r="D8" s="7">
        <f>'blk, drift &amp; conc calc'!D132</f>
        <v>137.27673806291102</v>
      </c>
      <c r="E8" s="7">
        <f>'blk, drift &amp; conc calc'!E132</f>
        <v>1958.0971956213637</v>
      </c>
      <c r="F8" s="7">
        <f>'blk, drift &amp; conc calc'!F132</f>
        <v>702.0951804970439</v>
      </c>
      <c r="G8" s="7">
        <f>'blk, drift &amp; conc calc'!G132</f>
        <v>32.5499637908303</v>
      </c>
      <c r="H8" s="7">
        <f>'blk, drift &amp; conc calc'!H132</f>
        <v>268.54859056504057</v>
      </c>
      <c r="I8" s="7">
        <f>'blk, drift &amp; conc calc'!I132</f>
        <v>396.1984784576223</v>
      </c>
      <c r="J8" s="7">
        <f>'blk, drift &amp; conc calc'!J132</f>
        <v>137.24500129144653</v>
      </c>
      <c r="K8" s="7">
        <f>'blk, drift &amp; conc calc'!K132</f>
        <v>311.04269587110747</v>
      </c>
      <c r="L8" s="7">
        <f>'blk, drift &amp; conc calc'!L132</f>
        <v>177.02843573377595</v>
      </c>
      <c r="M8" s="7"/>
      <c r="N8" s="7">
        <f t="shared" si="0"/>
        <v>4146.508261268551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46.47185595846242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1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26.425981377409414</v>
      </c>
      <c r="D9" s="7">
        <f>'blk, drift &amp; conc calc'!D137</f>
        <v>137.27673806291102</v>
      </c>
      <c r="E9" s="7">
        <f>'blk, drift &amp; conc calc'!E137</f>
        <v>1958.0971956213634</v>
      </c>
      <c r="F9" s="7">
        <f>'blk, drift &amp; conc calc'!F137</f>
        <v>702.0951804970439</v>
      </c>
      <c r="G9" s="7">
        <f>'blk, drift &amp; conc calc'!G137</f>
        <v>32.5499637908303</v>
      </c>
      <c r="H9" s="7">
        <f>'blk, drift &amp; conc calc'!H137</f>
        <v>268.54859056504057</v>
      </c>
      <c r="I9" s="7">
        <f>'blk, drift &amp; conc calc'!I137</f>
        <v>396.1984784576223</v>
      </c>
      <c r="J9" s="7">
        <f>'blk, drift &amp; conc calc'!J137</f>
        <v>137.24500129144656</v>
      </c>
      <c r="K9" s="7">
        <f>'blk, drift &amp; conc calc'!K137</f>
        <v>311.04269587110747</v>
      </c>
      <c r="L9" s="7">
        <f>'blk, drift &amp; conc calc'!L137</f>
        <v>177.028435733776</v>
      </c>
      <c r="M9" s="7"/>
      <c r="N9" s="7">
        <f t="shared" si="0"/>
        <v>4146.508261268551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46.47185595846242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1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26.425981377409414</v>
      </c>
      <c r="D10" s="32">
        <f>'blk, drift &amp; conc calc'!D142</f>
        <v>137.27673806291102</v>
      </c>
      <c r="E10" s="32">
        <f>'blk, drift &amp; conc calc'!E142</f>
        <v>1958.0971956213632</v>
      </c>
      <c r="F10" s="32">
        <f>'blk, drift &amp; conc calc'!F142</f>
        <v>702.0951804970439</v>
      </c>
      <c r="G10" s="32">
        <f>'blk, drift &amp; conc calc'!G142</f>
        <v>32.5499637908303</v>
      </c>
      <c r="H10" s="32">
        <f>'blk, drift &amp; conc calc'!H142</f>
        <v>268.54859056504057</v>
      </c>
      <c r="I10" s="32">
        <f>'blk, drift &amp; conc calc'!I142</f>
        <v>396.1984784576223</v>
      </c>
      <c r="J10" s="32">
        <f>'blk, drift &amp; conc calc'!J142</f>
        <v>137.24500129144653</v>
      </c>
      <c r="K10" s="32">
        <f>'blk, drift &amp; conc calc'!K142</f>
        <v>311.04269587110747</v>
      </c>
      <c r="L10" s="32">
        <f>'blk, drift &amp; conc calc'!L142</f>
        <v>177.028435733776</v>
      </c>
      <c r="M10" s="40"/>
      <c r="N10" s="7">
        <f>SUM(C10:L10)</f>
        <v>4146.508261268551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46.47185595846242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2"/>
      <c r="B11" s="35" t="s">
        <v>523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-0.4259813774094141</v>
      </c>
      <c r="D12" s="35">
        <f t="shared" si="1"/>
        <v>-7.276738062911022</v>
      </c>
      <c r="E12" s="35">
        <f t="shared" si="1"/>
        <v>-1678.0971956213634</v>
      </c>
      <c r="F12" s="35">
        <f t="shared" si="1"/>
        <v>-583.0951804970439</v>
      </c>
      <c r="G12" s="35">
        <f t="shared" si="1"/>
        <v>-0.5499637908302972</v>
      </c>
      <c r="H12" s="35">
        <f t="shared" si="1"/>
        <v>-223.5485905650405</v>
      </c>
      <c r="I12" s="35">
        <f t="shared" si="1"/>
        <v>-7.198478457622286</v>
      </c>
      <c r="J12" s="35">
        <f t="shared" si="1"/>
        <v>-10.245001291446528</v>
      </c>
      <c r="K12" s="35">
        <f t="shared" si="1"/>
        <v>5.957304128892531</v>
      </c>
      <c r="L12" s="35">
        <f t="shared" si="1"/>
        <v>-5.028435733776007</v>
      </c>
      <c r="M12" s="35"/>
      <c r="N12" s="35">
        <f>N11-N7</f>
        <v>-4046.508261268551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4.621855958462426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-1.6383899131131312</v>
      </c>
      <c r="D13" s="35">
        <f t="shared" si="3"/>
        <v>-5.597490817623863</v>
      </c>
      <c r="E13" s="35">
        <f t="shared" si="3"/>
        <v>-599.3204270076297</v>
      </c>
      <c r="F13" s="35">
        <f t="shared" si="3"/>
        <v>-489.9959499975159</v>
      </c>
      <c r="G13" s="35">
        <f t="shared" si="3"/>
        <v>-1.7186368463446788</v>
      </c>
      <c r="H13" s="35">
        <f t="shared" si="3"/>
        <v>-496.77464570009005</v>
      </c>
      <c r="I13" s="35">
        <f t="shared" si="3"/>
        <v>-1.850508600931179</v>
      </c>
      <c r="J13" s="35">
        <f t="shared" si="3"/>
        <v>-8.066930150745296</v>
      </c>
      <c r="K13" s="35">
        <f t="shared" si="3"/>
        <v>1.8792757504392843</v>
      </c>
      <c r="L13" s="35">
        <f t="shared" si="3"/>
        <v>-2.9235091475441903</v>
      </c>
      <c r="M13" s="35"/>
      <c r="N13" s="35">
        <f>(N11-N7)/N11*100</f>
        <v>-4046.5082612685505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11.04386131054343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1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16.010198718268576</v>
      </c>
      <c r="D15" s="32">
        <f>'blk, drift &amp; conc calc'!D113</f>
        <v>9.654632420055366</v>
      </c>
      <c r="E15" s="32">
        <f>'blk, drift &amp; conc calc'!E113</f>
        <v>380.799022906528</v>
      </c>
      <c r="F15" s="32">
        <f>'blk, drift &amp; conc calc'!F113</f>
        <v>167.83728795140502</v>
      </c>
      <c r="G15" s="32">
        <f>'blk, drift &amp; conc calc'!G113</f>
        <v>44.35728793093611</v>
      </c>
      <c r="H15" s="32">
        <f>'blk, drift &amp; conc calc'!H113</f>
        <v>56.38555363658574</v>
      </c>
      <c r="I15" s="32">
        <f>'blk, drift &amp; conc calc'!I113</f>
        <v>109.59113178047754</v>
      </c>
      <c r="J15" s="32">
        <f>'blk, drift &amp; conc calc'!J113</f>
        <v>127.70214321678755</v>
      </c>
      <c r="K15" s="32">
        <f>'blk, drift &amp; conc calc'!K113</f>
        <v>308.07911806319095</v>
      </c>
      <c r="L15" s="32">
        <f>'blk, drift &amp; conc calc'!L113</f>
        <v>15.69016601628404</v>
      </c>
      <c r="M15" s="7"/>
      <c r="N15" s="7">
        <f>SUM(C15:L15)</f>
        <v>1236.1065426405191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45.95719185194806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1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16.005354392339626</v>
      </c>
      <c r="D16" s="32">
        <f>'blk, drift &amp; conc calc'!D128</f>
        <v>9.700011787256486</v>
      </c>
      <c r="E16" s="32">
        <f>'blk, drift &amp; conc calc'!E128</f>
        <v>372.74494263905495</v>
      </c>
      <c r="F16" s="32">
        <f>'blk, drift &amp; conc calc'!F128</f>
        <v>163.52723201932534</v>
      </c>
      <c r="G16" s="32">
        <f>'blk, drift &amp; conc calc'!G128</f>
        <v>44.18648729692049</v>
      </c>
      <c r="H16" s="32">
        <f>'blk, drift &amp; conc calc'!H128</f>
        <v>58.393106537358484</v>
      </c>
      <c r="I16" s="32">
        <f>'blk, drift &amp; conc calc'!I128</f>
        <v>106.12281831166285</v>
      </c>
      <c r="J16" s="32">
        <f>'blk, drift &amp; conc calc'!J128</f>
        <v>123.7399933345156</v>
      </c>
      <c r="K16" s="40">
        <f>'blk, drift &amp; conc calc'!K128</f>
        <v>317.29002530929836</v>
      </c>
      <c r="L16" s="32">
        <f>'blk, drift &amp; conc calc'!L128</f>
        <v>15.817063854257981</v>
      </c>
      <c r="M16" s="7"/>
      <c r="N16" s="7">
        <f>SUM(C16:L16)</f>
        <v>1227.52703548199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17.197876271081626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3"/>
      <c r="B17" s="35" t="s">
        <v>579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-0.0077765553041011515</v>
      </c>
      <c r="D18" s="35">
        <f aca="true" t="shared" si="5" ref="D18:L18">D17-AVERAGE(D15:D16)</f>
        <v>-2.677322103655925</v>
      </c>
      <c r="E18" s="35">
        <f t="shared" si="5"/>
        <v>-6.771982772791489</v>
      </c>
      <c r="F18" s="35">
        <f t="shared" si="5"/>
        <v>4.317740014634808</v>
      </c>
      <c r="G18" s="35">
        <f t="shared" si="5"/>
        <v>-0.27188761392829974</v>
      </c>
      <c r="H18" s="35">
        <f t="shared" si="5"/>
        <v>-5.389330086972109</v>
      </c>
      <c r="I18" s="35">
        <f t="shared" si="5"/>
        <v>2.143024953929796</v>
      </c>
      <c r="J18" s="35">
        <f t="shared" si="5"/>
        <v>-0.7210682756515752</v>
      </c>
      <c r="K18" s="35">
        <f t="shared" si="5"/>
        <v>-2.6845716862446807</v>
      </c>
      <c r="L18" s="35">
        <f t="shared" si="5"/>
        <v>2.2463850647289902</v>
      </c>
      <c r="M18" s="35"/>
      <c r="N18" s="35">
        <f>N17-AVERAGE(N15:N16)</f>
        <v>-1131.8167890612544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-12.422465938485157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-0.0486034706506322</v>
      </c>
      <c r="D19" s="35">
        <f aca="true" t="shared" si="7" ref="D19:L19">(D17-AVERAGE(D15:D16))/D17*100</f>
        <v>-38.24745862365607</v>
      </c>
      <c r="E19" s="35">
        <f t="shared" si="7"/>
        <v>-1.8302656142679699</v>
      </c>
      <c r="F19" s="35">
        <f t="shared" si="7"/>
        <v>2.5398470674322398</v>
      </c>
      <c r="G19" s="35">
        <f t="shared" si="7"/>
        <v>-0.6179263952915903</v>
      </c>
      <c r="H19" s="35">
        <f t="shared" si="7"/>
        <v>-10.36409632110021</v>
      </c>
      <c r="I19" s="35">
        <f t="shared" si="7"/>
        <v>1.948204503572542</v>
      </c>
      <c r="J19" s="35">
        <f t="shared" si="7"/>
        <v>-0.5768546205212601</v>
      </c>
      <c r="K19" s="35">
        <f t="shared" si="7"/>
        <v>-0.8659908665305421</v>
      </c>
      <c r="L19" s="35">
        <f t="shared" si="7"/>
        <v>12.479917026272167</v>
      </c>
      <c r="M19" s="35"/>
      <c r="N19" s="35">
        <f>(N17-AVERAGE(N15:N16))/N17*100</f>
        <v>-1131.8167890612544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-28.232877132920812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1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0.8508763686627572</v>
      </c>
      <c r="D21" s="7">
        <f>'blk, drift &amp; conc calc'!D115</f>
        <v>13.121500057495492</v>
      </c>
      <c r="E21" s="7">
        <f>'blk, drift &amp; conc calc'!E115</f>
        <v>2780.531553078087</v>
      </c>
      <c r="F21" s="7">
        <f>'blk, drift &amp; conc calc'!F115</f>
        <v>2471.5394016676332</v>
      </c>
      <c r="G21" s="7">
        <f>'blk, drift &amp; conc calc'!G115</f>
        <v>7.2228796026139</v>
      </c>
      <c r="H21" s="7">
        <f>'blk, drift &amp; conc calc'!H115</f>
        <v>115.04027415193421</v>
      </c>
      <c r="I21" s="7">
        <f>'blk, drift &amp; conc calc'!I115</f>
        <v>2.6910359365980927</v>
      </c>
      <c r="J21" s="7">
        <f>'blk, drift &amp; conc calc'!J115</f>
        <v>3.8958629753338334</v>
      </c>
      <c r="K21" s="7">
        <f>'blk, drift &amp; conc calc'!K115</f>
        <v>26.328598311348244</v>
      </c>
      <c r="L21" s="7">
        <f>'blk, drift &amp; conc calc'!L115</f>
        <v>7.502338826686676</v>
      </c>
      <c r="M21" s="7"/>
      <c r="N21" s="7">
        <f>SUM(C21:L21)</f>
        <v>5428.724320976394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-2.9665785237109747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1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0.8682640450812849</v>
      </c>
      <c r="D22" s="7">
        <f>'blk, drift &amp; conc calc'!D134</f>
        <v>12.985195648174882</v>
      </c>
      <c r="E22" s="7">
        <f>'blk, drift &amp; conc calc'!E134</f>
        <v>2831.821781020637</v>
      </c>
      <c r="F22" s="7">
        <f>'blk, drift &amp; conc calc'!F134</f>
        <v>2449.0587555213397</v>
      </c>
      <c r="G22" s="7">
        <f>'blk, drift &amp; conc calc'!G134</f>
        <v>7.520175007351962</v>
      </c>
      <c r="H22" s="7">
        <f>'blk, drift &amp; conc calc'!H134</f>
        <v>111.03913906499966</v>
      </c>
      <c r="I22" s="7">
        <f>'blk, drift &amp; conc calc'!I134</f>
        <v>2.661423961734066</v>
      </c>
      <c r="J22" s="7">
        <f>'blk, drift &amp; conc calc'!J134</f>
        <v>2.805636199658654</v>
      </c>
      <c r="K22" s="7">
        <f>'blk, drift &amp; conc calc'!K134</f>
        <v>25.34138232352193</v>
      </c>
      <c r="L22" s="7">
        <f>'blk, drift &amp; conc calc'!L134</f>
        <v>5.167130679030386</v>
      </c>
      <c r="M22" s="7"/>
      <c r="N22" s="7">
        <f>SUM(C22:L22)</f>
        <v>5449.268883471529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47.556182314147065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3"/>
      <c r="B23" s="35" t="s">
        <v>522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3"/>
      <c r="B24" s="35"/>
      <c r="C24" s="35">
        <f aca="true" t="shared" si="9" ref="C24:L24">C23-AVERAGE(C21:C22)</f>
        <v>0.680429793127979</v>
      </c>
      <c r="D24" s="35">
        <f t="shared" si="9"/>
        <v>6.446652147164812</v>
      </c>
      <c r="E24" s="35">
        <f t="shared" si="9"/>
        <v>0.823332950637905</v>
      </c>
      <c r="F24" s="35">
        <f t="shared" si="9"/>
        <v>-0.29907859448667296</v>
      </c>
      <c r="G24" s="35">
        <f t="shared" si="9"/>
        <v>-0.13152730498293064</v>
      </c>
      <c r="H24" s="35">
        <f t="shared" si="9"/>
        <v>2.960293391533071</v>
      </c>
      <c r="I24" s="35">
        <f t="shared" si="9"/>
        <v>0.6437700508339206</v>
      </c>
      <c r="J24" s="35">
        <f t="shared" si="9"/>
        <v>3.369250412503756</v>
      </c>
      <c r="K24" s="35">
        <f t="shared" si="9"/>
        <v>1.8650096825649136</v>
      </c>
      <c r="L24" s="35">
        <f t="shared" si="9"/>
        <v>-0.41473475285853123</v>
      </c>
      <c r="M24" s="35"/>
      <c r="N24" s="35">
        <f>N23-AVERAGE(N21:N22)</f>
        <v>-5338.996602223961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15.054801895218047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3"/>
      <c r="B25" s="35"/>
      <c r="C25" s="35">
        <f>(C23-AVERAGE(C21:C22))/C23*100</f>
        <v>44.183752800518114</v>
      </c>
      <c r="D25" s="35">
        <f aca="true" t="shared" si="11" ref="D25:L25">(D23-AVERAGE(D21:D22))/D23*100</f>
        <v>33.059754600845196</v>
      </c>
      <c r="E25" s="35">
        <f t="shared" si="11"/>
        <v>0.029331419687848415</v>
      </c>
      <c r="F25" s="35">
        <f t="shared" si="11"/>
        <v>-0.012157666442547682</v>
      </c>
      <c r="G25" s="35">
        <f t="shared" si="11"/>
        <v>-1.8166754831896497</v>
      </c>
      <c r="H25" s="35">
        <f t="shared" si="11"/>
        <v>2.5519770616664403</v>
      </c>
      <c r="I25" s="35">
        <f t="shared" si="11"/>
        <v>19.390664181744597</v>
      </c>
      <c r="J25" s="35">
        <f t="shared" si="11"/>
        <v>50.137654947972564</v>
      </c>
      <c r="K25" s="35">
        <f t="shared" si="11"/>
        <v>6.732886940667558</v>
      </c>
      <c r="L25" s="35">
        <f t="shared" si="11"/>
        <v>-7.005654609096812</v>
      </c>
      <c r="M25" s="35"/>
      <c r="N25" s="35">
        <f>(N23-AVERAGE(N21:N22))/N23*100</f>
        <v>-5338.996602223961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207.93925269638186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1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20.024502809733793</v>
      </c>
      <c r="D27" s="32">
        <f>'blk, drift &amp; conc calc'!D121</f>
        <v>318.12105025713544</v>
      </c>
      <c r="E27" s="32">
        <f>'blk, drift &amp; conc calc'!E121</f>
        <v>61.38315276218383</v>
      </c>
      <c r="F27" s="32">
        <f>'blk, drift &amp; conc calc'!F121</f>
        <v>32.017450133287426</v>
      </c>
      <c r="G27" s="32">
        <f>'blk, drift &amp; conc calc'!G121</f>
        <v>21.463490554190336</v>
      </c>
      <c r="H27" s="32">
        <f>'blk, drift &amp; conc calc'!H121</f>
        <v>23.253384590787896</v>
      </c>
      <c r="I27" s="32">
        <f>'blk, drift &amp; conc calc'!I121</f>
        <v>290.57327107489607</v>
      </c>
      <c r="J27" s="32">
        <f>'blk, drift &amp; conc calc'!J121</f>
        <v>40.20936572881162</v>
      </c>
      <c r="K27" s="32">
        <f>'blk, drift &amp; conc calc'!K121</f>
        <v>165.848720956205</v>
      </c>
      <c r="L27" s="32">
        <f>'blk, drift &amp; conc calc'!L121</f>
        <v>115.06335636857528</v>
      </c>
      <c r="M27" s="7"/>
      <c r="N27" s="7">
        <f>SUM(C27:L27)</f>
        <v>1087.9577452358067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21.263144820787485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1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21.267521466685704</v>
      </c>
      <c r="D28" s="32">
        <f>'blk, drift &amp; conc calc'!D138</f>
        <v>328.15787036919653</v>
      </c>
      <c r="E28" s="32">
        <f>'blk, drift &amp; conc calc'!E138</f>
        <v>63.14307289078843</v>
      </c>
      <c r="F28" s="32">
        <f>'blk, drift &amp; conc calc'!F138</f>
        <v>28.831142651399936</v>
      </c>
      <c r="G28" s="32">
        <f>'blk, drift &amp; conc calc'!G138</f>
        <v>21.31638056846062</v>
      </c>
      <c r="H28" s="32">
        <f>'blk, drift &amp; conc calc'!H138</f>
        <v>20.366754429624184</v>
      </c>
      <c r="I28" s="32">
        <f>'blk, drift &amp; conc calc'!I138</f>
        <v>285.0174231686914</v>
      </c>
      <c r="J28" s="32">
        <f>'blk, drift &amp; conc calc'!J138</f>
        <v>41.33077448734254</v>
      </c>
      <c r="K28" s="32">
        <f>'blk, drift &amp; conc calc'!K138</f>
        <v>162.27746546259704</v>
      </c>
      <c r="L28" s="32">
        <f>'blk, drift &amp; conc calc'!L138</f>
        <v>121.44873448982864</v>
      </c>
      <c r="M28" s="7"/>
      <c r="N28" s="7">
        <f>SUM(C28:L28)</f>
        <v>1093.157139984615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-6.811542639204243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2"/>
      <c r="B29" s="35" t="s">
        <v>420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3"/>
      <c r="B30" s="35"/>
      <c r="C30" s="35">
        <f>C29-AVERAGE(C27:C28)</f>
        <v>0.553987861790251</v>
      </c>
      <c r="D30" s="35">
        <f aca="true" t="shared" si="13" ref="D30:L30">D29-AVERAGE(D27:D28)</f>
        <v>-0.13946031316595509</v>
      </c>
      <c r="E30" s="35">
        <f t="shared" si="13"/>
        <v>3.936887173513867</v>
      </c>
      <c r="F30" s="35">
        <f t="shared" si="13"/>
        <v>1.7757036076563217</v>
      </c>
      <c r="G30" s="35">
        <f t="shared" si="13"/>
        <v>0.6100644386745202</v>
      </c>
      <c r="H30" s="35">
        <f t="shared" si="13"/>
        <v>-0.7100695102060399</v>
      </c>
      <c r="I30" s="35">
        <f t="shared" si="13"/>
        <v>-0.7953471217937249</v>
      </c>
      <c r="J30" s="35">
        <f t="shared" si="13"/>
        <v>2.62992989192292</v>
      </c>
      <c r="K30" s="35">
        <f t="shared" si="13"/>
        <v>4.936906790598982</v>
      </c>
      <c r="L30" s="35">
        <f t="shared" si="13"/>
        <v>-0.2560454292019614</v>
      </c>
      <c r="M30" s="35"/>
      <c r="N30" s="35">
        <f>N29-AVERAGE(N27:N28)</f>
        <v>-990.5574426102107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-14.77419890920838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3"/>
      <c r="B31" s="35"/>
      <c r="C31" s="35">
        <f>(C29-AVERAGE(C27:C28))/C29*100</f>
        <v>2.613150291463448</v>
      </c>
      <c r="D31" s="35">
        <f aca="true" t="shared" si="15" ref="D31:L31">(D29-AVERAGE(D27:D28))/D29*100</f>
        <v>-0.04317656754363935</v>
      </c>
      <c r="E31" s="35">
        <f t="shared" si="15"/>
        <v>5.9469594766070495</v>
      </c>
      <c r="F31" s="35">
        <f t="shared" si="15"/>
        <v>5.514607477193545</v>
      </c>
      <c r="G31" s="35">
        <f t="shared" si="15"/>
        <v>2.7730201757932735</v>
      </c>
      <c r="H31" s="35">
        <f t="shared" si="15"/>
        <v>-3.36525834220872</v>
      </c>
      <c r="I31" s="35">
        <f t="shared" si="15"/>
        <v>-0.2771244326807404</v>
      </c>
      <c r="J31" s="35">
        <f t="shared" si="15"/>
        <v>6.059746294753272</v>
      </c>
      <c r="K31" s="35">
        <f t="shared" si="15"/>
        <v>2.9212466216562025</v>
      </c>
      <c r="L31" s="35">
        <f t="shared" si="15"/>
        <v>-0.21698765186606897</v>
      </c>
      <c r="M31" s="35"/>
      <c r="N31" s="35">
        <f>(N29-AVERAGE(N27:N28))/N29*100</f>
        <v>-990.5574426102108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-67.15544958731083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4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0.8350642046455533</v>
      </c>
      <c r="D33" s="7">
        <f>'blk, drift &amp; conc calc'!D123</f>
        <v>3.8913993795388246</v>
      </c>
      <c r="E33" s="7">
        <f>'blk, drift &amp; conc calc'!E123</f>
        <v>3659.4358175731845</v>
      </c>
      <c r="F33" s="7">
        <f>'blk, drift &amp; conc calc'!F123</f>
        <v>2430.64484276691</v>
      </c>
      <c r="G33" s="7">
        <f>'blk, drift &amp; conc calc'!G123</f>
        <v>3.2031413873381496</v>
      </c>
      <c r="H33" s="7">
        <f>'blk, drift &amp; conc calc'!H123</f>
        <v>129.40661753849778</v>
      </c>
      <c r="I33" s="7">
        <f>'blk, drift &amp; conc calc'!I123</f>
        <v>2.3127978395193813</v>
      </c>
      <c r="J33" s="7">
        <f>'blk, drift &amp; conc calc'!J123</f>
        <v>2.751063142686432</v>
      </c>
      <c r="K33" s="7">
        <f>'blk, drift &amp; conc calc'!K123</f>
        <v>10.740652492196038</v>
      </c>
      <c r="L33" s="7">
        <f>'blk, drift &amp; conc calc'!L123</f>
        <v>2.7109580062861847</v>
      </c>
      <c r="N33" s="7">
        <f>SUM(C33:L33)</f>
        <v>6245.932354330804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22.415760859610742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1">
        <f>'blk, drift &amp; conc calc'!A175</f>
        <v>30</v>
      </c>
      <c r="B34" s="7" t="str">
        <f>'blk, drift &amp; conc calc'!B175</f>
        <v>DTS-1 (2)</v>
      </c>
      <c r="C34" s="179">
        <f>'blk, drift &amp; conc calc'!C140</f>
        <v>1.1091429217705087</v>
      </c>
      <c r="D34" s="179">
        <f>'blk, drift &amp; conc calc'!D140</f>
        <v>3.9496102229161303</v>
      </c>
      <c r="E34" s="179">
        <f>'blk, drift &amp; conc calc'!E140</f>
        <v>3581.693491099821</v>
      </c>
      <c r="F34" s="179">
        <f>'blk, drift &amp; conc calc'!F140</f>
        <v>2380.6384443854504</v>
      </c>
      <c r="G34" s="179">
        <f>'blk, drift &amp; conc calc'!G140</f>
        <v>3.2234991872299728</v>
      </c>
      <c r="H34" s="179">
        <f>'blk, drift &amp; conc calc'!H140</f>
        <v>136.60682815919282</v>
      </c>
      <c r="I34" s="179">
        <f>'blk, drift &amp; conc calc'!I140</f>
        <v>2.385601536172501</v>
      </c>
      <c r="J34" s="179">
        <f>'blk, drift &amp; conc calc'!J140</f>
        <v>3.724230076010019</v>
      </c>
      <c r="K34" s="179">
        <f>'blk, drift &amp; conc calc'!K140</f>
        <v>10.596223796679212</v>
      </c>
      <c r="L34" s="179">
        <f>'blk, drift &amp; conc calc'!L140</f>
        <v>0.6014071758638606</v>
      </c>
      <c r="N34" s="7">
        <f>SUM(C34:L34)</f>
        <v>6124.528478561107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-6.785510169384487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3"/>
      <c r="B35" s="35" t="s">
        <v>546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-0.932103563208031</v>
      </c>
      <c r="D36" s="35">
        <f aca="true" t="shared" si="17" ref="D36:L36">D35-(AVERAGE(D33:D34))</f>
        <v>-2.2205048012274773</v>
      </c>
      <c r="E36" s="35">
        <f t="shared" si="17"/>
        <v>369.4353456634972</v>
      </c>
      <c r="F36" s="35">
        <f t="shared" si="17"/>
        <v>-45.641643576180286</v>
      </c>
      <c r="G36" s="35">
        <f t="shared" si="17"/>
        <v>0.28667971271593906</v>
      </c>
      <c r="H36" s="35">
        <f t="shared" si="17"/>
        <v>6.9932771511547</v>
      </c>
      <c r="I36" s="35">
        <f t="shared" si="17"/>
        <v>-2.0291996878459413</v>
      </c>
      <c r="J36" s="35">
        <f t="shared" si="17"/>
        <v>-2.7476466093482257</v>
      </c>
      <c r="K36" s="35">
        <f t="shared" si="17"/>
        <v>0.3315618555623754</v>
      </c>
      <c r="L36" s="35">
        <f t="shared" si="17"/>
        <v>2.3438174089249775</v>
      </c>
      <c r="M36" s="35"/>
      <c r="N36" s="35">
        <f>N35-N33</f>
        <v>-6145.932354330804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-18.915760859610742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-2330.2589080200773</v>
      </c>
      <c r="D37" s="35">
        <f aca="true" t="shared" si="19" ref="D37:L37">(D35-AVERAGE(D33:D34))/D35*100</f>
        <v>-130.61792948396928</v>
      </c>
      <c r="E37" s="35">
        <f t="shared" si="19"/>
        <v>9.25903121963652</v>
      </c>
      <c r="F37" s="35">
        <f t="shared" si="19"/>
        <v>-1.9339679481432324</v>
      </c>
      <c r="G37" s="35">
        <f t="shared" si="19"/>
        <v>8.190848934741116</v>
      </c>
      <c r="H37" s="35">
        <f t="shared" si="19"/>
        <v>4.9951979651105</v>
      </c>
      <c r="I37" s="35">
        <f t="shared" si="19"/>
        <v>-634.1249024518567</v>
      </c>
      <c r="J37" s="35">
        <f t="shared" si="19"/>
        <v>-560.7442059894338</v>
      </c>
      <c r="K37" s="35">
        <f t="shared" si="19"/>
        <v>3.0141986869306856</v>
      </c>
      <c r="L37" s="35">
        <f t="shared" si="19"/>
        <v>58.59543522312444</v>
      </c>
      <c r="M37" s="35"/>
      <c r="N37" s="35">
        <f>(N35-N33)/N35*100</f>
        <v>-6145.932354330804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-540.4503102745927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30" customFormat="1" ht="11.25">
      <c r="A38" s="165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1">
        <f>'blk, drift &amp; conc calc'!A166</f>
        <v>21</v>
      </c>
      <c r="B39" s="7" t="str">
        <f>'blk, drift &amp; conc calc'!B166</f>
        <v>Acid blank 1 (acs)</v>
      </c>
      <c r="C39" s="7">
        <f>'blk, drift &amp; conc calc'!C131</f>
        <v>0.91701003198061</v>
      </c>
      <c r="D39" s="7">
        <f>'blk, drift &amp; conc calc'!D131</f>
        <v>3.2184103968283733</v>
      </c>
      <c r="E39" s="7">
        <f>'blk, drift &amp; conc calc'!E131</f>
        <v>-7.549007064068609</v>
      </c>
      <c r="F39" s="7">
        <f>'blk, drift &amp; conc calc'!F131</f>
        <v>0.9672847844747663</v>
      </c>
      <c r="G39" s="7">
        <f>'blk, drift &amp; conc calc'!G131</f>
        <v>0.2650802887715278</v>
      </c>
      <c r="H39" s="7">
        <f>'blk, drift &amp; conc calc'!H131</f>
        <v>-3.871011744354086</v>
      </c>
      <c r="I39" s="7">
        <f>'blk, drift &amp; conc calc'!I131</f>
        <v>1.925163312295894</v>
      </c>
      <c r="J39" s="7">
        <f>'blk, drift &amp; conc calc'!J131</f>
        <v>1.0645021251773334</v>
      </c>
      <c r="K39" s="7">
        <f>'blk, drift &amp; conc calc'!K131</f>
        <v>4.142084164679666</v>
      </c>
      <c r="L39" s="7">
        <f>'blk, drift &amp; conc calc'!L131</f>
        <v>-2.0118997434199963</v>
      </c>
      <c r="M39" s="7"/>
      <c r="N39" s="7">
        <f>SUM(C39:L39)</f>
        <v>-0.9323834476345212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-5.6648859287197935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1">
        <f>'blk, drift &amp; conc calc'!A176</f>
        <v>31</v>
      </c>
      <c r="B40" s="7" t="str">
        <f>'blk, drift &amp; conc calc'!B176</f>
        <v>Acid blank 2 (acs)</v>
      </c>
      <c r="C40" s="179">
        <f>'blk, drift &amp; conc calc'!C141</f>
        <v>0.24901027403735077</v>
      </c>
      <c r="D40" s="179">
        <f>'blk, drift &amp; conc calc'!D141</f>
        <v>3.3517968927842827</v>
      </c>
      <c r="E40" s="179">
        <f>'blk, drift &amp; conc calc'!E141</f>
        <v>-5.249283610127009</v>
      </c>
      <c r="F40" s="179">
        <f>'blk, drift &amp; conc calc'!F141</f>
        <v>2.7214275416491507</v>
      </c>
      <c r="G40" s="179">
        <f>'blk, drift &amp; conc calc'!G141</f>
        <v>-0.005115392253480178</v>
      </c>
      <c r="H40" s="179">
        <f>'blk, drift &amp; conc calc'!H141</f>
        <v>-1.8054586910663206</v>
      </c>
      <c r="I40" s="179">
        <f>'blk, drift &amp; conc calc'!I141</f>
        <v>2.0027393269721596</v>
      </c>
      <c r="J40" s="179">
        <f>'blk, drift &amp; conc calc'!J141</f>
        <v>1.9486403345225374</v>
      </c>
      <c r="K40" s="179">
        <f>'blk, drift &amp; conc calc'!K141</f>
        <v>3.445909626779944</v>
      </c>
      <c r="L40" s="179">
        <f>'blk, drift &amp; conc calc'!L141</f>
        <v>-2.6053107317144724</v>
      </c>
      <c r="M40" s="7"/>
      <c r="N40" s="7">
        <f>SUM(C40:L40)</f>
        <v>4.054355571584144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20.662652813681287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3"/>
      <c r="B41" s="35" t="s">
        <v>611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9.81698984699102</v>
      </c>
      <c r="D42" s="35">
        <f t="shared" si="21"/>
        <v>61.01489635519367</v>
      </c>
      <c r="E42" s="35">
        <f t="shared" si="21"/>
        <v>64.1991453370978</v>
      </c>
      <c r="F42" s="35">
        <f t="shared" si="21"/>
        <v>23.55564383693804</v>
      </c>
      <c r="G42" s="35">
        <f t="shared" si="21"/>
        <v>35.670017551740976</v>
      </c>
      <c r="H42" s="35">
        <f t="shared" si="21"/>
        <v>62.93823521771021</v>
      </c>
      <c r="I42" s="35">
        <f t="shared" si="21"/>
        <v>325.036048680366</v>
      </c>
      <c r="J42" s="35">
        <f t="shared" si="21"/>
        <v>84.19342877015006</v>
      </c>
      <c r="K42" s="35">
        <f t="shared" si="21"/>
        <v>631.2060031042702</v>
      </c>
      <c r="L42" s="35">
        <f t="shared" si="21"/>
        <v>35.10860523756723</v>
      </c>
      <c r="M42" s="35"/>
      <c r="N42" s="35">
        <f>N41-N39</f>
        <v>100.93238344763452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47.51488592871979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94.39413314414443</v>
      </c>
      <c r="D43" s="35">
        <f aca="true" t="shared" si="23" ref="D43:L43">(D41-AVERAGE(D39:D40))/D41*100</f>
        <v>94.89097411383153</v>
      </c>
      <c r="E43" s="35">
        <f t="shared" si="23"/>
        <v>111.07118570432146</v>
      </c>
      <c r="F43" s="35">
        <f t="shared" si="23"/>
        <v>92.7387552635356</v>
      </c>
      <c r="G43" s="35">
        <f t="shared" si="23"/>
        <v>99.63692053558933</v>
      </c>
      <c r="H43" s="35">
        <f t="shared" si="23"/>
        <v>104.72252116091549</v>
      </c>
      <c r="I43" s="35">
        <f t="shared" si="23"/>
        <v>99.39940326616696</v>
      </c>
      <c r="J43" s="35">
        <f t="shared" si="23"/>
        <v>98.24204057193707</v>
      </c>
      <c r="K43" s="35">
        <f t="shared" si="23"/>
        <v>99.40252017390081</v>
      </c>
      <c r="L43" s="35">
        <f t="shared" si="23"/>
        <v>107.03843060233913</v>
      </c>
      <c r="M43" s="35"/>
      <c r="N43" s="35">
        <f>(N41-N39)/N41*100</f>
        <v>100.9323834476345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113.53616709371515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1">
        <f>'blk, drift &amp; conc calc'!A153</f>
        <v>8</v>
      </c>
      <c r="B45" s="40" t="str">
        <f>'blk, drift &amp; conc calc'!B153</f>
        <v>133R2 45-50</v>
      </c>
      <c r="C45" s="32">
        <f>'blk, drift &amp; conc calc'!C118</f>
        <v>13.747325645258476</v>
      </c>
      <c r="D45" s="32">
        <f>'blk, drift &amp; conc calc'!D118</f>
        <v>8.04099220708558</v>
      </c>
      <c r="E45" s="32">
        <f>'blk, drift &amp; conc calc'!E118</f>
        <v>48.7178621319112</v>
      </c>
      <c r="F45" s="32">
        <f>'blk, drift &amp; conc calc'!F118</f>
        <v>56.541573897886906</v>
      </c>
      <c r="G45" s="32">
        <f>'blk, drift &amp; conc calc'!G118</f>
        <v>35.39284071397501</v>
      </c>
      <c r="H45" s="32">
        <f>'blk, drift &amp; conc calc'!H118</f>
        <v>41.84166871999129</v>
      </c>
      <c r="I45" s="32">
        <f>'blk, drift &amp; conc calc'!I118</f>
        <v>102.16480531147475</v>
      </c>
      <c r="J45" s="32">
        <f>'blk, drift &amp; conc calc'!J118</f>
        <v>1.4852042853322462</v>
      </c>
      <c r="K45" s="7">
        <f>'blk, drift &amp; conc calc'!K118</f>
        <v>172.48080360038955</v>
      </c>
      <c r="L45" s="32">
        <f>'blk, drift &amp; conc calc'!L118</f>
        <v>34.06928124283539</v>
      </c>
      <c r="M45" s="109"/>
      <c r="N45" s="7">
        <f>SUM(C45:L45)</f>
        <v>514.4823577561405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30.09526704186724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1">
        <f>'blk, drift &amp; conc calc'!A161</f>
        <v>16</v>
      </c>
      <c r="B46" s="7" t="str">
        <f>'blk, drift &amp; conc calc'!B161</f>
        <v>138R3 69-79</v>
      </c>
      <c r="C46" s="7">
        <f>'blk, drift &amp; conc calc'!C126</f>
        <v>12.25815596094974</v>
      </c>
      <c r="D46" s="7">
        <f>'blk, drift &amp; conc calc'!D126</f>
        <v>6.308195076225836</v>
      </c>
      <c r="E46" s="7">
        <f>'blk, drift &amp; conc calc'!E126</f>
        <v>172.47001011875318</v>
      </c>
      <c r="F46" s="7">
        <f>'blk, drift &amp; conc calc'!F126</f>
        <v>94.30678642985463</v>
      </c>
      <c r="G46" s="7">
        <f>'blk, drift &amp; conc calc'!G126</f>
        <v>40.87219750042853</v>
      </c>
      <c r="H46" s="7">
        <f>'blk, drift &amp; conc calc'!H126</f>
        <v>40.42984524843019</v>
      </c>
      <c r="I46" s="7">
        <f>'blk, drift &amp; conc calc'!I126</f>
        <v>93.1497642295947</v>
      </c>
      <c r="J46" s="7">
        <f>'blk, drift &amp; conc calc'!J126</f>
        <v>21.751957022565858</v>
      </c>
      <c r="K46" s="7">
        <f>'blk, drift &amp; conc calc'!K126</f>
        <v>177.7357821657763</v>
      </c>
      <c r="L46" s="7">
        <f>'blk, drift &amp; conc calc'!L126</f>
        <v>18.361747786083566</v>
      </c>
      <c r="M46" s="109"/>
      <c r="N46" s="35">
        <f>SUM(C46:L46)</f>
        <v>677.6444415386625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-1.4891696843087363</v>
      </c>
      <c r="D47" s="7">
        <f aca="true" t="shared" si="25" ref="D47:L47">D46-D45</f>
        <v>-1.732797130859744</v>
      </c>
      <c r="E47" s="7">
        <f t="shared" si="25"/>
        <v>123.75214798684198</v>
      </c>
      <c r="F47" s="7">
        <f t="shared" si="25"/>
        <v>37.76521253196772</v>
      </c>
      <c r="G47" s="7">
        <f t="shared" si="25"/>
        <v>5.479356786453515</v>
      </c>
      <c r="H47" s="7">
        <f t="shared" si="25"/>
        <v>-1.4118234715610996</v>
      </c>
      <c r="I47" s="7">
        <f t="shared" si="25"/>
        <v>-9.015041081880057</v>
      </c>
      <c r="J47" s="7">
        <f t="shared" si="25"/>
        <v>20.26675273723361</v>
      </c>
      <c r="K47" s="7">
        <f t="shared" si="25"/>
        <v>5.25497856538675</v>
      </c>
      <c r="L47" s="7">
        <f t="shared" si="25"/>
        <v>-15.707533456751822</v>
      </c>
      <c r="M47" s="109"/>
      <c r="N47" s="35">
        <f>N46-N45</f>
        <v>163.16208378252202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13.904732958132762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-12.148398903168777</v>
      </c>
      <c r="D48" s="7">
        <f t="shared" si="27"/>
        <v>-27.468984549800396</v>
      </c>
      <c r="E48" s="7">
        <f t="shared" si="27"/>
        <v>71.7528501921193</v>
      </c>
      <c r="F48" s="7">
        <f t="shared" si="27"/>
        <v>40.045063522610306</v>
      </c>
      <c r="G48" s="7">
        <f t="shared" si="27"/>
        <v>13.406073373950756</v>
      </c>
      <c r="H48" s="7">
        <f t="shared" si="27"/>
        <v>-3.492032835856372</v>
      </c>
      <c r="I48" s="7">
        <f t="shared" si="27"/>
        <v>-9.678007407146909</v>
      </c>
      <c r="J48" s="7">
        <f t="shared" si="27"/>
        <v>93.172088912315</v>
      </c>
      <c r="K48" s="7">
        <f t="shared" si="27"/>
        <v>2.9566238724430676</v>
      </c>
      <c r="L48" s="7">
        <f t="shared" si="27"/>
        <v>-85.54487099891774</v>
      </c>
      <c r="M48" s="109"/>
      <c r="N48" s="35">
        <f>(N46-N45)/N46*100</f>
        <v>24.077831054298247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31.601665813938094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1">
        <f>'blk, drift &amp; conc calc'!A160</f>
        <v>15</v>
      </c>
      <c r="B50" s="7" t="str">
        <f>'blk, drift &amp; conc calc'!B160</f>
        <v>137R2 132-135</v>
      </c>
      <c r="C50" s="7">
        <f>'blk, drift &amp; conc calc'!C160</f>
        <v>151.1276437724505</v>
      </c>
      <c r="D50" s="7">
        <f>'blk, drift &amp; conc calc'!D160</f>
        <v>15.344476363797309</v>
      </c>
      <c r="E50" s="7">
        <f>'blk, drift &amp; conc calc'!E160</f>
        <v>17.304751953146777</v>
      </c>
      <c r="F50" s="7">
        <f>'blk, drift &amp; conc calc'!F160</f>
        <v>67.78605258098136</v>
      </c>
      <c r="G50" s="7">
        <f>'blk, drift &amp; conc calc'!G160</f>
        <v>71.92458413486551</v>
      </c>
      <c r="H50" s="7">
        <f>'blk, drift &amp; conc calc'!H160</f>
        <v>206.66582823092662</v>
      </c>
      <c r="I50" s="7">
        <f>'blk, drift &amp; conc calc'!I160</f>
        <v>102.05170902172583</v>
      </c>
      <c r="J50" s="7">
        <f>'blk, drift &amp; conc calc'!J160</f>
        <v>117.7463958305869</v>
      </c>
      <c r="K50" s="7">
        <f>'[1]Compar'!K50</f>
        <v>0.020084904120448346</v>
      </c>
      <c r="L50" s="7">
        <f>'blk, drift &amp; conc calc'!L160</f>
        <v>199.57693620905533</v>
      </c>
      <c r="M50" s="109"/>
      <c r="N50" s="7">
        <f>SUM(C50:L50)</f>
        <v>949.5484630016567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64.23922099634913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1">
        <f>'blk, drift &amp; conc calc'!A171</f>
        <v>26</v>
      </c>
      <c r="B51" s="7" t="str">
        <f>'blk, drift &amp; conc calc'!B171</f>
        <v>144R1 41-49</v>
      </c>
      <c r="C51" s="7">
        <f>'blk, drift &amp; conc calc'!C171</f>
        <v>25.59403957950191</v>
      </c>
      <c r="D51" s="7">
        <f>'blk, drift &amp; conc calc'!D171</f>
        <v>12.613827199529792</v>
      </c>
      <c r="E51" s="7">
        <f>'blk, drift &amp; conc calc'!E171</f>
        <v>1648.27665340128</v>
      </c>
      <c r="F51" s="7">
        <f>'blk, drift &amp; conc calc'!F171</f>
        <v>425.77499414695154</v>
      </c>
      <c r="G51" s="7">
        <f>'blk, drift &amp; conc calc'!G171</f>
        <v>44.94652337987279</v>
      </c>
      <c r="H51" s="7">
        <f>'blk, drift &amp; conc calc'!H171</f>
        <v>62.67796580012471</v>
      </c>
      <c r="I51" s="7">
        <f>'blk, drift &amp; conc calc'!I171</f>
        <v>99.2177799255586</v>
      </c>
      <c r="J51" s="7">
        <f>'blk, drift &amp; conc calc'!J171</f>
        <v>126.47388216552821</v>
      </c>
      <c r="K51" s="7">
        <f>'[1]Compar'!K51</f>
        <v>0.05458348547527615</v>
      </c>
      <c r="L51" s="7">
        <f>'blk, drift &amp; conc calc'!L171</f>
        <v>23.942378801613096</v>
      </c>
      <c r="M51" s="109"/>
      <c r="N51" s="7">
        <f>SUM(C51:L51)</f>
        <v>2469.572627885436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20.433094361471877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7"/>
      <c r="B52" s="109" t="s">
        <v>545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6"/>
      <c r="B53" s="109"/>
      <c r="C53" s="109">
        <f aca="true" t="shared" si="29" ref="C53:L53">C52-AVERAGE(C50:C51)</f>
        <v>-39.02426197619066</v>
      </c>
      <c r="D53" s="109">
        <f t="shared" si="29"/>
        <v>-6.044913039705007</v>
      </c>
      <c r="E53" s="109">
        <f t="shared" si="29"/>
        <v>-824.0735386314665</v>
      </c>
      <c r="F53" s="109">
        <f t="shared" si="29"/>
        <v>-222.06755874638245</v>
      </c>
      <c r="G53" s="109">
        <f t="shared" si="29"/>
        <v>-58.28812702398816</v>
      </c>
      <c r="H53" s="109">
        <f t="shared" si="29"/>
        <v>-127.08388772317399</v>
      </c>
      <c r="I53" s="109">
        <f t="shared" si="29"/>
        <v>-99.79374197185523</v>
      </c>
      <c r="J53" s="109">
        <f t="shared" si="29"/>
        <v>-122.11013899805755</v>
      </c>
      <c r="K53" s="109">
        <f t="shared" si="29"/>
        <v>-0.03733419479786225</v>
      </c>
      <c r="L53" s="109">
        <f t="shared" si="29"/>
        <v>-111.03704313792893</v>
      </c>
      <c r="M53" s="109"/>
      <c r="N53" s="35">
        <f>N52-N50</f>
        <v>-849.5484630016567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-36.23922099634913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6"/>
      <c r="B54" s="109"/>
      <c r="C54" s="109">
        <f aca="true" t="shared" si="31" ref="C54:L54">(C52-AVERAGE(C50:C51))/C52*100</f>
        <v>-79.09802871146391</v>
      </c>
      <c r="D54" s="109">
        <f t="shared" si="31"/>
        <v>-76.18768777069643</v>
      </c>
      <c r="E54" s="109">
        <f t="shared" si="31"/>
        <v>-9453.45911017386</v>
      </c>
      <c r="F54" s="109">
        <f t="shared" si="31"/>
        <v>-898.587288828856</v>
      </c>
      <c r="G54" s="109">
        <f t="shared" si="31"/>
        <v>-39537.01319105912</v>
      </c>
      <c r="H54" s="109">
        <f t="shared" si="31"/>
        <v>-1674.7987888110251</v>
      </c>
      <c r="I54" s="109">
        <f t="shared" si="31"/>
        <v>-11866.045791755683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-15366.016529208046</v>
      </c>
      <c r="M54" s="109"/>
      <c r="N54" s="35">
        <f>(N52-N50)/N52*100</f>
        <v>-849.5484630016568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-129.42578927267547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6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6">
        <f>'blk, drift &amp; conc calc'!A176</f>
        <v>31</v>
      </c>
      <c r="B56" s="109" t="str">
        <f>'blk, drift &amp; conc calc'!B176</f>
        <v>Acid blank 2 (acs)</v>
      </c>
      <c r="C56" s="109">
        <f>'blk, drift &amp; conc calc'!C176</f>
        <v>0.5326329761658932</v>
      </c>
      <c r="D56" s="109">
        <f>'blk, drift &amp; conc calc'!D176</f>
        <v>6.3315443304695105</v>
      </c>
      <c r="E56" s="109">
        <f>'blk, drift &amp; conc calc'!E176</f>
        <v>-7.506475562481622</v>
      </c>
      <c r="F56" s="109">
        <f>'blk, drift &amp; conc calc'!F176</f>
        <v>4.5121268640542915</v>
      </c>
      <c r="G56" s="109">
        <f>'blk, drift &amp; conc calc'!G176</f>
        <v>-0.006603971399242909</v>
      </c>
      <c r="H56" s="109">
        <f>'blk, drift &amp; conc calc'!H176</f>
        <v>-2.5258367088017826</v>
      </c>
      <c r="I56" s="109">
        <f>'blk, drift &amp; conc calc'!I176</f>
        <v>2.6996926127584713</v>
      </c>
      <c r="J56" s="109">
        <f>'blk, drift &amp; conc calc'!J176</f>
        <v>2.3481116030996576</v>
      </c>
      <c r="K56" s="109">
        <f>'[1]Compar'!K56</f>
        <v>0.11302949753552384</v>
      </c>
      <c r="L56" s="109">
        <f>'blk, drift &amp; conc calc'!L176</f>
        <v>-4.34565830049974</v>
      </c>
      <c r="M56" s="122"/>
      <c r="N56" s="7">
        <f>SUM(C56:L56)</f>
        <v>2.1525633409009606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-6.888497303467256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6"/>
      <c r="B57" s="122" t="s">
        <v>523</v>
      </c>
      <c r="C57" s="168">
        <v>49.780526735834</v>
      </c>
      <c r="D57" s="168">
        <v>13.467677573822826</v>
      </c>
      <c r="E57" s="168">
        <v>12.270550678371908</v>
      </c>
      <c r="F57" s="168">
        <v>7.21268954509178</v>
      </c>
      <c r="G57" s="168">
        <v>0.1695929768555467</v>
      </c>
      <c r="H57" s="168">
        <v>11.37270550678372</v>
      </c>
      <c r="I57" s="168">
        <v>2.214684756584198</v>
      </c>
      <c r="J57" s="168">
        <v>0.5187549880287311</v>
      </c>
      <c r="K57" s="168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6"/>
      <c r="B58" s="122"/>
      <c r="C58" s="109">
        <f aca="true" t="shared" si="33" ref="C58:L58">C57-AVERAGE(C55:C56)</f>
        <v>49.24789375966811</v>
      </c>
      <c r="D58" s="109">
        <f t="shared" si="33"/>
        <v>7.136133243353315</v>
      </c>
      <c r="E58" s="109">
        <f t="shared" si="33"/>
        <v>19.77702624085353</v>
      </c>
      <c r="F58" s="109">
        <f t="shared" si="33"/>
        <v>2.7005626810374883</v>
      </c>
      <c r="G58" s="109">
        <f t="shared" si="33"/>
        <v>0.1761969482547896</v>
      </c>
      <c r="H58" s="109">
        <f t="shared" si="33"/>
        <v>13.898542215585504</v>
      </c>
      <c r="I58" s="109">
        <f t="shared" si="33"/>
        <v>-0.4850078561742732</v>
      </c>
      <c r="J58" s="109">
        <f t="shared" si="33"/>
        <v>-1.8293566150709264</v>
      </c>
      <c r="K58" s="109">
        <f t="shared" si="33"/>
        <v>0.15632405394093274</v>
      </c>
      <c r="L58" s="109">
        <f t="shared" si="33"/>
        <v>7.069121987650578</v>
      </c>
      <c r="M58" s="122"/>
    </row>
    <row r="59" spans="1:13" ht="11.25">
      <c r="A59" s="166"/>
      <c r="B59" s="122"/>
      <c r="C59" s="109">
        <f aca="true" t="shared" si="34" ref="C59:L59">(C57-AVERAGE(C55:C56))/C57*100</f>
        <v>98.93003748435132</v>
      </c>
      <c r="D59" s="109">
        <f t="shared" si="34"/>
        <v>52.98711083805454</v>
      </c>
      <c r="E59" s="109">
        <f t="shared" si="34"/>
        <v>161.17472442139493</v>
      </c>
      <c r="F59" s="109">
        <f t="shared" si="34"/>
        <v>37.44182616143815</v>
      </c>
      <c r="G59" s="109">
        <f t="shared" si="34"/>
        <v>103.89401231211828</v>
      </c>
      <c r="H59" s="109">
        <f t="shared" si="34"/>
        <v>122.20963786756936</v>
      </c>
      <c r="I59" s="109">
        <f t="shared" si="34"/>
        <v>-21.899634010319435</v>
      </c>
      <c r="J59" s="109">
        <f t="shared" si="34"/>
        <v>-352.64366748982627</v>
      </c>
      <c r="K59" s="109">
        <f t="shared" si="34"/>
        <v>58.03675247051516</v>
      </c>
      <c r="L59" s="109">
        <f t="shared" si="34"/>
        <v>259.56365862347764</v>
      </c>
      <c r="M59" s="122"/>
    </row>
    <row r="62" ht="11.25">
      <c r="B62" s="1" t="s">
        <v>427</v>
      </c>
    </row>
    <row r="63" spans="2:25" ht="11.25">
      <c r="B63" s="1" t="s">
        <v>544</v>
      </c>
      <c r="C63" s="1" t="s">
        <v>580</v>
      </c>
      <c r="D63" s="1" t="s">
        <v>584</v>
      </c>
      <c r="E63" s="1" t="s">
        <v>581</v>
      </c>
      <c r="F63" s="1" t="s">
        <v>550</v>
      </c>
      <c r="G63" s="1" t="s">
        <v>549</v>
      </c>
      <c r="H63" s="1" t="s">
        <v>551</v>
      </c>
      <c r="I63" s="1" t="s">
        <v>585</v>
      </c>
      <c r="J63" s="1" t="s">
        <v>589</v>
      </c>
      <c r="K63" s="1" t="s">
        <v>415</v>
      </c>
      <c r="L63" s="7" t="s">
        <v>590</v>
      </c>
      <c r="N63" s="1" t="s">
        <v>413</v>
      </c>
      <c r="O63" s="1" t="s">
        <v>555</v>
      </c>
      <c r="P63" s="1" t="s">
        <v>535</v>
      </c>
      <c r="Q63" s="1" t="s">
        <v>537</v>
      </c>
      <c r="R63" s="1" t="s">
        <v>540</v>
      </c>
      <c r="S63" s="1" t="s">
        <v>533</v>
      </c>
      <c r="T63" s="1" t="s">
        <v>534</v>
      </c>
      <c r="U63" s="1" t="s">
        <v>558</v>
      </c>
      <c r="V63" s="1" t="s">
        <v>557</v>
      </c>
      <c r="W63" s="1" t="s">
        <v>539</v>
      </c>
      <c r="X63" s="1" t="s">
        <v>536</v>
      </c>
      <c r="Y63" s="1" t="s">
        <v>588</v>
      </c>
    </row>
    <row r="64" spans="2:25" ht="11.25">
      <c r="B64" s="1" t="s">
        <v>546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522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579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548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420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523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414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547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545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421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9">
      <selection activeCell="J41" sqref="J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567</v>
      </c>
      <c r="E1" s="12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27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519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-206.50715306413167</v>
      </c>
      <c r="C5" s="1">
        <f>'blk, drift &amp; conc calc'!D77</f>
        <v>-423.8899695505038</v>
      </c>
      <c r="D5" s="1">
        <f>'blk, drift &amp; conc calc'!E77</f>
        <v>-26.71187585403288</v>
      </c>
      <c r="E5" s="39">
        <f>'blk, drift &amp; conc calc'!F77</f>
        <v>133.61116234938063</v>
      </c>
      <c r="F5" s="1">
        <f>'blk, drift &amp; conc calc'!G77</f>
        <v>4.031970493122865</v>
      </c>
      <c r="G5" s="1">
        <f>'blk, drift &amp; conc calc'!H77</f>
        <v>169.3306916118968</v>
      </c>
      <c r="H5" s="1">
        <f>'blk, drift &amp; conc calc'!I77</f>
        <v>-318.0566127394871</v>
      </c>
      <c r="I5" s="1">
        <f>'blk, drift &amp; conc calc'!J77</f>
        <v>102.3105689939202</v>
      </c>
      <c r="J5" s="1">
        <f>'blk, drift &amp; conc calc'!K77</f>
        <v>14.223476958069966</v>
      </c>
      <c r="K5" s="1">
        <f>'blk, drift &amp; conc calc'!L77</f>
        <v>91.715725933538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-416.2948378195045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11911.086185780114</v>
      </c>
      <c r="C6" s="1">
        <f>'blk, drift &amp; conc calc'!D78</f>
        <v>16647.186889431556</v>
      </c>
      <c r="D6" s="1">
        <f>'blk, drift &amp; conc calc'!E78</f>
        <v>10157.473914604803</v>
      </c>
      <c r="E6" s="39">
        <f>'blk, drift &amp; conc calc'!F78</f>
        <v>9515.267085367243</v>
      </c>
      <c r="F6" s="1">
        <f>'blk, drift &amp; conc calc'!G78</f>
        <v>41216.2182920255</v>
      </c>
      <c r="G6" s="1">
        <f>'blk, drift &amp; conc calc'!H78</f>
        <v>5632.74771291508</v>
      </c>
      <c r="H6" s="1">
        <f>'blk, drift &amp; conc calc'!I78</f>
        <v>1210530.673058074</v>
      </c>
      <c r="I6" s="1">
        <f>'blk, drift &amp; conc calc'!J78</f>
        <v>17820.64654473619</v>
      </c>
      <c r="J6" s="1">
        <f>'blk, drift &amp; conc calc'!K78</f>
        <v>35646.66781150671</v>
      </c>
      <c r="K6" s="1">
        <f>'blk, drift &amp; conc calc'!L78</f>
        <v>2234.422864170254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378.74203327125764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11907.29243610324</v>
      </c>
      <c r="C7" s="1">
        <f>'blk, drift &amp; conc calc'!D93</f>
        <v>16772.57586251279</v>
      </c>
      <c r="D7" s="1">
        <f>'blk, drift &amp; conc calc'!E93</f>
        <v>9943.76752672352</v>
      </c>
      <c r="E7" s="39">
        <f>'blk, drift &amp; conc calc'!F93</f>
        <v>9262.177764299235</v>
      </c>
      <c r="F7" s="1">
        <f>'blk, drift &amp; conc calc'!G93</f>
        <v>41056.76972074</v>
      </c>
      <c r="G7" s="1">
        <f>'blk, drift &amp; conc calc'!H93</f>
        <v>5822.720054468236</v>
      </c>
      <c r="H7" s="1">
        <f>'blk, drift &amp; conc calc'!I93</f>
        <v>1171511.043206932</v>
      </c>
      <c r="I7" s="1">
        <f>'blk, drift &amp; conc calc'!J93</f>
        <v>17243.896441639194</v>
      </c>
      <c r="J7" s="1">
        <f>'blk, drift &amp; conc calc'!K93</f>
        <v>36726.50809299537</v>
      </c>
      <c r="K7" s="1">
        <f>'blk, drift &amp; conc calc'!L93</f>
        <v>2254.5115816230023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2189.8462208059077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39.3262941156608</v>
      </c>
      <c r="C8" s="1">
        <f>'blk, drift &amp; conc calc'!D80</f>
        <v>26226.58386384452</v>
      </c>
      <c r="D8" s="1">
        <f>'blk, drift &amp; conc calc'!E80</f>
        <v>73831.80467280497</v>
      </c>
      <c r="E8" s="39">
        <f>'blk, drift &amp; conc calc'!F80</f>
        <v>144790.17142333617</v>
      </c>
      <c r="F8" s="1">
        <f>'blk, drift &amp; conc calc'!G80</f>
        <v>6549.904623998954</v>
      </c>
      <c r="G8" s="1">
        <f>'blk, drift &amp; conc calc'!H80</f>
        <v>11183.17410275399</v>
      </c>
      <c r="H8" s="1">
        <f>'blk, drift &amp; conc calc'!I80</f>
        <v>7870.588153664908</v>
      </c>
      <c r="I8" s="1">
        <f>'blk, drift &amp; conc calc'!J80</f>
        <v>-201.20699816152955</v>
      </c>
      <c r="J8" s="1">
        <f>'blk, drift &amp; conc calc'!K80</f>
        <v>2615.658766552655</v>
      </c>
      <c r="K8" s="1">
        <f>'blk, drift &amp; conc calc'!L80</f>
        <v>938.2388661613236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36294.69690771498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52.94315077680863</v>
      </c>
      <c r="C9" s="1">
        <f>'blk, drift &amp; conc calc'!D99</f>
        <v>25849.957415189816</v>
      </c>
      <c r="D9" s="1">
        <f>'blk, drift &amp; conc calc'!E99</f>
        <v>75192.73590060472</v>
      </c>
      <c r="E9" s="39">
        <f>'blk, drift &amp; conc calc'!F99</f>
        <v>143470.09308560792</v>
      </c>
      <c r="F9" s="1">
        <f>'blk, drift &amp; conc calc'!G99</f>
        <v>6827.440640234659</v>
      </c>
      <c r="G9" s="1">
        <f>'blk, drift &amp; conc calc'!H99</f>
        <v>10804.551451742966</v>
      </c>
      <c r="H9" s="1">
        <f>'blk, drift &amp; conc calc'!I99</f>
        <v>7537.444016393332</v>
      </c>
      <c r="I9" s="1">
        <f>'blk, drift &amp; conc calc'!J99</f>
        <v>-359.905791481588</v>
      </c>
      <c r="J9" s="1">
        <f>'blk, drift &amp; conc calc'!K99</f>
        <v>2499.9225462541617</v>
      </c>
      <c r="K9" s="1">
        <f>'blk, drift &amp; conc calc'!L99</f>
        <v>568.5608840884014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35215.31545549977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15054.818682981117</v>
      </c>
      <c r="C10" s="1">
        <f>'blk, drift &amp; conc calc'!D86</f>
        <v>868979.1991719637</v>
      </c>
      <c r="D10" s="1">
        <f>'blk, drift &amp; conc calc'!E86</f>
        <v>1682.1161364880643</v>
      </c>
      <c r="E10" s="39">
        <f>'blk, drift &amp; conc calc'!F86</f>
        <v>1539.8368165614393</v>
      </c>
      <c r="F10" s="1">
        <f>'blk, drift &amp; conc calc'!G86</f>
        <v>19844.030161342274</v>
      </c>
      <c r="G10" s="1">
        <f>'blk, drift &amp; conc calc'!H86</f>
        <v>2497.489990967896</v>
      </c>
      <c r="H10" s="1">
        <f>'blk, drift &amp; conc calc'!I86</f>
        <v>3246637.313485086</v>
      </c>
      <c r="I10" s="1">
        <f>'blk, drift &amp; conc calc'!J86</f>
        <v>5084.765789135465</v>
      </c>
      <c r="J10" s="1">
        <f>'blk, drift &amp; conc calc'!K86</f>
        <v>18972.293838936483</v>
      </c>
      <c r="K10" s="1">
        <f>'blk, drift &amp; conc calc'!L86</f>
        <v>17965.817309009453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15801.646299712387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16028.267145641194</v>
      </c>
      <c r="C11" s="1">
        <f>'blk, drift &amp; conc calc'!D103</f>
        <v>896712.2118707693</v>
      </c>
      <c r="D11" s="1">
        <f>'blk, drift &amp; conc calc'!E103</f>
        <v>1728.8137308940425</v>
      </c>
      <c r="E11" s="39">
        <f>'blk, drift &amp; conc calc'!F103</f>
        <v>1352.7347441027866</v>
      </c>
      <c r="F11" s="1">
        <f>'blk, drift &amp; conc calc'!G103</f>
        <v>19706.69766734059</v>
      </c>
      <c r="G11" s="1">
        <f>'blk, drift &amp; conc calc'!H103</f>
        <v>2224.331614566879</v>
      </c>
      <c r="H11" s="1">
        <f>'blk, drift &amp; conc calc'!I103</f>
        <v>3184132.257134618</v>
      </c>
      <c r="I11" s="1">
        <f>'blk, drift &amp; conc calc'!J103</f>
        <v>5248.0035858655865</v>
      </c>
      <c r="J11" s="1">
        <f>'blk, drift &amp; conc calc'!K103</f>
        <v>18553.617867672598</v>
      </c>
      <c r="K11" s="1">
        <f>'blk, drift &amp; conc calc'!L103</f>
        <v>18976.662402628474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18545.862462697984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2</v>
      </c>
      <c r="B12" s="1">
        <f>'blk, drift &amp; conc calc'!C104</f>
        <v>194.78482421934464</v>
      </c>
      <c r="C12" s="1">
        <f>'blk, drift &amp; conc calc'!D104</f>
        <v>403.9940457669451</v>
      </c>
      <c r="D12" s="1">
        <f>'blk, drift &amp; conc calc'!E104</f>
        <v>23.541150967539323</v>
      </c>
      <c r="E12" s="39">
        <f>'blk, drift &amp; conc calc'!F104</f>
        <v>-119.7927667197241</v>
      </c>
      <c r="F12" s="1">
        <f>'blk, drift &amp; conc calc'!G104</f>
        <v>-3.767613599325671</v>
      </c>
      <c r="G12" s="1">
        <f>'blk, drift &amp; conc calc'!H104</f>
        <v>-149.37878020993807</v>
      </c>
      <c r="H12" s="1">
        <f>'blk, drift &amp; conc calc'!I104</f>
        <v>302.3432148896656</v>
      </c>
      <c r="I12" s="1">
        <f>'blk, drift &amp; conc calc'!J104</f>
        <v>-99.52134378897605</v>
      </c>
      <c r="J12" s="1">
        <f>'blk, drift &amp; conc calc'!K104</f>
        <v>-12.987122085956077</v>
      </c>
      <c r="K12" s="1">
        <f>'blk, drift &amp; conc calc'!L104</f>
        <v>-86.86540428396634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-405.6557842460544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26.943272615709535</v>
      </c>
      <c r="C13" s="1">
        <f>'blk, drift &amp; conc calc'!D88</f>
        <v>722.6397406036219</v>
      </c>
      <c r="D13" s="1">
        <f>'blk, drift &amp; conc calc'!E88</f>
        <v>97152.58735947071</v>
      </c>
      <c r="E13" s="39">
        <f>'blk, drift &amp; conc calc'!F88</f>
        <v>142388.81600923935</v>
      </c>
      <c r="F13" s="1">
        <f>'blk, drift &amp; conc calc'!G88</f>
        <v>2797.3335690881026</v>
      </c>
      <c r="G13" s="1">
        <f>'blk, drift &amp; conc calc'!H88</f>
        <v>12542.64407819108</v>
      </c>
      <c r="H13" s="1">
        <f>'blk, drift &amp; conc calc'!I88</f>
        <v>3615.2892378332035</v>
      </c>
      <c r="I13" s="1">
        <f>'blk, drift &amp; conc calc'!J88</f>
        <v>-367.8497151518857</v>
      </c>
      <c r="J13" s="1">
        <f>'blk, drift &amp; conc calc'!K88</f>
        <v>788.2066653172573</v>
      </c>
      <c r="K13" s="1">
        <f>'blk, drift &amp; conc calc'!L88</f>
        <v>179.73346491635428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19323.923622688035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241.58325757569023</v>
      </c>
      <c r="C14" s="1">
        <f>'blk, drift &amp; conc calc'!D105</f>
        <v>883.4837171386854</v>
      </c>
      <c r="D14" s="1">
        <f>'blk, drift &amp; conc calc'!E105</f>
        <v>95089.77804737499</v>
      </c>
      <c r="E14" s="39">
        <f>'blk, drift &amp; conc calc'!F105</f>
        <v>139452.40738372225</v>
      </c>
      <c r="F14" s="1">
        <f>'blk, drift &amp; conc calc'!G105</f>
        <v>2816.3383118162265</v>
      </c>
      <c r="G14" s="1">
        <f>'blk, drift &amp; conc calc'!H105</f>
        <v>13223.99143933052</v>
      </c>
      <c r="H14" s="1">
        <f>'blk, drift &amp; conc calc'!I105</f>
        <v>4434.353985221913</v>
      </c>
      <c r="I14" s="1">
        <f>'blk, drift &amp; conc calc'!J105</f>
        <v>-226.1907305596298</v>
      </c>
      <c r="J14" s="1">
        <f>'blk, drift &amp; conc calc'!K105</f>
        <v>771.2745739331172</v>
      </c>
      <c r="K14" s="1">
        <f>'blk, drift &amp; conc calc'!L105</f>
        <v>-154.22155954408856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-388.08284322916245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20068.025391990584</v>
      </c>
      <c r="C15" s="1">
        <f>'blk, drift &amp; conc calc'!D76</f>
        <v>369283.3243238816</v>
      </c>
      <c r="D15" s="1">
        <f>'blk, drift &amp; conc calc'!E76</f>
        <v>52009.390447389844</v>
      </c>
      <c r="E15" s="39">
        <f>'blk, drift &amp; conc calc'!F76</f>
        <v>40887.242166525095</v>
      </c>
      <c r="F15" s="1">
        <f>'blk, drift &amp; conc calc'!G76</f>
        <v>30193.654027583278</v>
      </c>
      <c r="G15" s="1">
        <f>'blk, drift &amp; conc calc'!H76</f>
        <v>25709.483374930816</v>
      </c>
      <c r="H15" s="1">
        <f>'blk, drift &amp; conc calc'!I76</f>
        <v>4434954.497638747</v>
      </c>
      <c r="I15" s="1">
        <f>'blk, drift &amp; conc calc'!J76</f>
        <v>19209.752091456103</v>
      </c>
      <c r="J15" s="1">
        <f>'blk, drift &amp; conc calc'!K76</f>
        <v>35994.10271762484</v>
      </c>
      <c r="K15" s="1">
        <f>'blk, drift &amp; conc calc'!L76</f>
        <v>27775.274989133763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35562.73396975941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Acid blank 1 (acs)</v>
      </c>
      <c r="B16" s="1">
        <f>'blk, drift &amp; conc calc'!C96</f>
        <v>91.11772341303588</v>
      </c>
      <c r="C16" s="1">
        <f>'blk, drift &amp; conc calc'!D96</f>
        <v>-1136.9145599897458</v>
      </c>
      <c r="D16" s="1">
        <f>'blk, drift &amp; conc calc'!E96</f>
        <v>-146.92484598348082</v>
      </c>
      <c r="E16" s="39">
        <f>'blk, drift &amp; conc calc'!F96</f>
        <v>-283.4493289129005</v>
      </c>
      <c r="F16" s="1">
        <f>'blk, drift &amp; conc calc'!G96</f>
        <v>54.54723684821623</v>
      </c>
      <c r="G16" s="1">
        <f>'blk, drift &amp; conc calc'!H96</f>
        <v>-69.25934999309592</v>
      </c>
      <c r="H16" s="1">
        <f>'blk, drift &amp; conc calc'!I96</f>
        <v>-745.7225062846253</v>
      </c>
      <c r="I16" s="1">
        <f>'blk, drift &amp; conc calc'!J96</f>
        <v>-613.3538655829595</v>
      </c>
      <c r="J16" s="1">
        <f>'blk, drift &amp; conc calc'!K96</f>
        <v>14.623815135078852</v>
      </c>
      <c r="K16" s="1">
        <f>'blk, drift &amp; conc calc'!L96</f>
        <v>-567.9243078098739</v>
      </c>
    </row>
    <row r="17" spans="1:11" ht="10.5" customHeight="1">
      <c r="A17" s="1" t="str">
        <f>'blk, drift &amp; conc calc'!B106</f>
        <v>Acid blank 2 (acs)</v>
      </c>
      <c r="B17" s="1">
        <f>'blk, drift &amp; conc calc'!C106</f>
        <v>-432.0146799426166</v>
      </c>
      <c r="C17" s="1">
        <f>'blk, drift &amp; conc calc'!D106</f>
        <v>-768.3506777150066</v>
      </c>
      <c r="D17" s="1">
        <f>'blk, drift &amp; conc calc'!E106</f>
        <v>-85.9041488776249</v>
      </c>
      <c r="E17" s="39">
        <f>'blk, drift &amp; conc calc'!F106</f>
        <v>-180.4449116928642</v>
      </c>
      <c r="F17" s="1">
        <f>'blk, drift &amp; conc calc'!G106</f>
        <v>-197.6902068547726</v>
      </c>
      <c r="G17" s="1">
        <f>'blk, drift &amp; conc calc'!H106</f>
        <v>126.20147695911375</v>
      </c>
      <c r="H17" s="1">
        <f>'blk, drift &amp; conc calc'!I106</f>
        <v>127.03233701652691</v>
      </c>
      <c r="I17" s="1">
        <f>'blk, drift &amp; conc calc'!J106</f>
        <v>-484.65434170239274</v>
      </c>
      <c r="J17" s="1">
        <f>'blk, drift &amp; conc calc'!K106</f>
        <v>-66.99217435266381</v>
      </c>
      <c r="K17" s="1">
        <f>'blk, drift &amp; conc calc'!L106</f>
        <v>-661.8649601293555</v>
      </c>
    </row>
    <row r="18" ht="11.25">
      <c r="E18" s="39"/>
    </row>
    <row r="19" spans="1:5" ht="11.25">
      <c r="A19" s="22" t="s">
        <v>583</v>
      </c>
      <c r="E19" s="39"/>
    </row>
    <row r="20" spans="1:21" ht="11.25">
      <c r="A20" s="1" t="s">
        <v>568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485</v>
      </c>
      <c r="B21" s="32">
        <f>AVERAGE(B8:B9)</f>
        <v>46.13472244623472</v>
      </c>
      <c r="C21" s="32">
        <f aca="true" t="shared" si="0" ref="C21:K21">AVERAGE(C8:C9)</f>
        <v>26038.27063951717</v>
      </c>
      <c r="D21" s="32">
        <f t="shared" si="0"/>
        <v>74512.27028670485</v>
      </c>
      <c r="E21" s="32">
        <f t="shared" si="0"/>
        <v>144130.13225447206</v>
      </c>
      <c r="F21" s="32">
        <f t="shared" si="0"/>
        <v>6688.672632116806</v>
      </c>
      <c r="G21" s="32">
        <f t="shared" si="0"/>
        <v>10993.862777248478</v>
      </c>
      <c r="H21" s="32">
        <f t="shared" si="0"/>
        <v>7704.0160850291195</v>
      </c>
      <c r="I21" s="32">
        <f t="shared" si="0"/>
        <v>-280.5563948215588</v>
      </c>
      <c r="J21" s="32">
        <f t="shared" si="0"/>
        <v>2557.7906564034083</v>
      </c>
      <c r="K21" s="32">
        <f t="shared" si="0"/>
        <v>753.3998751248625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19242.27156426044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11909.189310941678</v>
      </c>
      <c r="C22" s="32">
        <f aca="true" t="shared" si="2" ref="C22:K22">AVERAGE(C6:C7)</f>
        <v>16709.881375972174</v>
      </c>
      <c r="D22" s="32">
        <f t="shared" si="2"/>
        <v>10050.620720664163</v>
      </c>
      <c r="E22" s="32">
        <f t="shared" si="2"/>
        <v>9388.722424833239</v>
      </c>
      <c r="F22" s="32">
        <f t="shared" si="2"/>
        <v>41136.49400638275</v>
      </c>
      <c r="G22" s="32">
        <f t="shared" si="2"/>
        <v>5727.733883691659</v>
      </c>
      <c r="H22" s="32">
        <f t="shared" si="2"/>
        <v>1191020.858132503</v>
      </c>
      <c r="I22" s="32">
        <f t="shared" si="2"/>
        <v>17532.27149318769</v>
      </c>
      <c r="J22" s="32">
        <f t="shared" si="2"/>
        <v>36186.58795225104</v>
      </c>
      <c r="K22" s="32">
        <f t="shared" si="2"/>
        <v>2244.4672228966283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25508.480877606078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15541.542914311154</v>
      </c>
      <c r="C23" s="32">
        <f aca="true" t="shared" si="4" ref="C23:K23">AVERAGE(C10:C11)</f>
        <v>882845.7055213666</v>
      </c>
      <c r="D23" s="32">
        <f t="shared" si="4"/>
        <v>1705.4649336910534</v>
      </c>
      <c r="E23" s="32">
        <f t="shared" si="4"/>
        <v>1446.285780332113</v>
      </c>
      <c r="F23" s="32">
        <f t="shared" si="4"/>
        <v>19775.363914341433</v>
      </c>
      <c r="G23" s="32">
        <f t="shared" si="4"/>
        <v>2360.9108027673874</v>
      </c>
      <c r="H23" s="32">
        <f t="shared" si="4"/>
        <v>3215384.785309852</v>
      </c>
      <c r="I23" s="32">
        <f t="shared" si="4"/>
        <v>5166.384687500526</v>
      </c>
      <c r="J23" s="32">
        <f t="shared" si="4"/>
        <v>18762.955853304542</v>
      </c>
      <c r="K23" s="32">
        <f t="shared" si="4"/>
        <v>18471.239855818963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18545.862462697984</v>
      </c>
      <c r="T23" s="7" t="e">
        <f>T11</f>
        <v>#DIV/0!</v>
      </c>
      <c r="U23" s="1" t="e">
        <f>U11</f>
        <v>#DIV/0!</v>
      </c>
    </row>
    <row r="24" spans="1:21" ht="11.25">
      <c r="A24" s="1" t="s">
        <v>1220</v>
      </c>
      <c r="B24" s="1">
        <f>+B15</f>
        <v>20068.025391990584</v>
      </c>
      <c r="C24" s="1">
        <f>+C15</f>
        <v>369283.3243238816</v>
      </c>
      <c r="D24" s="1">
        <f>+D15</f>
        <v>52009.390447389844</v>
      </c>
      <c r="E24" s="39">
        <f>+E15</f>
        <v>40887.242166525095</v>
      </c>
      <c r="F24" s="1">
        <f>+F15</f>
        <v>30193.654027583278</v>
      </c>
      <c r="G24" s="1">
        <f>+G15</f>
        <v>25709.483374930816</v>
      </c>
      <c r="H24" s="1">
        <f>+H15</f>
        <v>4434954.497638747</v>
      </c>
      <c r="I24" s="1">
        <f>+I15</f>
        <v>19209.752091456103</v>
      </c>
      <c r="J24" s="1">
        <f>+J15</f>
        <v>35994.10271762484</v>
      </c>
      <c r="K24" s="1">
        <f>+K15</f>
        <v>27775.274989133763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9467.920389729436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L25" s="1" t="e">
        <f aca="true" t="shared" si="7" ref="C25:U25">+L15</f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35562.73396975941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Acid blank 2 (acs)</v>
      </c>
      <c r="B26" s="32">
        <f>AVERAGE(B16:B17)</f>
        <v>-170.44847826479037</v>
      </c>
      <c r="C26" s="32">
        <f aca="true" t="shared" si="8" ref="C26:K26">AVERAGE(C16:C17)</f>
        <v>-952.6326188523763</v>
      </c>
      <c r="D26" s="32">
        <f t="shared" si="8"/>
        <v>-116.41449743055287</v>
      </c>
      <c r="E26" s="32">
        <f t="shared" si="8"/>
        <v>-231.94712030288235</v>
      </c>
      <c r="F26" s="32">
        <f t="shared" si="8"/>
        <v>-71.57148500327818</v>
      </c>
      <c r="G26" s="32">
        <f t="shared" si="8"/>
        <v>28.471063483008912</v>
      </c>
      <c r="H26" s="32">
        <f t="shared" si="8"/>
        <v>-309.3450846340492</v>
      </c>
      <c r="I26" s="32">
        <f t="shared" si="8"/>
        <v>-549.0041036426761</v>
      </c>
      <c r="J26" s="32">
        <f t="shared" si="8"/>
        <v>-26.18417960879248</v>
      </c>
      <c r="K26" s="32">
        <f t="shared" si="8"/>
        <v>-614.8946339696147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558</v>
      </c>
      <c r="C29" s="1" t="s">
        <v>540</v>
      </c>
      <c r="D29" s="1" t="s">
        <v>535</v>
      </c>
      <c r="E29" s="39" t="s">
        <v>537</v>
      </c>
      <c r="F29" s="1" t="s">
        <v>539</v>
      </c>
      <c r="G29" s="1" t="s">
        <v>536</v>
      </c>
      <c r="H29" s="1" t="s">
        <v>533</v>
      </c>
      <c r="I29" s="1" t="s">
        <v>538</v>
      </c>
      <c r="J29" s="1" t="s">
        <v>534</v>
      </c>
      <c r="K29" s="1" t="s">
        <v>557</v>
      </c>
      <c r="L29" s="1" t="s">
        <v>535</v>
      </c>
      <c r="M29" s="1" t="s">
        <v>537</v>
      </c>
      <c r="N29" s="1" t="s">
        <v>540</v>
      </c>
      <c r="O29" s="1" t="s">
        <v>533</v>
      </c>
      <c r="P29" s="1" t="s">
        <v>534</v>
      </c>
      <c r="Q29" s="1" t="s">
        <v>558</v>
      </c>
      <c r="R29" s="1" t="s">
        <v>557</v>
      </c>
      <c r="S29" s="1" t="s">
        <v>425</v>
      </c>
      <c r="T29" s="1" t="s">
        <v>536</v>
      </c>
      <c r="U29" s="1" t="s">
        <v>588</v>
      </c>
    </row>
    <row r="30" spans="1:21" ht="11.25">
      <c r="A30" s="1" t="s">
        <v>568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522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579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411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1220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414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8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569</v>
      </c>
      <c r="B38" s="29">
        <f>SLOPE(B30:B34,B20:B24)</f>
        <v>0.0012769229236391203</v>
      </c>
      <c r="C38" s="29">
        <f aca="true" t="shared" si="9" ref="C38:K38">SLOPE(C30:C33,C20:C23)</f>
        <v>0.0003619087554989419</v>
      </c>
      <c r="D38" s="29">
        <f t="shared" si="9"/>
        <v>0.03768759720906081</v>
      </c>
      <c r="E38" s="29">
        <f t="shared" si="9"/>
        <v>0.017029781872627985</v>
      </c>
      <c r="F38" s="29">
        <f t="shared" si="9"/>
        <v>0.0010711957632395174</v>
      </c>
      <c r="G38" s="29">
        <f t="shared" si="9"/>
        <v>0.010567606233410621</v>
      </c>
      <c r="H38" s="29">
        <f t="shared" si="9"/>
        <v>8.888637544861746E-05</v>
      </c>
      <c r="I38" s="29">
        <f t="shared" si="9"/>
        <v>0.0068697861708150905</v>
      </c>
      <c r="J38" s="29">
        <f t="shared" si="9"/>
        <v>0.008529879283081847</v>
      </c>
      <c r="K38" s="29">
        <f t="shared" si="9"/>
        <v>0.0063168710631937245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0.0014813951628661105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570</v>
      </c>
      <c r="B39" s="29">
        <f>INTERCEPT(B30:B34,B20:B24)</f>
        <v>0.8006597222046956</v>
      </c>
      <c r="C39" s="29">
        <f aca="true" t="shared" si="11" ref="C39:K39">INTERCEPT(C30:C33,C20:C23)</f>
        <v>3.6298697303428895</v>
      </c>
      <c r="D39" s="29">
        <f t="shared" si="11"/>
        <v>-2.0117626486398876</v>
      </c>
      <c r="E39" s="29">
        <f t="shared" si="11"/>
        <v>5.794365027804247</v>
      </c>
      <c r="F39" s="29">
        <f t="shared" si="11"/>
        <v>0.20664951976329604</v>
      </c>
      <c r="G39" s="29">
        <f t="shared" si="11"/>
        <v>-3.139106205645078</v>
      </c>
      <c r="H39" s="29">
        <f t="shared" si="11"/>
        <v>1.991447882969993</v>
      </c>
      <c r="I39" s="29">
        <f t="shared" si="11"/>
        <v>5.278112028775126</v>
      </c>
      <c r="J39" s="29">
        <f t="shared" si="11"/>
        <v>4.017344786919338</v>
      </c>
      <c r="K39" s="29">
        <f t="shared" si="11"/>
        <v>1.5756048826685216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-6.210606122633479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571</v>
      </c>
      <c r="B40" s="29">
        <f>TREND(B30:B34,B20:B24,,TRUE)</f>
        <v>0.8006597222046898</v>
      </c>
      <c r="C40" s="29">
        <f aca="true" t="shared" si="13" ref="C40:K40">TREND(C30:C33,C20:C23,,TRUE)</f>
        <v>3.6298697303429095</v>
      </c>
      <c r="D40" s="29">
        <f t="shared" si="13"/>
        <v>-2.011762648640128</v>
      </c>
      <c r="E40" s="29">
        <f t="shared" si="13"/>
        <v>5.794365027804572</v>
      </c>
      <c r="F40" s="29">
        <f t="shared" si="13"/>
        <v>0.20664951976329426</v>
      </c>
      <c r="G40" s="29">
        <f t="shared" si="13"/>
        <v>-3.1391062056450836</v>
      </c>
      <c r="H40" s="29">
        <f t="shared" si="13"/>
        <v>1.9914478829700293</v>
      </c>
      <c r="I40" s="29">
        <f t="shared" si="13"/>
        <v>5.278112028775133</v>
      </c>
      <c r="J40" s="29">
        <f t="shared" si="13"/>
        <v>4.017344786919395</v>
      </c>
      <c r="K40" s="29">
        <f t="shared" si="13"/>
        <v>1.5756048826685096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-6.2106061226334806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572</v>
      </c>
      <c r="B41" s="29">
        <f>RSQ(B30:B34,B20:B24)</f>
        <v>0.9970810369926884</v>
      </c>
      <c r="C41" s="29">
        <f aca="true" t="shared" si="15" ref="C41:K41">RSQ(C30:C33,C20:C23)</f>
        <v>0.9991656937832661</v>
      </c>
      <c r="D41" s="29">
        <f t="shared" si="15"/>
        <v>0.9999877416855734</v>
      </c>
      <c r="E41" s="29">
        <f t="shared" si="15"/>
        <v>0.999987131356639</v>
      </c>
      <c r="F41" s="29">
        <f t="shared" si="15"/>
        <v>0.9995526710343339</v>
      </c>
      <c r="G41" s="29">
        <f t="shared" si="15"/>
        <v>0.9937164757545488</v>
      </c>
      <c r="H41" s="29">
        <f t="shared" si="15"/>
        <v>0.9998234813637332</v>
      </c>
      <c r="I41" s="29">
        <f t="shared" si="15"/>
        <v>0.9952819913321597</v>
      </c>
      <c r="J41" s="29">
        <f t="shared" si="15"/>
        <v>0.9991702131829441</v>
      </c>
      <c r="K41" s="29">
        <f t="shared" si="15"/>
        <v>0.9991601890248326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0.6643107046102765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577</v>
      </c>
    </row>
    <row r="69" spans="1:21" ht="11.25">
      <c r="A69" s="22"/>
      <c r="B69" s="1" t="s">
        <v>525</v>
      </c>
      <c r="C69" s="1" t="s">
        <v>524</v>
      </c>
      <c r="D69" s="1" t="s">
        <v>527</v>
      </c>
      <c r="E69" s="1" t="s">
        <v>529</v>
      </c>
      <c r="F69" s="1" t="s">
        <v>528</v>
      </c>
      <c r="G69" s="1" t="s">
        <v>530</v>
      </c>
      <c r="H69" s="1" t="s">
        <v>531</v>
      </c>
      <c r="I69" s="1" t="s">
        <v>532</v>
      </c>
      <c r="J69" s="1" t="s">
        <v>434</v>
      </c>
      <c r="K69" s="1" t="s">
        <v>526</v>
      </c>
      <c r="L69" s="1" t="s">
        <v>535</v>
      </c>
      <c r="M69" s="1" t="s">
        <v>537</v>
      </c>
      <c r="N69" s="1" t="s">
        <v>540</v>
      </c>
      <c r="O69" s="1" t="s">
        <v>533</v>
      </c>
      <c r="P69" s="1" t="s">
        <v>534</v>
      </c>
      <c r="Q69" s="1" t="s">
        <v>558</v>
      </c>
      <c r="R69" s="1" t="s">
        <v>557</v>
      </c>
      <c r="S69" s="1" t="s">
        <v>539</v>
      </c>
      <c r="T69" s="1" t="s">
        <v>536</v>
      </c>
      <c r="U69" s="1" t="s">
        <v>588</v>
      </c>
    </row>
    <row r="70" spans="1:21" ht="11.25">
      <c r="A70" s="1" t="s">
        <v>523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546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548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568</v>
      </c>
      <c r="B75" s="39">
        <v>0</v>
      </c>
    </row>
    <row r="76" spans="1:2" ht="11.25">
      <c r="A76" s="1" t="s">
        <v>481</v>
      </c>
      <c r="B76" s="93">
        <v>815775.5763590767</v>
      </c>
    </row>
    <row r="77" spans="1:2" ht="11.25">
      <c r="A77" s="1" t="s">
        <v>483</v>
      </c>
      <c r="B77" s="39">
        <v>324422.6703893792</v>
      </c>
    </row>
    <row r="78" spans="1:2" ht="11.25">
      <c r="A78" s="1" t="s">
        <v>482</v>
      </c>
      <c r="B78" s="93">
        <v>3725412.536306778</v>
      </c>
    </row>
    <row r="79" spans="1:2" ht="11.25">
      <c r="A79" s="1" t="s">
        <v>587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529</v>
      </c>
    </row>
    <row r="83" spans="1:2" ht="11.25">
      <c r="A83" s="1" t="s">
        <v>568</v>
      </c>
      <c r="B83" s="39">
        <v>0</v>
      </c>
    </row>
    <row r="84" spans="1:2" ht="11.25">
      <c r="A84" s="1" t="s">
        <v>579</v>
      </c>
      <c r="B84" s="120">
        <v>5.804982036802153</v>
      </c>
    </row>
    <row r="85" spans="1:2" ht="11.25">
      <c r="A85" s="1" t="s">
        <v>411</v>
      </c>
      <c r="B85" s="120">
        <v>2.245314319076767</v>
      </c>
    </row>
    <row r="86" spans="1:2" ht="11.25">
      <c r="A86" s="1" t="s">
        <v>546</v>
      </c>
      <c r="B86" s="120">
        <v>30.149666915583403</v>
      </c>
    </row>
    <row r="87" spans="1:2" ht="11.25">
      <c r="A87" s="34" t="s">
        <v>414</v>
      </c>
      <c r="B87" s="128">
        <v>4.922125747746678</v>
      </c>
    </row>
    <row r="88" ht="11.25">
      <c r="B88" s="128"/>
    </row>
    <row r="89" ht="11.25">
      <c r="B89" s="39"/>
    </row>
    <row r="90" spans="1:2" ht="11.25">
      <c r="A90" s="1" t="s">
        <v>569</v>
      </c>
      <c r="B90" s="129">
        <f>SLOPE(B83:B85,B75:B77)</f>
        <v>7.126336539044292E-06</v>
      </c>
    </row>
    <row r="91" spans="1:2" ht="11.25">
      <c r="A91" s="1" t="s">
        <v>570</v>
      </c>
      <c r="B91" s="129">
        <f>INTERCEPT(B83:B85,B75:B77)</f>
        <v>-0.02504669055961317</v>
      </c>
    </row>
    <row r="92" spans="1:2" ht="11.25">
      <c r="A92" s="1" t="s">
        <v>571</v>
      </c>
      <c r="B92" s="129">
        <f>TREND(B83:B85,B75:B77,,TRUE)</f>
        <v>-0.025046690559612284</v>
      </c>
    </row>
    <row r="93" spans="1:2" ht="11.25">
      <c r="A93" s="1" t="s">
        <v>572</v>
      </c>
      <c r="B93" s="129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544</v>
      </c>
      <c r="B1" s="3" t="s">
        <v>545</v>
      </c>
      <c r="C1" s="3" t="s">
        <v>546</v>
      </c>
      <c r="D1" s="3" t="s">
        <v>523</v>
      </c>
      <c r="E1" s="3" t="s">
        <v>579</v>
      </c>
      <c r="F1" s="3" t="s">
        <v>522</v>
      </c>
      <c r="G1" s="69" t="s">
        <v>414</v>
      </c>
      <c r="H1" s="3" t="s">
        <v>547</v>
      </c>
      <c r="I1" s="3" t="s">
        <v>548</v>
      </c>
      <c r="J1" s="3" t="s">
        <v>417</v>
      </c>
      <c r="K1" s="3" t="s">
        <v>418</v>
      </c>
      <c r="L1" s="12"/>
      <c r="M1" s="13" t="s">
        <v>426</v>
      </c>
      <c r="N1" s="54" t="s">
        <v>416</v>
      </c>
      <c r="O1" s="55" t="s">
        <v>546</v>
      </c>
      <c r="P1" s="55" t="s">
        <v>522</v>
      </c>
      <c r="Q1" s="55" t="s">
        <v>579</v>
      </c>
      <c r="R1" s="55" t="s">
        <v>548</v>
      </c>
      <c r="S1" s="55" t="s">
        <v>420</v>
      </c>
      <c r="T1" s="55" t="s">
        <v>523</v>
      </c>
      <c r="U1" s="55" t="s">
        <v>428</v>
      </c>
      <c r="V1" s="56" t="s">
        <v>547</v>
      </c>
      <c r="W1" s="55" t="s">
        <v>545</v>
      </c>
      <c r="X1" s="57" t="s">
        <v>421</v>
      </c>
    </row>
    <row r="2" spans="1:24" ht="11.25">
      <c r="A2" s="4" t="s">
        <v>559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525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560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524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561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527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562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529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550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528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549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530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551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531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563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532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564</v>
      </c>
      <c r="B10" s="5" t="s">
        <v>552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419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565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526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566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553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554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555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424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533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535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534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537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535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540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536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533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537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534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538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558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556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557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539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539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557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536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540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588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558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422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588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423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578</v>
      </c>
      <c r="B31" s="38"/>
      <c r="C31" s="12"/>
      <c r="E31" s="4"/>
      <c r="F31" s="44"/>
    </row>
    <row r="32" spans="1:11" ht="23.25" thickBot="1">
      <c r="A32" s="2" t="s">
        <v>544</v>
      </c>
      <c r="B32" s="3" t="s">
        <v>545</v>
      </c>
      <c r="C32" s="3" t="s">
        <v>546</v>
      </c>
      <c r="D32" s="3" t="s">
        <v>523</v>
      </c>
      <c r="E32" s="3" t="s">
        <v>579</v>
      </c>
      <c r="F32" s="3" t="s">
        <v>522</v>
      </c>
      <c r="G32" s="69" t="s">
        <v>414</v>
      </c>
      <c r="H32" s="3" t="s">
        <v>547</v>
      </c>
      <c r="I32" s="3" t="s">
        <v>548</v>
      </c>
      <c r="J32" s="3" t="s">
        <v>417</v>
      </c>
      <c r="K32" s="3" t="s">
        <v>418</v>
      </c>
    </row>
    <row r="33" spans="1:11" ht="11.25">
      <c r="A33" s="4" t="s">
        <v>559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560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561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562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550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549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551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563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564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565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554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31" sqref="L31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520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47.57</v>
      </c>
      <c r="D4" s="7">
        <f>'blk, drift &amp; conc calc'!D5</f>
        <v>4260.465834577417</v>
      </c>
      <c r="E4" s="7">
        <f>'blk, drift &amp; conc calc'!E5</f>
        <v>485.85536088112946</v>
      </c>
      <c r="F4" s="7">
        <f>'blk, drift &amp; conc calc'!F5</f>
        <v>1184.905</v>
      </c>
      <c r="G4" s="7">
        <f>'blk, drift &amp; conc calc'!G5</f>
        <v>380.71255292171656</v>
      </c>
      <c r="H4" s="7">
        <f>'blk, drift &amp; conc calc'!H5</f>
        <v>-26.37988531125224</v>
      </c>
      <c r="I4" s="7">
        <f>'blk, drift &amp; conc calc'!I5</f>
        <v>5133.4569407976405</v>
      </c>
      <c r="J4" s="7">
        <f>'blk, drift &amp; conc calc'!J5</f>
        <v>5005.681318515117</v>
      </c>
      <c r="K4" s="7">
        <f>'blk, drift &amp; conc calc'!K5</f>
        <v>286.4</v>
      </c>
      <c r="L4" s="7">
        <f>'blk, drift &amp; conc calc'!L5</f>
        <v>1327.8942291173198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286.4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2</v>
      </c>
      <c r="C5" s="7">
        <f>'blk, drift &amp; conc calc'!C32</f>
        <v>463.7765141239126</v>
      </c>
      <c r="D5" s="7">
        <f>'blk, drift &amp; conc calc'!D32</f>
        <v>5113.743096331294</v>
      </c>
      <c r="E5" s="7">
        <f>'blk, drift &amp; conc calc'!E32</f>
        <v>539.768105063212</v>
      </c>
      <c r="F5" s="7">
        <f>'blk, drift &amp; conc calc'!F32</f>
        <v>915.2141896620292</v>
      </c>
      <c r="G5" s="7">
        <f>'blk, drift &amp; conc calc'!G32</f>
        <v>372.66</v>
      </c>
      <c r="H5" s="7">
        <f>'blk, drift &amp; conc calc'!H32</f>
        <v>-365.432550043516</v>
      </c>
      <c r="I5" s="7">
        <f>'blk, drift &amp; conc calc'!I32</f>
        <v>5770.779567543816</v>
      </c>
      <c r="J5" s="7">
        <f>'blk, drift &amp; conc calc'!J32</f>
        <v>4799.56031595844</v>
      </c>
      <c r="K5" s="7">
        <f>'blk, drift &amp; conc calc'!K32</f>
        <v>257.897504269145</v>
      </c>
      <c r="L5" s="7">
        <f>'blk, drift &amp; conc calc'!L32</f>
        <v>1143.8218089228183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1120.635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541</v>
      </c>
      <c r="C9" s="7">
        <f>AVERAGE(C4:C5)</f>
        <v>255.6732570619563</v>
      </c>
      <c r="D9" s="7">
        <f>AVERAGE(D4:D5)</f>
        <v>4687.104465454355</v>
      </c>
      <c r="E9" s="7">
        <f>AVERAGE(E4:E5)</f>
        <v>512.8117329721707</v>
      </c>
      <c r="F9" s="7">
        <f aca="true" t="shared" si="0" ref="F9:V9">AVERAGE(F4:F5)</f>
        <v>1050.0595948310147</v>
      </c>
      <c r="G9" s="7">
        <f t="shared" si="0"/>
        <v>376.68627646085827</v>
      </c>
      <c r="H9" s="7">
        <f t="shared" si="0"/>
        <v>-195.90621767738412</v>
      </c>
      <c r="I9" s="7">
        <f t="shared" si="0"/>
        <v>5452.118254170728</v>
      </c>
      <c r="J9" s="7">
        <f t="shared" si="0"/>
        <v>4902.620817236779</v>
      </c>
      <c r="K9" s="7">
        <f t="shared" si="0"/>
        <v>272.1487521345725</v>
      </c>
      <c r="L9" s="7">
        <f t="shared" si="0"/>
        <v>1235.8580190200692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703.5174999999999</v>
      </c>
      <c r="U9" s="7">
        <f t="shared" si="0"/>
        <v>0</v>
      </c>
      <c r="V9" s="7">
        <f t="shared" si="0"/>
        <v>0</v>
      </c>
    </row>
    <row r="12" ht="11.25">
      <c r="B12" s="71" t="s">
        <v>576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2005-02-04T13:58:16Z</dcterms:modified>
  <cp:category/>
  <cp:version/>
  <cp:contentType/>
  <cp:contentStatus/>
</cp:coreProperties>
</file>