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6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<sst xmlns="http://schemas.openxmlformats.org/spreadsheetml/2006/main" count="6150" uniqueCount="1193">
  <si>
    <t xml:space="preserve">  1,082,548.46</t>
  </si>
  <si>
    <t xml:space="preserve">    11,791.52</t>
  </si>
  <si>
    <t xml:space="preserve">    12,228.88</t>
  </si>
  <si>
    <t xml:space="preserve">    11,658.72</t>
  </si>
  <si>
    <t xml:space="preserve">     6,578.62</t>
  </si>
  <si>
    <t xml:space="preserve">     6,167.28</t>
  </si>
  <si>
    <t xml:space="preserve">     6,724.55</t>
  </si>
  <si>
    <t xml:space="preserve">     5,626.36</t>
  </si>
  <si>
    <t xml:space="preserve">    10,261.60</t>
  </si>
  <si>
    <t xml:space="preserve">    10,522.76</t>
  </si>
  <si>
    <t xml:space="preserve">    10,707.39</t>
  </si>
  <si>
    <t xml:space="preserve">    11,175.18</t>
  </si>
  <si>
    <t xml:space="preserve">    10,955.78</t>
  </si>
  <si>
    <t xml:space="preserve">    44,479.65</t>
  </si>
  <si>
    <t xml:space="preserve">    46,352.17</t>
  </si>
  <si>
    <t xml:space="preserve">    47,287.91</t>
  </si>
  <si>
    <t xml:space="preserve">    23,400.69</t>
  </si>
  <si>
    <t xml:space="preserve">    24,821.92</t>
  </si>
  <si>
    <t xml:space="preserve">    23,768.21</t>
  </si>
  <si>
    <t xml:space="preserve">    36,955.45</t>
  </si>
  <si>
    <t xml:space="preserve">    36,718.84</t>
  </si>
  <si>
    <t xml:space="preserve">    37,157.21</t>
  </si>
  <si>
    <t xml:space="preserve">    34,769.92</t>
  </si>
  <si>
    <t xml:space="preserve">    37,178.10</t>
  </si>
  <si>
    <t xml:space="preserve">    36,351.08</t>
  </si>
  <si>
    <t xml:space="preserve">    24,740.13</t>
  </si>
  <si>
    <t xml:space="preserve">    24,211.31</t>
  </si>
  <si>
    <t xml:space="preserve">    23,754.76</t>
  </si>
  <si>
    <t xml:space="preserve">  4,986,647.52</t>
  </si>
  <si>
    <t xml:space="preserve">  5,193,521.42</t>
  </si>
  <si>
    <t xml:space="preserve">  5,282,657.47</t>
  </si>
  <si>
    <t xml:space="preserve">   459,640.73</t>
  </si>
  <si>
    <t xml:space="preserve">   448,388.29</t>
  </si>
  <si>
    <t xml:space="preserve">   453,030.98</t>
  </si>
  <si>
    <t xml:space="preserve">    25,294.06</t>
  </si>
  <si>
    <t xml:space="preserve">    26,072.59</t>
  </si>
  <si>
    <t xml:space="preserve">    25,500.82</t>
  </si>
  <si>
    <t xml:space="preserve">    60,273.74</t>
  </si>
  <si>
    <t xml:space="preserve">    57,937.46</t>
  </si>
  <si>
    <t xml:space="preserve">    61,640.25</t>
  </si>
  <si>
    <t xml:space="preserve">    74,696.95</t>
  </si>
  <si>
    <t xml:space="preserve">    74,107.61</t>
  </si>
  <si>
    <t xml:space="preserve">    74,477.09</t>
  </si>
  <si>
    <t xml:space="preserve">    47,190.44</t>
  </si>
  <si>
    <t xml:space="preserve">    49,791.23</t>
  </si>
  <si>
    <t xml:space="preserve">    46,512.62</t>
  </si>
  <si>
    <t xml:space="preserve">    16,291.32</t>
  </si>
  <si>
    <t xml:space="preserve">    26,241.72</t>
  </si>
  <si>
    <t xml:space="preserve">    25,490.17</t>
  </si>
  <si>
    <t xml:space="preserve">    38,631.45</t>
  </si>
  <si>
    <t xml:space="preserve">    37,773.03</t>
  </si>
  <si>
    <t xml:space="preserve">    35,202.40</t>
  </si>
  <si>
    <t xml:space="preserve">    35,664.25</t>
  </si>
  <si>
    <t xml:space="preserve">    35,778.17</t>
  </si>
  <si>
    <t xml:space="preserve">    36,742.73</t>
  </si>
  <si>
    <t xml:space="preserve">    25,688.08</t>
  </si>
  <si>
    <t xml:space="preserve">    25,221.47</t>
  </si>
  <si>
    <t xml:space="preserve">    25,968.19</t>
  </si>
  <si>
    <t xml:space="preserve">  5,456,023.93</t>
  </si>
  <si>
    <t xml:space="preserve">  5,490,324.61</t>
  </si>
  <si>
    <t xml:space="preserve">  5,267,591.86</t>
  </si>
  <si>
    <t xml:space="preserve">   460,140.44</t>
  </si>
  <si>
    <t xml:space="preserve">   442,425.36</t>
  </si>
  <si>
    <t xml:space="preserve">   463,050.28</t>
  </si>
  <si>
    <t xml:space="preserve">     3,455.82</t>
  </si>
  <si>
    <t xml:space="preserve">     3,438.75</t>
  </si>
  <si>
    <t xml:space="preserve">     3,976.61</t>
  </si>
  <si>
    <t xml:space="preserve">     8,948.06</t>
  </si>
  <si>
    <t xml:space="preserve">     9,604.92</t>
  </si>
  <si>
    <t xml:space="preserve">     9,481.66</t>
  </si>
  <si>
    <t xml:space="preserve">    12,289.49</t>
  </si>
  <si>
    <t xml:space="preserve">    12,334.56</t>
  </si>
  <si>
    <t xml:space="preserve">    12,965.29</t>
  </si>
  <si>
    <t xml:space="preserve">    25,084.18</t>
  </si>
  <si>
    <t xml:space="preserve">    27,341.48</t>
  </si>
  <si>
    <t xml:space="preserve">    27,970.03</t>
  </si>
  <si>
    <t xml:space="preserve">    18,928.39</t>
  </si>
  <si>
    <t xml:space="preserve">    19,212.28</t>
  </si>
  <si>
    <t xml:space="preserve">    19,097.93</t>
  </si>
  <si>
    <t xml:space="preserve">     2,424.00</t>
  </si>
  <si>
    <t xml:space="preserve">     3,357.43</t>
  </si>
  <si>
    <t xml:space="preserve">     2,927.03</t>
  </si>
  <si>
    <t xml:space="preserve">    49,540.89</t>
  </si>
  <si>
    <t xml:space="preserve">    46,500.40</t>
  </si>
  <si>
    <t xml:space="preserve">    49,444.21</t>
  </si>
  <si>
    <t xml:space="preserve">     9,063.22</t>
  </si>
  <si>
    <t xml:space="preserve">     7,942.13</t>
  </si>
  <si>
    <t xml:space="preserve">     9,731.85</t>
  </si>
  <si>
    <t xml:space="preserve">  1,222,237.64</t>
  </si>
  <si>
    <t xml:space="preserve">  1,276,851.90</t>
  </si>
  <si>
    <t xml:space="preserve">  1,232,773.58</t>
  </si>
  <si>
    <t xml:space="preserve">    10,520.35</t>
  </si>
  <si>
    <t xml:space="preserve">     9,919.91</t>
  </si>
  <si>
    <t xml:space="preserve">     9,886.12</t>
  </si>
  <si>
    <t xml:space="preserve">    11,803.47</t>
  </si>
  <si>
    <t xml:space="preserve">    11,349.53</t>
  </si>
  <si>
    <t xml:space="preserve">    11,242.73</t>
  </si>
  <si>
    <t xml:space="preserve">   216,698.47</t>
  </si>
  <si>
    <t xml:space="preserve">   207,703.06</t>
  </si>
  <si>
    <t xml:space="preserve">   215,235.51</t>
  </si>
  <si>
    <t xml:space="preserve">   107,635.26</t>
  </si>
  <si>
    <t xml:space="preserve">   108,001.56</t>
  </si>
  <si>
    <t xml:space="preserve">   107,542.98</t>
  </si>
  <si>
    <t xml:space="preserve">     3,646.24</t>
  </si>
  <si>
    <t xml:space="preserve">     3,807.09</t>
  </si>
  <si>
    <t xml:space="preserve">     3,690.37</t>
  </si>
  <si>
    <t xml:space="preserve">     4,159.08</t>
  </si>
  <si>
    <t xml:space="preserve">     4,689.93</t>
  </si>
  <si>
    <t xml:space="preserve">     4,905.62</t>
  </si>
  <si>
    <t xml:space="preserve">     2,820.30</t>
  </si>
  <si>
    <t xml:space="preserve">     2,296.96</t>
  </si>
  <si>
    <t xml:space="preserve">     2,514.10</t>
  </si>
  <si>
    <t xml:space="preserve">     8,417.24</t>
  </si>
  <si>
    <t xml:space="preserve">     8,949.25</t>
  </si>
  <si>
    <t xml:space="preserve">     8,604.79</t>
  </si>
  <si>
    <t>-      245.27</t>
  </si>
  <si>
    <t xml:space="preserve">      522.03</t>
  </si>
  <si>
    <t xml:space="preserve">       34.29</t>
  </si>
  <si>
    <t xml:space="preserve">    19,123.94</t>
  </si>
  <si>
    <t xml:space="preserve">    20,638.28</t>
  </si>
  <si>
    <t xml:space="preserve">    19,690.77</t>
  </si>
  <si>
    <t xml:space="preserve">    38,537.20</t>
  </si>
  <si>
    <t xml:space="preserve">    36,511.76</t>
  </si>
  <si>
    <t xml:space="preserve">    32,126.90</t>
  </si>
  <si>
    <t xml:space="preserve">     2,770.07</t>
  </si>
  <si>
    <t xml:space="preserve">     2,902.79</t>
  </si>
  <si>
    <t xml:space="preserve">     3,038.32</t>
  </si>
  <si>
    <t xml:space="preserve">     4,652.32</t>
  </si>
  <si>
    <t xml:space="preserve">     5,351.44</t>
  </si>
  <si>
    <t xml:space="preserve">     4,687.76</t>
  </si>
  <si>
    <t xml:space="preserve">     3,848.14</t>
  </si>
  <si>
    <t xml:space="preserve">     3,605.01</t>
  </si>
  <si>
    <t xml:space="preserve">     3,515.73</t>
  </si>
  <si>
    <t xml:space="preserve">    12,944.49</t>
  </si>
  <si>
    <t xml:space="preserve">    12,361.41</t>
  </si>
  <si>
    <t xml:space="preserve">    12,663.21</t>
  </si>
  <si>
    <t xml:space="preserve">    10,372.84</t>
  </si>
  <si>
    <t xml:space="preserve">    10,213.86</t>
  </si>
  <si>
    <t xml:space="preserve">    10,257.95</t>
  </si>
  <si>
    <t xml:space="preserve">     2,155.50</t>
  </si>
  <si>
    <t xml:space="preserve">     1,802.34</t>
  </si>
  <si>
    <t xml:space="preserve">     1,988.52</t>
  </si>
  <si>
    <t xml:space="preserve">    22,486.33</t>
  </si>
  <si>
    <t xml:space="preserve">    21,867.66</t>
  </si>
  <si>
    <t xml:space="preserve">    21,381.63</t>
  </si>
  <si>
    <t xml:space="preserve">     3,689.46</t>
  </si>
  <si>
    <t xml:space="preserve">     4,901.29</t>
  </si>
  <si>
    <t xml:space="preserve">     4,154.21</t>
  </si>
  <si>
    <t xml:space="preserve">  1,546,011.29</t>
  </si>
  <si>
    <t xml:space="preserve">  1,659,304.94</t>
  </si>
  <si>
    <t xml:space="preserve">  1,650,135.73</t>
  </si>
  <si>
    <t xml:space="preserve">    11,571.85</t>
  </si>
  <si>
    <t xml:space="preserve">    10,616.57</t>
  </si>
  <si>
    <t xml:space="preserve">    11,433.39</t>
  </si>
  <si>
    <t xml:space="preserve">     3,646.56</t>
  </si>
  <si>
    <t xml:space="preserve">     3,452.93</t>
  </si>
  <si>
    <t xml:space="preserve">     3,670.00</t>
  </si>
  <si>
    <t xml:space="preserve">    13,425.10</t>
  </si>
  <si>
    <t xml:space="preserve">    12,805.72</t>
  </si>
  <si>
    <t xml:space="preserve">    13,045.42</t>
  </si>
  <si>
    <t xml:space="preserve">    13,083.11</t>
  </si>
  <si>
    <t xml:space="preserve">    12,774.48</t>
  </si>
  <si>
    <t xml:space="preserve">    13,369.76</t>
  </si>
  <si>
    <t xml:space="preserve">    22,945.14</t>
  </si>
  <si>
    <t xml:space="preserve">    22,352.74</t>
  </si>
  <si>
    <t xml:space="preserve">    23,158.55</t>
  </si>
  <si>
    <t xml:space="preserve">    16,667.54</t>
  </si>
  <si>
    <t xml:space="preserve">    18,600.95</t>
  </si>
  <si>
    <t xml:space="preserve">    18,820.49</t>
  </si>
  <si>
    <t xml:space="preserve">     2,505.38</t>
  </si>
  <si>
    <t xml:space="preserve">     2,553.14</t>
  </si>
  <si>
    <t xml:space="preserve">    41,307.41</t>
  </si>
  <si>
    <t xml:space="preserve">    40,675.01</t>
  </si>
  <si>
    <t xml:space="preserve">    41,875.43</t>
  </si>
  <si>
    <t xml:space="preserve">     9,404.31</t>
  </si>
  <si>
    <t xml:space="preserve">     9,102.28</t>
  </si>
  <si>
    <t xml:space="preserve">     8,677.59</t>
  </si>
  <si>
    <t xml:space="preserve">  1,169,559.20</t>
  </si>
  <si>
    <t xml:space="preserve">  1,197,977.38</t>
  </si>
  <si>
    <t xml:space="preserve">  1,184,583.80</t>
  </si>
  <si>
    <t xml:space="preserve">     8,850.50</t>
  </si>
  <si>
    <t xml:space="preserve">     9,699.43</t>
  </si>
  <si>
    <t xml:space="preserve">     9,662.63</t>
  </si>
  <si>
    <t xml:space="preserve">    25,471.42</t>
  </si>
  <si>
    <t xml:space="preserve">    27,374.81</t>
  </si>
  <si>
    <t xml:space="preserve">    26,123.91</t>
  </si>
  <si>
    <t xml:space="preserve">    59,216.24</t>
  </si>
  <si>
    <t xml:space="preserve">    62,318.50</t>
  </si>
  <si>
    <t xml:space="preserve">    61,699.24</t>
  </si>
  <si>
    <t xml:space="preserve">    75,424.45</t>
  </si>
  <si>
    <t xml:space="preserve">    72,167.33</t>
  </si>
  <si>
    <t xml:space="preserve">    73,054.25</t>
  </si>
  <si>
    <t xml:space="preserve">    46,741.44</t>
  </si>
  <si>
    <t xml:space="preserve">    48,962.72</t>
  </si>
  <si>
    <t xml:space="preserve">    46,700.65</t>
  </si>
  <si>
    <t xml:space="preserve">    26,122.73</t>
  </si>
  <si>
    <t xml:space="preserve">    26,254.66</t>
  </si>
  <si>
    <t xml:space="preserve">    24,187.97</t>
  </si>
  <si>
    <t xml:space="preserve">    35,678.13</t>
  </si>
  <si>
    <t xml:space="preserve">    36,160.82</t>
  </si>
  <si>
    <t xml:space="preserve">    36,164.15</t>
  </si>
  <si>
    <t xml:space="preserve">    35,559.06</t>
  </si>
  <si>
    <t xml:space="preserve">    36,698.70</t>
  </si>
  <si>
    <t xml:space="preserve">    36,726.10</t>
  </si>
  <si>
    <t xml:space="preserve">    26,463.34</t>
  </si>
  <si>
    <t xml:space="preserve">    24,472.07</t>
  </si>
  <si>
    <t xml:space="preserve">    25,686.24</t>
  </si>
  <si>
    <t xml:space="preserve">  3,962,131.76</t>
  </si>
  <si>
    <t xml:space="preserve">  5,123,488.48</t>
  </si>
  <si>
    <t xml:space="preserve">  5,278,163.25</t>
  </si>
  <si>
    <t xml:space="preserve">   441,938.81</t>
  </si>
  <si>
    <t xml:space="preserve">   434,944.46</t>
  </si>
  <si>
    <t xml:space="preserve">   434,903.60</t>
  </si>
  <si>
    <t xml:space="preserve">     2,570.18</t>
  </si>
  <si>
    <t xml:space="preserve">     2,691.96</t>
  </si>
  <si>
    <t xml:space="preserve">     2,435.17</t>
  </si>
  <si>
    <t xml:space="preserve">     3,181.68</t>
  </si>
  <si>
    <t xml:space="preserve">     3,234.07</t>
  </si>
  <si>
    <t xml:space="preserve">     3,668.05</t>
  </si>
  <si>
    <t xml:space="preserve">     2,756.98</t>
  </si>
  <si>
    <t xml:space="preserve">     3,096.22</t>
  </si>
  <si>
    <t xml:space="preserve">     3,112.62</t>
  </si>
  <si>
    <t xml:space="preserve">    24,685.14</t>
  </si>
  <si>
    <t xml:space="preserve">    24,831.32</t>
  </si>
  <si>
    <t xml:space="preserve">    23,625.97</t>
  </si>
  <si>
    <t xml:space="preserve">    10,832.79</t>
  </si>
  <si>
    <t xml:space="preserve">    10,715.02</t>
  </si>
  <si>
    <t xml:space="preserve">    10,109.56</t>
  </si>
  <si>
    <t xml:space="preserve">    22,601.71</t>
  </si>
  <si>
    <t xml:space="preserve">    25,217.17</t>
  </si>
  <si>
    <t xml:space="preserve">    23,970.61</t>
  </si>
  <si>
    <t xml:space="preserve">    25,083.33</t>
  </si>
  <si>
    <t xml:space="preserve">    23,300.31</t>
  </si>
  <si>
    <t xml:space="preserve">    23,842.59</t>
  </si>
  <si>
    <t xml:space="preserve">    18,798.23</t>
  </si>
  <si>
    <t xml:space="preserve">    20,014.46</t>
  </si>
  <si>
    <t xml:space="preserve">    20,180.13</t>
  </si>
  <si>
    <t xml:space="preserve">  3,888,211.44</t>
  </si>
  <si>
    <t xml:space="preserve">  3,927,702.78</t>
  </si>
  <si>
    <t xml:space="preserve">  3,882,699.40</t>
  </si>
  <si>
    <t xml:space="preserve">  1,126,383.37</t>
  </si>
  <si>
    <t xml:space="preserve">  1,097,349.21</t>
  </si>
  <si>
    <t xml:space="preserve">  1,036,857.31</t>
  </si>
  <si>
    <t>-      100.27</t>
  </si>
  <si>
    <t>-       96.39</t>
  </si>
  <si>
    <t xml:space="preserve">      435.03</t>
  </si>
  <si>
    <t xml:space="preserve">      139.03</t>
  </si>
  <si>
    <t xml:space="preserve">      362.33</t>
  </si>
  <si>
    <t xml:space="preserve">      855.52</t>
  </si>
  <si>
    <t xml:space="preserve">      586.55</t>
  </si>
  <si>
    <t xml:space="preserve">      658.27</t>
  </si>
  <si>
    <t xml:space="preserve">      630.67</t>
  </si>
  <si>
    <t xml:space="preserve">      149.56</t>
  </si>
  <si>
    <t xml:space="preserve">      142.49</t>
  </si>
  <si>
    <t xml:space="preserve">      418.25</t>
  </si>
  <si>
    <t xml:space="preserve">     4,025.50</t>
  </si>
  <si>
    <t xml:space="preserve">     4,650.17</t>
  </si>
  <si>
    <t xml:space="preserve">     4,916.27</t>
  </si>
  <si>
    <t xml:space="preserve">      958.99</t>
  </si>
  <si>
    <t xml:space="preserve">     1,023.16</t>
  </si>
  <si>
    <t xml:space="preserve">      960.02</t>
  </si>
  <si>
    <t xml:space="preserve">      474.34</t>
  </si>
  <si>
    <t>-      170.43</t>
  </si>
  <si>
    <t xml:space="preserve">      127.07</t>
  </si>
  <si>
    <t xml:space="preserve">      555.69</t>
  </si>
  <si>
    <t>-      332.89</t>
  </si>
  <si>
    <t>-      729.28</t>
  </si>
  <si>
    <t xml:space="preserve">     9,604.95</t>
  </si>
  <si>
    <t xml:space="preserve">    10,211.97</t>
  </si>
  <si>
    <t xml:space="preserve">     9,290.83</t>
  </si>
  <si>
    <t xml:space="preserve">     3,927.99</t>
  </si>
  <si>
    <t xml:space="preserve">     4,778.65</t>
  </si>
  <si>
    <t xml:space="preserve">     4,095.64</t>
  </si>
  <si>
    <t xml:space="preserve">    13,138.24</t>
  </si>
  <si>
    <t xml:space="preserve">    12,783.61</t>
  </si>
  <si>
    <t xml:space="preserve">    12,579.46</t>
  </si>
  <si>
    <t xml:space="preserve">   201,685.19</t>
  </si>
  <si>
    <t xml:space="preserve">   200,044.45</t>
  </si>
  <si>
    <t xml:space="preserve">   200,169.06</t>
  </si>
  <si>
    <t xml:space="preserve">   140,824.94</t>
  </si>
  <si>
    <t xml:space="preserve">   135,716.84</t>
  </si>
  <si>
    <t xml:space="preserve">   135,241.35</t>
  </si>
  <si>
    <t xml:space="preserve">     1,590.82</t>
  </si>
  <si>
    <t xml:space="preserve">      910.61</t>
  </si>
  <si>
    <t xml:space="preserve">      671.60</t>
  </si>
  <si>
    <t xml:space="preserve">     4,369.40</t>
  </si>
  <si>
    <t xml:space="preserve">     4,771.48</t>
  </si>
  <si>
    <t xml:space="preserve">     4,027.67</t>
  </si>
  <si>
    <t xml:space="preserve">     1,449.85</t>
  </si>
  <si>
    <t xml:space="preserve">     1,913.13</t>
  </si>
  <si>
    <t xml:space="preserve">     1,768.51</t>
  </si>
  <si>
    <t xml:space="preserve">     4,245.47</t>
  </si>
  <si>
    <t xml:space="preserve">     4,111.19</t>
  </si>
  <si>
    <t xml:space="preserve">     3,961.94</t>
  </si>
  <si>
    <t>-      243.11</t>
  </si>
  <si>
    <t xml:space="preserve">      422.02</t>
  </si>
  <si>
    <t xml:space="preserve">      424.97</t>
  </si>
  <si>
    <t xml:space="preserve">    15,253.39</t>
  </si>
  <si>
    <t xml:space="preserve">    14,000.93</t>
  </si>
  <si>
    <t xml:space="preserve">    14,506.19</t>
  </si>
  <si>
    <t xml:space="preserve">     5,650.61</t>
  </si>
  <si>
    <t xml:space="preserve">     5,403.07</t>
  </si>
  <si>
    <t xml:space="preserve">     5,575.86</t>
  </si>
  <si>
    <t xml:space="preserve">     6,846.56</t>
  </si>
  <si>
    <t xml:space="preserve">     6,498.04</t>
  </si>
  <si>
    <t xml:space="preserve">     6,831.54</t>
  </si>
  <si>
    <t xml:space="preserve">    11,123.32</t>
  </si>
  <si>
    <t xml:space="preserve">    10,182.50</t>
  </si>
  <si>
    <t xml:space="preserve">    10,140.38</t>
  </si>
  <si>
    <t xml:space="preserve">    11,454.56</t>
  </si>
  <si>
    <t xml:space="preserve">    11,441.06</t>
  </si>
  <si>
    <t xml:space="preserve">    11,277.04</t>
  </si>
  <si>
    <t xml:space="preserve">    46,975.03</t>
  </si>
  <si>
    <t xml:space="preserve">    48,383.73</t>
  </si>
  <si>
    <t xml:space="preserve">    46,898.50</t>
  </si>
  <si>
    <t xml:space="preserve">    24,313.94</t>
  </si>
  <si>
    <t xml:space="preserve">    24,381.27</t>
  </si>
  <si>
    <t xml:space="preserve">    22,528.95</t>
  </si>
  <si>
    <t xml:space="preserve">    38,159.47</t>
  </si>
  <si>
    <t xml:space="preserve">    36,048.40</t>
  </si>
  <si>
    <t xml:space="preserve">    37,475.51</t>
  </si>
  <si>
    <t xml:space="preserve">    36,712.43</t>
  </si>
  <si>
    <t xml:space="preserve">    38,055.22</t>
  </si>
  <si>
    <t xml:space="preserve">    36,600.87</t>
  </si>
  <si>
    <t xml:space="preserve">    26,307.15</t>
  </si>
  <si>
    <t xml:space="preserve">    25,920.64</t>
  </si>
  <si>
    <t xml:space="preserve">    24,707.26</t>
  </si>
  <si>
    <t xml:space="preserve">  5,291,143.42</t>
  </si>
  <si>
    <t xml:space="preserve">  5,423,024.84</t>
  </si>
  <si>
    <t xml:space="preserve">  5,277,689.44</t>
  </si>
  <si>
    <t xml:space="preserve">   415,739.27</t>
  </si>
  <si>
    <t xml:space="preserve">   455,033.91</t>
  </si>
  <si>
    <t xml:space="preserve">   436,715.40</t>
  </si>
  <si>
    <t xml:space="preserve">    27,249.26</t>
  </si>
  <si>
    <t xml:space="preserve">    24,503.08</t>
  </si>
  <si>
    <t xml:space="preserve">    27,009.65</t>
  </si>
  <si>
    <t xml:space="preserve">    61,503.56</t>
  </si>
  <si>
    <t xml:space="preserve">    59,862.45</t>
  </si>
  <si>
    <t xml:space="preserve">    59,550.64</t>
  </si>
  <si>
    <t xml:space="preserve">    66,447.22</t>
  </si>
  <si>
    <t xml:space="preserve">    75,033.80</t>
  </si>
  <si>
    <t xml:space="preserve">    75,308.03</t>
  </si>
  <si>
    <t xml:space="preserve">    49,860.87</t>
  </si>
  <si>
    <t xml:space="preserve">    48,983.17</t>
  </si>
  <si>
    <t xml:space="preserve">    49,384.73</t>
  </si>
  <si>
    <t xml:space="preserve">    26,775.10</t>
  </si>
  <si>
    <t xml:space="preserve">    28,492.36</t>
  </si>
  <si>
    <t xml:space="preserve">    26,775.69</t>
  </si>
  <si>
    <t xml:space="preserve">    37,129.80</t>
  </si>
  <si>
    <t xml:space="preserve">    38,347.30</t>
  </si>
  <si>
    <t xml:space="preserve">    38,578.33</t>
  </si>
  <si>
    <t xml:space="preserve">    35,175.56</t>
  </si>
  <si>
    <t xml:space="preserve">    37,951.71</t>
  </si>
  <si>
    <t xml:space="preserve">    37,766.21</t>
  </si>
  <si>
    <t xml:space="preserve">    24,559.17</t>
  </si>
  <si>
    <t xml:space="preserve">    25,990.35</t>
  </si>
  <si>
    <t xml:space="preserve">    26,301.28</t>
  </si>
  <si>
    <t xml:space="preserve">  5,263,253.93</t>
  </si>
  <si>
    <t xml:space="preserve">  5,500,572.37</t>
  </si>
  <si>
    <t xml:space="preserve">  5,544,185.75</t>
  </si>
  <si>
    <t xml:space="preserve">   446,529.06</t>
  </si>
  <si>
    <t xml:space="preserve">   460,276.12</t>
  </si>
  <si>
    <t xml:space="preserve">   428,401.99</t>
  </si>
  <si>
    <t>Print Date: 07-02-2005</t>
  </si>
  <si>
    <t xml:space="preserve">     2,345.81</t>
  </si>
  <si>
    <t>dts1-1</t>
  </si>
  <si>
    <t>drift5</t>
  </si>
  <si>
    <t>bir1-2</t>
  </si>
  <si>
    <t>jp1-2</t>
  </si>
  <si>
    <t>ja3-2</t>
  </si>
  <si>
    <t>dts1-2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</si>
  <si>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</si>
  <si>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</si>
  <si>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</si>
  <si>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</si>
  <si>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</si>
  <si>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</si>
  <si>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</si>
  <si>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</si>
  <si>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</si>
  <si>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</si>
  <si>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</si>
  <si>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</si>
  <si>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</si>
  <si>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</si>
  <si>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</si>
  <si>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</si>
  <si>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</si>
  <si>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</si>
  <si>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</si>
  <si>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</si>
  <si>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</si>
  <si>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</si>
  <si>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</si>
  <si>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</si>
  <si>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</si>
  <si>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</si>
  <si>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</si>
  <si>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</si>
  <si>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</si>
  <si>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</si>
  <si>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</si>
  <si>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</si>
  <si>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</si>
  <si>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</si>
  <si>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</si>
  <si>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</si>
  <si>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</si>
  <si>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</si>
  <si>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</si>
  <si>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</si>
  <si>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</si>
  <si>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</si>
  <si>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</si>
  <si>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</si>
  <si>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</si>
  <si>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</si>
  <si>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</si>
  <si>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</si>
  <si>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</si>
  <si>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</si>
  <si>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</si>
  <si>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</si>
  <si>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</si>
  <si>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</si>
  <si>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</si>
  <si>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</si>
  <si>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</si>
  <si>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</si>
  <si>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</si>
  <si>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</si>
  <si>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</si>
  <si>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</si>
  <si>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</si>
  <si>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</si>
  <si>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</si>
  <si>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</si>
  <si>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</si>
  <si>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</si>
  <si>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</si>
  <si>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</si>
  <si>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</si>
  <si>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</si>
  <si>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</si>
  <si>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</si>
  <si>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</si>
  <si>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</si>
  <si>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</si>
  <si>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</si>
  <si>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</si>
  <si>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</si>
  <si>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</si>
  <si>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</si>
  <si>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</si>
  <si>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</si>
  <si>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</si>
  <si>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</si>
  <si>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</si>
  <si>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</si>
  <si>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</si>
  <si>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</si>
  <si>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</si>
  <si>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</si>
  <si>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</si>
  <si>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</si>
  <si>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</si>
  <si>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</si>
  <si>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</si>
  <si>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</si>
  <si>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</si>
  <si>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</si>
  <si>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</si>
  <si>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</si>
  <si>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</si>
  <si>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</si>
  <si>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</si>
  <si>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</si>
  <si>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</si>
  <si>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</si>
  <si>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</si>
  <si>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</si>
  <si>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</si>
  <si>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</si>
  <si>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</si>
  <si>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</si>
  <si>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</si>
  <si>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</si>
  <si>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</si>
  <si>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</si>
  <si>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</si>
  <si>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</si>
  <si>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</si>
  <si>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</si>
  <si>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</si>
  <si>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</si>
  <si>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</si>
  <si>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</si>
  <si>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</si>
  <si>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</si>
  <si>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</si>
  <si>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</si>
  <si>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</si>
  <si>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</si>
  <si>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</si>
  <si>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</si>
  <si>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</si>
  <si>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</si>
  <si>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</si>
  <si>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</si>
  <si>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</si>
  <si>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</si>
  <si>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</si>
  <si>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</si>
  <si>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</si>
  <si>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</si>
  <si>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</si>
  <si>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</si>
  <si>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</si>
  <si>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</si>
  <si>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</si>
  <si>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</si>
  <si>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</si>
  <si>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</si>
  <si>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</si>
  <si>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</si>
  <si>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</si>
  <si>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</si>
  <si>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</si>
  <si>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</si>
  <si>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</si>
  <si>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</si>
  <si>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</si>
  <si>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</si>
  <si>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</si>
  <si>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</si>
  <si>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</si>
  <si>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</si>
  <si>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</si>
  <si>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</si>
  <si>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</si>
  <si>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</si>
  <si>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</si>
  <si>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</si>
  <si>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</si>
  <si>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</si>
  <si>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</si>
  <si>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</si>
  <si>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</si>
  <si>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</si>
  <si>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</si>
  <si>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</si>
  <si>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</si>
  <si>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</si>
  <si>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</si>
  <si>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</si>
  <si>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</si>
  <si>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</si>
  <si>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</si>
  <si>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</si>
  <si>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</si>
  <si>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</si>
  <si>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</si>
  <si>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305ROCK</t>
  </si>
  <si>
    <t>drift-1</t>
  </si>
  <si>
    <t>blank-1</t>
  </si>
  <si>
    <t>drift-2</t>
  </si>
  <si>
    <t>drift-3</t>
  </si>
  <si>
    <t>drift-4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</si>
  <si>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</si>
  <si>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</si>
  <si>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</si>
  <si>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</si>
  <si>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</si>
  <si>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</si>
  <si>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</si>
  <si>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</si>
  <si>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</si>
  <si>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</si>
  <si>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bir1-1</t>
  </si>
  <si>
    <t>jp1-1</t>
  </si>
  <si>
    <t>ja3-1</t>
  </si>
  <si>
    <t>BHVO2</t>
  </si>
  <si>
    <t>bhvo2-1 unignited</t>
  </si>
  <si>
    <t>bhvo2-2 unignited</t>
  </si>
  <si>
    <t>82r2  101-110</t>
  </si>
  <si>
    <t>83r2  32-42</t>
  </si>
  <si>
    <t>95r3  40-50</t>
  </si>
  <si>
    <t>158r1  11-18</t>
  </si>
  <si>
    <t>162r3  71-86</t>
  </si>
  <si>
    <t>158r3  42-57</t>
  </si>
  <si>
    <t>159r1  110-117</t>
  </si>
  <si>
    <t>160r2  122-132</t>
  </si>
  <si>
    <t>161r2  51-60</t>
  </si>
  <si>
    <t>164r3  115-123</t>
  </si>
  <si>
    <t>165r3  18-28</t>
  </si>
  <si>
    <t>166r3  45-55</t>
  </si>
  <si>
    <t>Analysis report from: 06.02.2005             Run: 305minors7</t>
  </si>
  <si>
    <t xml:space="preserve">    24,438.06</t>
  </si>
  <si>
    <t xml:space="preserve">    25,058.44</t>
  </si>
  <si>
    <t xml:space="preserve">    24,520.08</t>
  </si>
  <si>
    <t xml:space="preserve">    58,888.97</t>
  </si>
  <si>
    <t xml:space="preserve">    52,699.75</t>
  </si>
  <si>
    <t xml:space="preserve">    51,600.14</t>
  </si>
  <si>
    <t xml:space="preserve">    71,209.18</t>
  </si>
  <si>
    <t xml:space="preserve">    71,141.12</t>
  </si>
  <si>
    <t xml:space="preserve">    71,714.26</t>
  </si>
  <si>
    <t xml:space="preserve">    44,613.28</t>
  </si>
  <si>
    <t xml:space="preserve">    45,372.19</t>
  </si>
  <si>
    <t xml:space="preserve">    44,377.89</t>
  </si>
  <si>
    <t xml:space="preserve">    25,509.17</t>
  </si>
  <si>
    <t xml:space="preserve">    26,103.26</t>
  </si>
  <si>
    <t xml:space="preserve">    25,710.73</t>
  </si>
  <si>
    <t xml:space="preserve">    34,602.99</t>
  </si>
  <si>
    <t xml:space="preserve">    35,460.86</t>
  </si>
  <si>
    <t xml:space="preserve">    34,912.97</t>
  </si>
  <si>
    <t xml:space="preserve">    35,469.97</t>
  </si>
  <si>
    <t xml:space="preserve">    34,316.76</t>
  </si>
  <si>
    <t xml:space="preserve">    36,927.68</t>
  </si>
  <si>
    <t xml:space="preserve">    23,862.39</t>
  </si>
  <si>
    <t xml:space="preserve">    24,109.29</t>
  </si>
  <si>
    <t xml:space="preserve">    24,761.55</t>
  </si>
  <si>
    <t xml:space="preserve">  5,352,541.33</t>
  </si>
  <si>
    <t xml:space="preserve">  5,092,962.90</t>
  </si>
  <si>
    <t xml:space="preserve">  5,245,667.20</t>
  </si>
  <si>
    <t xml:space="preserve">   424,458.80</t>
  </si>
  <si>
    <t xml:space="preserve">   445,605.46</t>
  </si>
  <si>
    <t xml:space="preserve">   457,153.48</t>
  </si>
  <si>
    <t xml:space="preserve">      294.53</t>
  </si>
  <si>
    <t xml:space="preserve">      465.87</t>
  </si>
  <si>
    <t xml:space="preserve">       51.39</t>
  </si>
  <si>
    <t xml:space="preserve">      472.66</t>
  </si>
  <si>
    <t xml:space="preserve">     1,124.04</t>
  </si>
  <si>
    <t>-        5.40</t>
  </si>
  <si>
    <t xml:space="preserve">      593.05</t>
  </si>
  <si>
    <t xml:space="preserve">      564.93</t>
  </si>
  <si>
    <t xml:space="preserve">      554.60</t>
  </si>
  <si>
    <t>-      224.82</t>
  </si>
  <si>
    <t xml:space="preserve">      589.71</t>
  </si>
  <si>
    <t xml:space="preserve">      318.87</t>
  </si>
  <si>
    <t xml:space="preserve">     3,926.62</t>
  </si>
  <si>
    <t xml:space="preserve">     4,268.80</t>
  </si>
  <si>
    <t xml:space="preserve">     3,978.02</t>
  </si>
  <si>
    <t xml:space="preserve">     1,041.15</t>
  </si>
  <si>
    <t xml:space="preserve">     1,225.62</t>
  </si>
  <si>
    <t xml:space="preserve">     1,550.81</t>
  </si>
  <si>
    <t xml:space="preserve">      433.97</t>
  </si>
  <si>
    <t>-      298.69</t>
  </si>
  <si>
    <t xml:space="preserve">      359.03</t>
  </si>
  <si>
    <t>-      575.78</t>
  </si>
  <si>
    <t xml:space="preserve">      999.29</t>
  </si>
  <si>
    <t xml:space="preserve">      691.70</t>
  </si>
  <si>
    <t xml:space="preserve">     9,823.77</t>
  </si>
  <si>
    <t xml:space="preserve">     9,457.74</t>
  </si>
  <si>
    <t xml:space="preserve">     8,261.01</t>
  </si>
  <si>
    <t xml:space="preserve">     4,269.82</t>
  </si>
  <si>
    <t xml:space="preserve">     5,246.61</t>
  </si>
  <si>
    <t xml:space="preserve">     4,679.41</t>
  </si>
  <si>
    <t xml:space="preserve">     5,712.98</t>
  </si>
  <si>
    <t xml:space="preserve">     5,253.30</t>
  </si>
  <si>
    <t xml:space="preserve">     5,418.05</t>
  </si>
  <si>
    <t xml:space="preserve">    14,118.62</t>
  </si>
  <si>
    <t xml:space="preserve">    13,704.85</t>
  </si>
  <si>
    <t xml:space="preserve">    13,807.31</t>
  </si>
  <si>
    <t xml:space="preserve">    14,942.86</t>
  </si>
  <si>
    <t xml:space="preserve">    14,125.19</t>
  </si>
  <si>
    <t xml:space="preserve">    14,206.24</t>
  </si>
  <si>
    <t xml:space="preserve">    46,710.68</t>
  </si>
  <si>
    <t xml:space="preserve">    46,930.76</t>
  </si>
  <si>
    <t xml:space="preserve">    46,068.65</t>
  </si>
  <si>
    <t xml:space="preserve">    23,271.73</t>
  </si>
  <si>
    <t xml:space="preserve">    24,735.74</t>
  </si>
  <si>
    <t xml:space="preserve">    25,573.49</t>
  </si>
  <si>
    <t xml:space="preserve">     4,315.86</t>
  </si>
  <si>
    <t xml:space="preserve">     3,220.82</t>
  </si>
  <si>
    <t xml:space="preserve">     4,987.89</t>
  </si>
  <si>
    <t xml:space="preserve">    52,010.04</t>
  </si>
  <si>
    <t xml:space="preserve">    51,436.31</t>
  </si>
  <si>
    <t xml:space="preserve">    50,504.18</t>
  </si>
  <si>
    <t xml:space="preserve">    13,703.11</t>
  </si>
  <si>
    <t xml:space="preserve">    15,312.86</t>
  </si>
  <si>
    <t xml:space="preserve">    14,553.69</t>
  </si>
  <si>
    <t xml:space="preserve">  1,425,887.65</t>
  </si>
  <si>
    <t xml:space="preserve">  1,451,176.75</t>
  </si>
  <si>
    <t xml:space="preserve">  1,456,161.13</t>
  </si>
  <si>
    <t xml:space="preserve">    26,458.42</t>
  </si>
  <si>
    <t xml:space="preserve">    24,144.52</t>
  </si>
  <si>
    <t xml:space="preserve">    25,780.79</t>
  </si>
  <si>
    <t xml:space="preserve">    24,186.66</t>
  </si>
  <si>
    <t xml:space="preserve">    24,122.40</t>
  </si>
  <si>
    <t xml:space="preserve">    24,829.96</t>
  </si>
  <si>
    <t xml:space="preserve">    56,243.34</t>
  </si>
  <si>
    <t xml:space="preserve">    52,827.06</t>
  </si>
  <si>
    <t xml:space="preserve">    58,743.87</t>
  </si>
  <si>
    <t xml:space="preserve">    71,690.09</t>
  </si>
  <si>
    <t xml:space="preserve">    68,972.02</t>
  </si>
  <si>
    <t xml:space="preserve">    72,249.59</t>
  </si>
  <si>
    <t xml:space="preserve">    46,938.33</t>
  </si>
  <si>
    <t xml:space="preserve">    45,849.09</t>
  </si>
  <si>
    <t xml:space="preserve">    43,226.82</t>
  </si>
  <si>
    <t xml:space="preserve">    26,221.14</t>
  </si>
  <si>
    <t xml:space="preserve">    27,061.80</t>
  </si>
  <si>
    <t xml:space="preserve">    24,761.98</t>
  </si>
  <si>
    <t xml:space="preserve">    35,867.60</t>
  </si>
  <si>
    <t xml:space="preserve">    36,025.98</t>
  </si>
  <si>
    <t xml:space="preserve">    36,977.94</t>
  </si>
  <si>
    <t xml:space="preserve">    33,259.48</t>
  </si>
  <si>
    <t xml:space="preserve">    35,324.90</t>
  </si>
  <si>
    <t xml:space="preserve">    37,371.13</t>
  </si>
  <si>
    <t xml:space="preserve">    25,101.96</t>
  </si>
  <si>
    <t xml:space="preserve">    25,367.22</t>
  </si>
  <si>
    <t xml:space="preserve">    25,943.39</t>
  </si>
  <si>
    <t xml:space="preserve">  5,356,160.80</t>
  </si>
  <si>
    <t xml:space="preserve">  5,451,278.34</t>
  </si>
  <si>
    <t xml:space="preserve">  5,334,284.76</t>
  </si>
  <si>
    <t xml:space="preserve">   425,909.21</t>
  </si>
  <si>
    <t xml:space="preserve">   444,490.43</t>
  </si>
  <si>
    <t xml:space="preserve">   438,568.91</t>
  </si>
  <si>
    <t xml:space="preserve">    11,267.91</t>
  </si>
  <si>
    <t xml:space="preserve">    11,176.66</t>
  </si>
  <si>
    <t xml:space="preserve">    10,836.57</t>
  </si>
  <si>
    <t xml:space="preserve">   207,269.44</t>
  </si>
  <si>
    <t xml:space="preserve">   195,601.20</t>
  </si>
  <si>
    <t xml:space="preserve">   206,480.38</t>
  </si>
  <si>
    <t xml:space="preserve">   103,582.71</t>
  </si>
  <si>
    <t xml:space="preserve">   100,288.27</t>
  </si>
  <si>
    <t xml:space="preserve">   102,112.90</t>
  </si>
  <si>
    <t xml:space="preserve">     3,729.14</t>
  </si>
  <si>
    <t xml:space="preserve">     3,729.27</t>
  </si>
  <si>
    <t xml:space="preserve">     3,508.66</t>
  </si>
  <si>
    <t xml:space="preserve">     4,280.61</t>
  </si>
  <si>
    <t xml:space="preserve">     4,475.21</t>
  </si>
  <si>
    <t xml:space="preserve">     4,236.42</t>
  </si>
  <si>
    <t xml:space="preserve">     2,187.85</t>
  </si>
  <si>
    <t xml:space="preserve">     3,174.96</t>
  </si>
  <si>
    <t xml:space="preserve">     2,945.19</t>
  </si>
  <si>
    <t xml:space="preserve">     8,363.39</t>
  </si>
  <si>
    <t xml:space="preserve">     7,346.20</t>
  </si>
  <si>
    <t xml:space="preserve">     9,161.47</t>
  </si>
  <si>
    <t>-       45.25</t>
  </si>
  <si>
    <t xml:space="preserve">     1,379.49</t>
  </si>
  <si>
    <t xml:space="preserve">      297.14</t>
  </si>
  <si>
    <t xml:space="preserve">    19,566.16</t>
  </si>
  <si>
    <t xml:space="preserve">    18,145.54</t>
  </si>
  <si>
    <t xml:space="preserve">    19,100.93</t>
  </si>
  <si>
    <t xml:space="preserve">    35,336.10</t>
  </si>
  <si>
    <t xml:space="preserve">    36,470.32</t>
  </si>
  <si>
    <t xml:space="preserve">    36,967.89</t>
  </si>
  <si>
    <t xml:space="preserve">     6,408.57</t>
  </si>
  <si>
    <t xml:space="preserve">     6,608.55</t>
  </si>
  <si>
    <t xml:space="preserve">     6,575.47</t>
  </si>
  <si>
    <t xml:space="preserve">    53,178.08</t>
  </si>
  <si>
    <t xml:space="preserve">    48,570.22</t>
  </si>
  <si>
    <t xml:space="preserve">    52,448.64</t>
  </si>
  <si>
    <t xml:space="preserve">    72,080.42</t>
  </si>
  <si>
    <t xml:space="preserve">    75,227.28</t>
  </si>
  <si>
    <t xml:space="preserve">    69,411.87</t>
  </si>
  <si>
    <t xml:space="preserve">    16,822.60</t>
  </si>
  <si>
    <t xml:space="preserve">    16,577.76</t>
  </si>
  <si>
    <t xml:space="preserve">    16,458.07</t>
  </si>
  <si>
    <t xml:space="preserve">    18,205.49</t>
  </si>
  <si>
    <t xml:space="preserve">    17,777.20</t>
  </si>
  <si>
    <t xml:space="preserve">    17,811.70</t>
  </si>
  <si>
    <t xml:space="preserve">     2,233.80</t>
  </si>
  <si>
    <t xml:space="preserve">     2,545.39</t>
  </si>
  <si>
    <t xml:space="preserve">     1,898.59</t>
  </si>
  <si>
    <t xml:space="preserve">    31,265.15</t>
  </si>
  <si>
    <t xml:space="preserve">    30,117.78</t>
  </si>
  <si>
    <t xml:space="preserve">    29,891.71</t>
  </si>
  <si>
    <t xml:space="preserve">     5,663.67</t>
  </si>
  <si>
    <t xml:space="preserve">     5,739.45</t>
  </si>
  <si>
    <t xml:space="preserve">     6,778.02</t>
  </si>
  <si>
    <t xml:space="preserve">   618,134.34</t>
  </si>
  <si>
    <t xml:space="preserve">   610,767.25</t>
  </si>
  <si>
    <t xml:space="preserve">   634,536.08</t>
  </si>
  <si>
    <t xml:space="preserve">     6,657.68</t>
  </si>
  <si>
    <t xml:space="preserve">     7,949.61</t>
  </si>
  <si>
    <t xml:space="preserve">     7,494.35</t>
  </si>
  <si>
    <t xml:space="preserve">    25,466.46</t>
  </si>
  <si>
    <t xml:space="preserve">    25,443.37</t>
  </si>
  <si>
    <t xml:space="preserve">    25,340.36</t>
  </si>
  <si>
    <t xml:space="preserve">    57,942.39</t>
  </si>
  <si>
    <t xml:space="preserve">    60,099.33</t>
  </si>
  <si>
    <t xml:space="preserve">    59,470.46</t>
  </si>
  <si>
    <t xml:space="preserve">    72,554.45</t>
  </si>
  <si>
    <t xml:space="preserve">    73,770.88</t>
  </si>
  <si>
    <t xml:space="preserve">    73,980.96</t>
  </si>
  <si>
    <t xml:space="preserve">    47,317.16</t>
  </si>
  <si>
    <t xml:space="preserve">    46,446.56</t>
  </si>
  <si>
    <t xml:space="preserve">    46,319.44</t>
  </si>
  <si>
    <t xml:space="preserve">    25,357.54</t>
  </si>
  <si>
    <t xml:space="preserve">    26,680.07</t>
  </si>
  <si>
    <t xml:space="preserve">    27,068.54</t>
  </si>
  <si>
    <t xml:space="preserve">    35,006.07</t>
  </si>
  <si>
    <t xml:space="preserve">    36,679.20</t>
  </si>
  <si>
    <t xml:space="preserve">    34,901.22</t>
  </si>
  <si>
    <t xml:space="preserve">    34,735.82</t>
  </si>
  <si>
    <t xml:space="preserve">    36,029.89</t>
  </si>
  <si>
    <t xml:space="preserve">    36,320.71</t>
  </si>
  <si>
    <t xml:space="preserve">    25,775.14</t>
  </si>
  <si>
    <t xml:space="preserve">    25,020.39</t>
  </si>
  <si>
    <t xml:space="preserve">    22,688.95</t>
  </si>
  <si>
    <t xml:space="preserve">  5,177,273.68</t>
  </si>
  <si>
    <t xml:space="preserve">  5,310,889.15</t>
  </si>
  <si>
    <t xml:space="preserve">  5,142,255.85</t>
  </si>
  <si>
    <t xml:space="preserve">   433,505.18</t>
  </si>
  <si>
    <t xml:space="preserve">   440,081.87</t>
  </si>
  <si>
    <t xml:space="preserve">   452,158.76</t>
  </si>
  <si>
    <t xml:space="preserve">     6,535.08</t>
  </si>
  <si>
    <t xml:space="preserve">     6,827.92</t>
  </si>
  <si>
    <t xml:space="preserve">     6,817.47</t>
  </si>
  <si>
    <t xml:space="preserve">    64,788.90</t>
  </si>
  <si>
    <t xml:space="preserve">    67,159.02</t>
  </si>
  <si>
    <t xml:space="preserve">    65,052.06</t>
  </si>
  <si>
    <t xml:space="preserve">    55,744.69</t>
  </si>
  <si>
    <t xml:space="preserve">    53,153.01</t>
  </si>
  <si>
    <t xml:space="preserve">    54,618.19</t>
  </si>
  <si>
    <t xml:space="preserve">    12,022.39</t>
  </si>
  <si>
    <t xml:space="preserve">    11,661.75</t>
  </si>
  <si>
    <t xml:space="preserve">    11,888.96</t>
  </si>
  <si>
    <t xml:space="preserve">    20,423.16</t>
  </si>
  <si>
    <t xml:space="preserve">    20,215.53</t>
  </si>
  <si>
    <t xml:space="preserve">    18,982.81</t>
  </si>
  <si>
    <t xml:space="preserve">     2,221.45</t>
  </si>
  <si>
    <t xml:space="preserve">     2,487.31</t>
  </si>
  <si>
    <t xml:space="preserve">     2,906.97</t>
  </si>
  <si>
    <t xml:space="preserve">    21,692.89</t>
  </si>
  <si>
    <t xml:space="preserve">    21,671.07</t>
  </si>
  <si>
    <t xml:space="preserve">    21,715.27</t>
  </si>
  <si>
    <t xml:space="preserve">     5,686.52</t>
  </si>
  <si>
    <t xml:space="preserve">     4,820.12</t>
  </si>
  <si>
    <t xml:space="preserve">     3,678.70</t>
  </si>
  <si>
    <t xml:space="preserve">   710,192.95</t>
  </si>
  <si>
    <t xml:space="preserve">   719,663.48</t>
  </si>
  <si>
    <t xml:space="preserve">   708,321.30</t>
  </si>
  <si>
    <t xml:space="preserve">    13,221.83</t>
  </si>
  <si>
    <t xml:space="preserve">    13,912.97</t>
  </si>
  <si>
    <t xml:space="preserve">    13,338.00</t>
  </si>
  <si>
    <t xml:space="preserve">     4,266.77</t>
  </si>
  <si>
    <t xml:space="preserve">     3,890.66</t>
  </si>
  <si>
    <t xml:space="preserve">     4,147.68</t>
  </si>
  <si>
    <t xml:space="preserve">    22,350.43</t>
  </si>
  <si>
    <t xml:space="preserve">    23,030.89</t>
  </si>
  <si>
    <t xml:space="preserve">    22,231.37</t>
  </si>
  <si>
    <t xml:space="preserve">    20,621.19</t>
  </si>
  <si>
    <t xml:space="preserve">    21,264.71</t>
  </si>
  <si>
    <t xml:space="preserve">    22,290.54</t>
  </si>
  <si>
    <t xml:space="preserve">    23,012.37</t>
  </si>
  <si>
    <t xml:space="preserve">    23,497.11</t>
  </si>
  <si>
    <t xml:space="preserve">    23,297.73</t>
  </si>
  <si>
    <t xml:space="preserve">     5,722.20</t>
  </si>
  <si>
    <t xml:space="preserve">     5,586.29</t>
  </si>
  <si>
    <t xml:space="preserve">     6,391.47</t>
  </si>
  <si>
    <t xml:space="preserve">     2,970.32</t>
  </si>
  <si>
    <t xml:space="preserve">     3,611.79</t>
  </si>
  <si>
    <t xml:space="preserve">     2,984.18</t>
  </si>
  <si>
    <t xml:space="preserve">    40,715.76</t>
  </si>
  <si>
    <t xml:space="preserve">    42,326.98</t>
  </si>
  <si>
    <t xml:space="preserve">    42,354.45</t>
  </si>
  <si>
    <t xml:space="preserve">     9,271.01</t>
  </si>
  <si>
    <t xml:space="preserve">     9,391.71</t>
  </si>
  <si>
    <t xml:space="preserve">     9,529.61</t>
  </si>
  <si>
    <t xml:space="preserve">  1,036,296.54</t>
  </si>
  <si>
    <t xml:space="preserve">   963,181.07</t>
  </si>
  <si>
    <t xml:space="preserve">  1,033,840.46</t>
  </si>
  <si>
    <t xml:space="preserve">    10,896.87</t>
  </si>
  <si>
    <t xml:space="preserve">    10,524.83</t>
  </si>
  <si>
    <t xml:space="preserve">    11,891.29</t>
  </si>
  <si>
    <t xml:space="preserve">     8,159.22</t>
  </si>
  <si>
    <t xml:space="preserve">     8,114.19</t>
  </si>
  <si>
    <t xml:space="preserve">     8,173.40</t>
  </si>
  <si>
    <t xml:space="preserve">     4,131.03</t>
  </si>
  <si>
    <t xml:space="preserve">     3,723.03</t>
  </si>
  <si>
    <t xml:space="preserve">     4,672.00</t>
  </si>
  <si>
    <t xml:space="preserve">      589.54</t>
  </si>
  <si>
    <t xml:space="preserve">      598.48</t>
  </si>
  <si>
    <t xml:space="preserve">      616.86</t>
  </si>
  <si>
    <t xml:space="preserve">    13,169.34</t>
  </si>
  <si>
    <t xml:space="preserve">    12,981.27</t>
  </si>
  <si>
    <t xml:space="preserve">    13,392.49</t>
  </si>
  <si>
    <t xml:space="preserve">     4,038.99</t>
  </si>
  <si>
    <t xml:space="preserve">     4,218.82</t>
  </si>
  <si>
    <t xml:space="preserve">     4,312.16</t>
  </si>
  <si>
    <t xml:space="preserve">   239,974.55</t>
  </si>
  <si>
    <t xml:space="preserve">   242,104.99</t>
  </si>
  <si>
    <t xml:space="preserve">   227,882.37</t>
  </si>
  <si>
    <t xml:space="preserve">    46,477.33</t>
  </si>
  <si>
    <t xml:space="preserve">    47,158.52</t>
  </si>
  <si>
    <t xml:space="preserve">    47,011.59</t>
  </si>
  <si>
    <t xml:space="preserve">   262,738.02</t>
  </si>
  <si>
    <t xml:space="preserve">   257,569.53</t>
  </si>
  <si>
    <t xml:space="preserve">   275,702.50</t>
  </si>
  <si>
    <t xml:space="preserve">  3,415,007.37</t>
  </si>
  <si>
    <t xml:space="preserve">  3,459,472.90</t>
  </si>
  <si>
    <t xml:space="preserve">  3,408,657.95</t>
  </si>
  <si>
    <t xml:space="preserve">    25,532.16</t>
  </si>
  <si>
    <t xml:space="preserve">    26,461.93</t>
  </si>
  <si>
    <t xml:space="preserve">    25,499.35</t>
  </si>
  <si>
    <t xml:space="preserve">     2,329.09</t>
  </si>
  <si>
    <t xml:space="preserve">     2,595.65</t>
  </si>
  <si>
    <t xml:space="preserve">     2,311.06</t>
  </si>
  <si>
    <t xml:space="preserve">     3,003.22</t>
  </si>
  <si>
    <t xml:space="preserve">     2,577.05</t>
  </si>
  <si>
    <t xml:space="preserve">     3,084.02</t>
  </si>
  <si>
    <t xml:space="preserve">     2,942.19</t>
  </si>
  <si>
    <t xml:space="preserve">     2,826.67</t>
  </si>
  <si>
    <t xml:space="preserve">     2,895.04</t>
  </si>
  <si>
    <t xml:space="preserve">    24,302.28</t>
  </si>
  <si>
    <t xml:space="preserve">    21,955.16</t>
  </si>
  <si>
    <t xml:space="preserve">    23,958.56</t>
  </si>
  <si>
    <t xml:space="preserve">    11,432.89</t>
  </si>
  <si>
    <t xml:space="preserve">    11,181.10</t>
  </si>
  <si>
    <t xml:space="preserve">    10,305.00</t>
  </si>
  <si>
    <t xml:space="preserve">    26,203.44</t>
  </si>
  <si>
    <t xml:space="preserve">    26,803.64</t>
  </si>
  <si>
    <t xml:space="preserve">    25,572.62</t>
  </si>
  <si>
    <t xml:space="preserve">    24,514.83</t>
  </si>
  <si>
    <t xml:space="preserve">    24,898.84</t>
  </si>
  <si>
    <t xml:space="preserve">    23,330.65</t>
  </si>
  <si>
    <t xml:space="preserve">    18,131.43</t>
  </si>
  <si>
    <t xml:space="preserve">    19,457.33</t>
  </si>
  <si>
    <t xml:space="preserve">    19,825.24</t>
  </si>
  <si>
    <t xml:space="preserve">  3,837,383.20</t>
  </si>
  <si>
    <t xml:space="preserve">  3,762,687.01</t>
  </si>
  <si>
    <t xml:space="preserve">  3,813,705.14</t>
  </si>
  <si>
    <t xml:space="preserve">  1,078,281.28</t>
  </si>
  <si>
    <t xml:space="preserve">  1,062,122.71</t>
  </si>
  <si>
    <t xml:space="preserve">  1,077,406.59</t>
  </si>
  <si>
    <t xml:space="preserve">    25,984.90</t>
  </si>
  <si>
    <t xml:space="preserve">    26,307.91</t>
  </si>
  <si>
    <t xml:space="preserve">    24,502.14</t>
  </si>
  <si>
    <t xml:space="preserve">    57,680.66</t>
  </si>
  <si>
    <t xml:space="preserve">    59,265.92</t>
  </si>
  <si>
    <t xml:space="preserve">    58,511.79</t>
  </si>
  <si>
    <t xml:space="preserve">    66,383.08</t>
  </si>
  <si>
    <t xml:space="preserve">    71,231.60</t>
  </si>
  <si>
    <t xml:space="preserve">    73,171.83</t>
  </si>
  <si>
    <t xml:space="preserve">    45,433.53</t>
  </si>
  <si>
    <t xml:space="preserve">    46,218.63</t>
  </si>
  <si>
    <t xml:space="preserve">    45,714.10</t>
  </si>
  <si>
    <t xml:space="preserve">    25,161.24</t>
  </si>
  <si>
    <t xml:space="preserve">    26,706.48</t>
  </si>
  <si>
    <t xml:space="preserve">    24,438.10</t>
  </si>
  <si>
    <t xml:space="preserve">    36,451.36</t>
  </si>
  <si>
    <t xml:space="preserve">    37,961.50</t>
  </si>
  <si>
    <t xml:space="preserve">    38,529.20</t>
  </si>
  <si>
    <t xml:space="preserve">    37,453.14</t>
  </si>
  <si>
    <t xml:space="preserve">    36,803.13</t>
  </si>
  <si>
    <t xml:space="preserve">    35,947.11</t>
  </si>
  <si>
    <t xml:space="preserve">    25,224.86</t>
  </si>
  <si>
    <t xml:space="preserve">    24,340.41</t>
  </si>
  <si>
    <t xml:space="preserve">    26,586.93</t>
  </si>
  <si>
    <t xml:space="preserve">  5,100,805.64</t>
  </si>
  <si>
    <t xml:space="preserve">  5,081,381.86</t>
  </si>
  <si>
    <t xml:space="preserve">  5,414,835.17</t>
  </si>
  <si>
    <t xml:space="preserve">   441,063.32</t>
  </si>
  <si>
    <t xml:space="preserve">   454,451.67</t>
  </si>
  <si>
    <t xml:space="preserve">   435,102.18</t>
  </si>
  <si>
    <t xml:space="preserve">    12,676.29</t>
  </si>
  <si>
    <t xml:space="preserve">    12,651.59</t>
  </si>
  <si>
    <t xml:space="preserve">    12,657.46</t>
  </si>
  <si>
    <t xml:space="preserve">   179,534.55</t>
  </si>
  <si>
    <t xml:space="preserve">   193,198.10</t>
  </si>
  <si>
    <t xml:space="preserve">   195,253.64</t>
  </si>
  <si>
    <t xml:space="preserve">   133,925.32</t>
  </si>
  <si>
    <t xml:space="preserve">   128,979.67</t>
  </si>
  <si>
    <t xml:space="preserve">   132,359.61</t>
  </si>
  <si>
    <t xml:space="preserve">     1,142.87</t>
  </si>
  <si>
    <t xml:space="preserve">     1,140.61</t>
  </si>
  <si>
    <t xml:space="preserve">     1,401.64</t>
  </si>
  <si>
    <t xml:space="preserve">     4,230.72</t>
  </si>
  <si>
    <t xml:space="preserve">     4,771.15</t>
  </si>
  <si>
    <t xml:space="preserve">     4,344.36</t>
  </si>
  <si>
    <t xml:space="preserve">     2,389.42</t>
  </si>
  <si>
    <t xml:space="preserve">     1,754.98</t>
  </si>
  <si>
    <t xml:space="preserve">     1,782.82</t>
  </si>
  <si>
    <t xml:space="preserve">     4,000.07</t>
  </si>
  <si>
    <t xml:space="preserve">     3,999.63</t>
  </si>
  <si>
    <t xml:space="preserve">     4,252.32</t>
  </si>
  <si>
    <t xml:space="preserve">      106.78</t>
  </si>
  <si>
    <t>-      507.74</t>
  </si>
  <si>
    <t>-       38.75</t>
  </si>
  <si>
    <t xml:space="preserve">    15,251.04</t>
  </si>
  <si>
    <t xml:space="preserve">    14,136.23</t>
  </si>
  <si>
    <t xml:space="preserve">    14,234.91</t>
  </si>
  <si>
    <t xml:space="preserve">     6,173.20</t>
  </si>
  <si>
    <t xml:space="preserve">     5,956.16</t>
  </si>
  <si>
    <t xml:space="preserve">     5,496.19</t>
  </si>
  <si>
    <t xml:space="preserve">     3,766.08</t>
  </si>
  <si>
    <t xml:space="preserve">     3,340.95</t>
  </si>
  <si>
    <t xml:space="preserve">     3,812.27</t>
  </si>
  <si>
    <t xml:space="preserve">     7,532.11</t>
  </si>
  <si>
    <t xml:space="preserve">     7,571.79</t>
  </si>
  <si>
    <t xml:space="preserve">     7,117.24</t>
  </si>
  <si>
    <t xml:space="preserve">     6,026.61</t>
  </si>
  <si>
    <t xml:space="preserve">     6,101.87</t>
  </si>
  <si>
    <t xml:space="preserve">     6,084.92</t>
  </si>
  <si>
    <t xml:space="preserve">    27,283.83</t>
  </si>
  <si>
    <t xml:space="preserve">    26,967.91</t>
  </si>
  <si>
    <t xml:space="preserve">    28,057.60</t>
  </si>
  <si>
    <t xml:space="preserve">     5,645.43</t>
  </si>
  <si>
    <t xml:space="preserve">     6,147.61</t>
  </si>
  <si>
    <t xml:space="preserve">     5,119.32</t>
  </si>
  <si>
    <t xml:space="preserve">     2,368.48</t>
  </si>
  <si>
    <t xml:space="preserve">     3,325.78</t>
  </si>
  <si>
    <t xml:space="preserve">     2,392.58</t>
  </si>
  <si>
    <t xml:space="preserve">    45,138.55</t>
  </si>
  <si>
    <t xml:space="preserve">    48,252.49</t>
  </si>
  <si>
    <t xml:space="preserve">    47,997.76</t>
  </si>
  <si>
    <t xml:space="preserve">     9,318.69</t>
  </si>
  <si>
    <t xml:space="preserve">     9,488.87</t>
  </si>
  <si>
    <t xml:space="preserve">     9,497.56</t>
  </si>
  <si>
    <t xml:space="preserve">  1,319,059.83</t>
  </si>
  <si>
    <t xml:space="preserve">  1,236,480.96</t>
  </si>
  <si>
    <t xml:space="preserve">  1,267,163.86</t>
  </si>
  <si>
    <t xml:space="preserve">    11,109.70</t>
  </si>
  <si>
    <t xml:space="preserve">    11,673.45</t>
  </si>
  <si>
    <t xml:space="preserve">     9,779.27</t>
  </si>
  <si>
    <t xml:space="preserve">     3,678.64</t>
  </si>
  <si>
    <t xml:space="preserve">     3,702.21</t>
  </si>
  <si>
    <t xml:space="preserve">     3,480.07</t>
  </si>
  <si>
    <t xml:space="preserve">     7,518.06</t>
  </si>
  <si>
    <t xml:space="preserve">     7,405.40</t>
  </si>
  <si>
    <t xml:space="preserve">     8,112.82</t>
  </si>
  <si>
    <t xml:space="preserve">     6,111.27</t>
  </si>
  <si>
    <t xml:space="preserve">     5,915.01</t>
  </si>
  <si>
    <t xml:space="preserve">     6,229.77</t>
  </si>
  <si>
    <t xml:space="preserve">    26,818.08</t>
  </si>
  <si>
    <t xml:space="preserve">    26,579.39</t>
  </si>
  <si>
    <t xml:space="preserve">    26,842.38</t>
  </si>
  <si>
    <t xml:space="preserve">     4,167.02</t>
  </si>
  <si>
    <t xml:space="preserve">     4,478.16</t>
  </si>
  <si>
    <t xml:space="preserve">     4,941.06</t>
  </si>
  <si>
    <t xml:space="preserve">     3,045.83</t>
  </si>
  <si>
    <t xml:space="preserve">     2,475.24</t>
  </si>
  <si>
    <t xml:space="preserve">     2,984.67</t>
  </si>
  <si>
    <t xml:space="preserve">    44,963.43</t>
  </si>
  <si>
    <t xml:space="preserve">    47,025.84</t>
  </si>
  <si>
    <t xml:space="preserve">    45,872.34</t>
  </si>
  <si>
    <t xml:space="preserve">    10,793.25</t>
  </si>
  <si>
    <t xml:space="preserve">     9,066.78</t>
  </si>
  <si>
    <t xml:space="preserve">     9,488.50</t>
  </si>
  <si>
    <t xml:space="preserve">  1,312,540.65</t>
  </si>
  <si>
    <t xml:space="preserve">  1,338,851.09</t>
  </si>
  <si>
    <t xml:space="preserve">  1,280,371.16</t>
  </si>
  <si>
    <t xml:space="preserve">    12,960.97</t>
  </si>
  <si>
    <t xml:space="preserve">    12,319.01</t>
  </si>
  <si>
    <t xml:space="preserve">    11,852.02</t>
  </si>
  <si>
    <t xml:space="preserve">     4,262.41</t>
  </si>
  <si>
    <t xml:space="preserve">     4,218.11</t>
  </si>
  <si>
    <t xml:space="preserve">     4,400.42</t>
  </si>
  <si>
    <t xml:space="preserve">    19,713.63</t>
  </si>
  <si>
    <t xml:space="preserve">    19,058.32</t>
  </si>
  <si>
    <t xml:space="preserve">    19,569.22</t>
  </si>
  <si>
    <t xml:space="preserve">    47,101.62</t>
  </si>
  <si>
    <t xml:space="preserve">    47,127.94</t>
  </si>
  <si>
    <t xml:space="preserve">    48,006.96</t>
  </si>
  <si>
    <t xml:space="preserve">    26,298.43</t>
  </si>
  <si>
    <t xml:space="preserve">    24,764.75</t>
  </si>
  <si>
    <t xml:space="preserve">    26,278.35</t>
  </si>
  <si>
    <t xml:space="preserve">    20,309.63</t>
  </si>
  <si>
    <t xml:space="preserve">    20,643.84</t>
  </si>
  <si>
    <t xml:space="preserve">    18,886.65</t>
  </si>
  <si>
    <t xml:space="preserve">     3,307.58</t>
  </si>
  <si>
    <t xml:space="preserve">     3,491.37</t>
  </si>
  <si>
    <t xml:space="preserve">     3,225.58</t>
  </si>
  <si>
    <t xml:space="preserve">    44,446.01</t>
  </si>
  <si>
    <t xml:space="preserve">    44,307.79</t>
  </si>
  <si>
    <t xml:space="preserve">    45,914.38</t>
  </si>
  <si>
    <t xml:space="preserve">    10,398.81</t>
  </si>
  <si>
    <t xml:space="preserve">     9,619.60</t>
  </si>
  <si>
    <t xml:space="preserve">    10,991.81</t>
  </si>
  <si>
    <t xml:space="preserve">   959,538.55</t>
  </si>
  <si>
    <t xml:space="preserve">   893,883.00</t>
  </si>
  <si>
    <t xml:space="preserve">   955,664.58</t>
  </si>
  <si>
    <t xml:space="preserve">     7,952.64</t>
  </si>
  <si>
    <t xml:space="preserve">     8,818.66</t>
  </si>
  <si>
    <t xml:space="preserve">     9,137.85</t>
  </si>
  <si>
    <t xml:space="preserve">    26,673.55</t>
  </si>
  <si>
    <t xml:space="preserve">    25,995.66</t>
  </si>
  <si>
    <t xml:space="preserve">    25,672.45</t>
  </si>
  <si>
    <t xml:space="preserve">    59,364.36</t>
  </si>
  <si>
    <t xml:space="preserve">    59,667.47</t>
  </si>
  <si>
    <t xml:space="preserve">    58,826.92</t>
  </si>
  <si>
    <t xml:space="preserve">    72,323.93</t>
  </si>
  <si>
    <t xml:space="preserve">    75,437.42</t>
  </si>
  <si>
    <t xml:space="preserve">    72,141.48</t>
  </si>
  <si>
    <t xml:space="preserve">    47,653.33</t>
  </si>
  <si>
    <t xml:space="preserve">    45,010.68</t>
  </si>
  <si>
    <t xml:space="preserve">    45,477.83</t>
  </si>
  <si>
    <t xml:space="preserve">    26,136.20</t>
  </si>
  <si>
    <t xml:space="preserve">    26,835.78</t>
  </si>
  <si>
    <t xml:space="preserve">    27,087.45</t>
  </si>
  <si>
    <t xml:space="preserve">    31,163.34</t>
  </si>
  <si>
    <t xml:space="preserve">    34,086.30</t>
  </si>
  <si>
    <t xml:space="preserve">    36,294.19</t>
  </si>
  <si>
    <t xml:space="preserve">    36,531.93</t>
  </si>
  <si>
    <t xml:space="preserve">    35,729.80</t>
  </si>
  <si>
    <t xml:space="preserve">    34,279.06</t>
  </si>
  <si>
    <t xml:space="preserve">    24,942.78</t>
  </si>
  <si>
    <t xml:space="preserve">    25,144.34</t>
  </si>
  <si>
    <t xml:space="preserve">    25,153.97</t>
  </si>
  <si>
    <t xml:space="preserve">  4,980,610.19</t>
  </si>
  <si>
    <t xml:space="preserve">  5,169,632.41</t>
  </si>
  <si>
    <t xml:space="preserve">  5,340,385.90</t>
  </si>
  <si>
    <t xml:space="preserve">   437,537.05</t>
  </si>
  <si>
    <t xml:space="preserve">   443,833.93</t>
  </si>
  <si>
    <t xml:space="preserve">   455,975.95</t>
  </si>
  <si>
    <t xml:space="preserve">     5,614.73</t>
  </si>
  <si>
    <t xml:space="preserve">     6,476.65</t>
  </si>
  <si>
    <t xml:space="preserve">     5,853.00</t>
  </si>
  <si>
    <t xml:space="preserve">    14,215.87</t>
  </si>
  <si>
    <t xml:space="preserve">    14,663.21</t>
  </si>
  <si>
    <t xml:space="preserve">    14,938.16</t>
  </si>
  <si>
    <t xml:space="preserve">    14,883.30</t>
  </si>
  <si>
    <t xml:space="preserve">    14,990.56</t>
  </si>
  <si>
    <t xml:space="preserve">    14,598.97</t>
  </si>
  <si>
    <t xml:space="preserve">    48,432.81</t>
  </si>
  <si>
    <t xml:space="preserve">    47,010.46</t>
  </si>
  <si>
    <t xml:space="preserve">    43,100.96</t>
  </si>
  <si>
    <t xml:space="preserve">    24,695.28</t>
  </si>
  <si>
    <t xml:space="preserve">    24,892.89</t>
  </si>
  <si>
    <t xml:space="preserve">    24,150.90</t>
  </si>
  <si>
    <t xml:space="preserve">     4,003.57</t>
  </si>
  <si>
    <t xml:space="preserve">     4,273.07</t>
  </si>
  <si>
    <t xml:space="preserve">     4,770.07</t>
  </si>
  <si>
    <t xml:space="preserve">    51,442.05</t>
  </si>
  <si>
    <t xml:space="preserve">    51,525.88</t>
  </si>
  <si>
    <t xml:space="preserve">    52,523.94</t>
  </si>
  <si>
    <t xml:space="preserve">    14,926.29</t>
  </si>
  <si>
    <t xml:space="preserve">    12,545.10</t>
  </si>
  <si>
    <t xml:space="preserve">    13,769.08</t>
  </si>
  <si>
    <t xml:space="preserve">  1,391,246.36</t>
  </si>
  <si>
    <t xml:space="preserve">  1,453,402.62</t>
  </si>
  <si>
    <t xml:space="preserve">  1,443,871.37</t>
  </si>
  <si>
    <t xml:space="preserve">    26,708.28</t>
  </si>
  <si>
    <t xml:space="preserve">    26,623.24</t>
  </si>
  <si>
    <t xml:space="preserve">    26,064.97</t>
  </si>
  <si>
    <t xml:space="preserve">     4,366.37</t>
  </si>
  <si>
    <t xml:space="preserve">     4,039.62</t>
  </si>
  <si>
    <t xml:space="preserve">     4,356.21</t>
  </si>
  <si>
    <t xml:space="preserve">    14,030.23</t>
  </si>
  <si>
    <t xml:space="preserve">    24,887.89</t>
  </si>
  <si>
    <t xml:space="preserve">    23,887.14</t>
  </si>
  <si>
    <t xml:space="preserve">    47,698.11</t>
  </si>
  <si>
    <t xml:space="preserve">    45,366.02</t>
  </si>
  <si>
    <t xml:space="preserve">    46,610.74</t>
  </si>
  <si>
    <t xml:space="preserve">    20,389.08</t>
  </si>
  <si>
    <t xml:space="preserve">    18,936.88</t>
  </si>
  <si>
    <t xml:space="preserve">    19,764.79</t>
  </si>
  <si>
    <t xml:space="preserve">    11,761.74</t>
  </si>
  <si>
    <t xml:space="preserve">    11,873.78</t>
  </si>
  <si>
    <t xml:space="preserve">    12,162.74</t>
  </si>
  <si>
    <t xml:space="preserve">     4,453.10</t>
  </si>
  <si>
    <t xml:space="preserve">     4,077.83</t>
  </si>
  <si>
    <t xml:space="preserve">     3,475.43</t>
  </si>
  <si>
    <t xml:space="preserve">    34,216.72</t>
  </si>
  <si>
    <t xml:space="preserve">    36,180.41</t>
  </si>
  <si>
    <t xml:space="preserve">    34,673.79</t>
  </si>
  <si>
    <t xml:space="preserve">     7,955.62</t>
  </si>
  <si>
    <t xml:space="preserve">    10,505.97</t>
  </si>
  <si>
    <t xml:space="preserve">     8,562.00</t>
  </si>
  <si>
    <t xml:space="preserve">  1,051,687.91</t>
  </si>
  <si>
    <t xml:space="preserve">  1,038,081.22</t>
  </si>
  <si>
    <t xml:space="preserve">  1,033,349.35</t>
  </si>
  <si>
    <t xml:space="preserve">    12,324.53</t>
  </si>
  <si>
    <t xml:space="preserve">    11,132.84</t>
  </si>
  <si>
    <t xml:space="preserve">    11,804.44</t>
  </si>
  <si>
    <t xml:space="preserve">     5,953.44</t>
  </si>
  <si>
    <t xml:space="preserve">     5,993.59</t>
  </si>
  <si>
    <t xml:space="preserve">     5,926.01</t>
  </si>
  <si>
    <t xml:space="preserve">    27,089.86</t>
  </si>
  <si>
    <t xml:space="preserve">    26,468.81</t>
  </si>
  <si>
    <t xml:space="preserve">    26,035.79</t>
  </si>
  <si>
    <t xml:space="preserve">    19,928.57</t>
  </si>
  <si>
    <t xml:space="preserve">    20,631.67</t>
  </si>
  <si>
    <t xml:space="preserve">    17,635.80</t>
  </si>
  <si>
    <t xml:space="preserve">    10,743.92</t>
  </si>
  <si>
    <t xml:space="preserve">    10,208.30</t>
  </si>
  <si>
    <t xml:space="preserve">    10,470.97</t>
  </si>
  <si>
    <t xml:space="preserve">     5,398.28</t>
  </si>
  <si>
    <t xml:space="preserve">     5,249.96</t>
  </si>
  <si>
    <t xml:space="preserve">     4,785.69</t>
  </si>
  <si>
    <t xml:space="preserve">     2,524.79</t>
  </si>
  <si>
    <t xml:space="preserve">     2,480.91</t>
  </si>
  <si>
    <t xml:space="preserve">     2,960.33</t>
  </si>
  <si>
    <t xml:space="preserve">    19,675.43</t>
  </si>
  <si>
    <t xml:space="preserve">    19,243.48</t>
  </si>
  <si>
    <t xml:space="preserve">    18,747.12</t>
  </si>
  <si>
    <t xml:space="preserve">     4,891.91</t>
  </si>
  <si>
    <t xml:space="preserve">     4,240.86</t>
  </si>
  <si>
    <t xml:space="preserve">     3,967.16</t>
  </si>
  <si>
    <t xml:space="preserve">  1,094,227.61</t>
  </si>
  <si>
    <t xml:space="preserve">  1,071,754.44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</si>
</sst>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0" fontId="1" fillId="6" borderId="0" xfId="0" applyFont="1" applyFill="1" applyBorder="1" applyAlignment="1">
      <alignment horizontal="left"/>
    </xf>
    <xf numFmtId="2" fontId="43" fillId="0" borderId="0" xfId="0" applyNumberFormat="1" applyFont="1" applyAlignment="1">
      <alignment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192317.21568243607</c:v>
                </c:pt>
                <c:pt idx="2">
                  <c:v>13023.211463146377</c:v>
                </c:pt>
                <c:pt idx="3">
                  <c:v>2391.200039803481</c:v>
                </c:pt>
                <c:pt idx="4">
                  <c:v>53904.92402516194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192317.21568243607</c:v>
                </c:pt>
                <c:pt idx="2">
                  <c:v>13023.211463146377</c:v>
                </c:pt>
                <c:pt idx="3">
                  <c:v>2391.200039803481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25915306"/>
        <c:axId val="31911163"/>
      </c:scatterChart>
      <c:valAx>
        <c:axId val="25915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11163"/>
        <c:crossesAt val="-5"/>
        <c:crossBetween val="midCat"/>
        <c:dispUnits/>
      </c:valAx>
      <c:valAx>
        <c:axId val="3191116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9153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71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1.0429694626884844</c:v>
                </c:pt>
                <c:pt idx="2">
                  <c:v>1.0399361565761065</c:v>
                </c:pt>
                <c:pt idx="3">
                  <c:v>1.0393677519269544</c:v>
                </c:pt>
                <c:pt idx="4">
                  <c:v>1.026764372416657</c:v>
                </c:pt>
                <c:pt idx="5">
                  <c:v>1.0494041163672845</c:v>
                </c:pt>
                <c:pt idx="6">
                  <c:v>1.0458615504119535</c:v>
                </c:pt>
                <c:pt idx="7">
                  <c:v>1.049031373706265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0.986108758398013</c:v>
                </c:pt>
                <c:pt idx="2">
                  <c:v>0.9988795708872484</c:v>
                </c:pt>
                <c:pt idx="3">
                  <c:v>1.0025876405434373</c:v>
                </c:pt>
                <c:pt idx="4">
                  <c:v>1.007710314856883</c:v>
                </c:pt>
                <c:pt idx="5">
                  <c:v>1.0292287380543386</c:v>
                </c:pt>
                <c:pt idx="6">
                  <c:v>0.9882540466938121</c:v>
                </c:pt>
                <c:pt idx="7">
                  <c:v>1.0060815380200536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0.994568902852975</c:v>
                </c:pt>
                <c:pt idx="2">
                  <c:v>1.029404592027389</c:v>
                </c:pt>
                <c:pt idx="3">
                  <c:v>1.0119686074452081</c:v>
                </c:pt>
                <c:pt idx="4">
                  <c:v>1.0275038948601833</c:v>
                </c:pt>
                <c:pt idx="5">
                  <c:v>1.0434214602903948</c:v>
                </c:pt>
                <c:pt idx="6">
                  <c:v>1.0310050997564344</c:v>
                </c:pt>
                <c:pt idx="7">
                  <c:v>1.0539320405277726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1.028602263259521</c:v>
                </c:pt>
                <c:pt idx="2">
                  <c:v>1.0885714737589434</c:v>
                </c:pt>
                <c:pt idx="3">
                  <c:v>1.0758712947580573</c:v>
                </c:pt>
                <c:pt idx="4">
                  <c:v>1.0907146179465912</c:v>
                </c:pt>
                <c:pt idx="5">
                  <c:v>1.1030369161793525</c:v>
                </c:pt>
                <c:pt idx="6">
                  <c:v>1.1239535370837668</c:v>
                </c:pt>
                <c:pt idx="7">
                  <c:v>1.1096238498480748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0.9928181061281736</c:v>
                </c:pt>
                <c:pt idx="2">
                  <c:v>1.0035204063948766</c:v>
                </c:pt>
                <c:pt idx="3">
                  <c:v>1.0330179797498327</c:v>
                </c:pt>
                <c:pt idx="4">
                  <c:v>0.9983569290209505</c:v>
                </c:pt>
                <c:pt idx="5">
                  <c:v>1.0139184479638115</c:v>
                </c:pt>
                <c:pt idx="6">
                  <c:v>1.0214769773668042</c:v>
                </c:pt>
                <c:pt idx="7">
                  <c:v>1.0395488553020602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0.9880590287728499</c:v>
                </c:pt>
                <c:pt idx="2">
                  <c:v>1.0303928344501927</c:v>
                </c:pt>
                <c:pt idx="3">
                  <c:v>1.0378054069581661</c:v>
                </c:pt>
                <c:pt idx="4">
                  <c:v>1.0588514993157825</c:v>
                </c:pt>
                <c:pt idx="5">
                  <c:v>1.0387920370548291</c:v>
                </c:pt>
                <c:pt idx="6">
                  <c:v>1.067403269041604</c:v>
                </c:pt>
                <c:pt idx="7">
                  <c:v>1.1003080647928907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1.028765682851449</c:v>
                </c:pt>
                <c:pt idx="2">
                  <c:v>0.9961212182655222</c:v>
                </c:pt>
                <c:pt idx="3">
                  <c:v>0.9939890388082904</c:v>
                </c:pt>
                <c:pt idx="4">
                  <c:v>0.9871962642702085</c:v>
                </c:pt>
                <c:pt idx="5">
                  <c:v>1.0333763701131549</c:v>
                </c:pt>
                <c:pt idx="6">
                  <c:v>0.9943373101935192</c:v>
                </c:pt>
                <c:pt idx="7">
                  <c:v>1.0393824090631678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1.011200456508409</c:v>
                </c:pt>
                <c:pt idx="2">
                  <c:v>1.0276687044046167</c:v>
                </c:pt>
                <c:pt idx="3">
                  <c:v>1.0074242043961288</c:v>
                </c:pt>
                <c:pt idx="4">
                  <c:v>1.042461969920565</c:v>
                </c:pt>
                <c:pt idx="5">
                  <c:v>1.0042624491130523</c:v>
                </c:pt>
                <c:pt idx="6">
                  <c:v>0.988240263422519</c:v>
                </c:pt>
                <c:pt idx="7">
                  <c:v>1.0732456790817078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1.0123696596512046</c:v>
                </c:pt>
                <c:pt idx="2">
                  <c:v>1.042856989584127</c:v>
                </c:pt>
                <c:pt idx="3">
                  <c:v>1.0224999514676878</c:v>
                </c:pt>
                <c:pt idx="4">
                  <c:v>1.028311082770618</c:v>
                </c:pt>
                <c:pt idx="5">
                  <c:v>1.0684155245704487</c:v>
                </c:pt>
                <c:pt idx="6">
                  <c:v>1.0602524832431082</c:v>
                </c:pt>
                <c:pt idx="7">
                  <c:v>1.1038897021620495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1.0383348048026617</c:v>
                </c:pt>
                <c:pt idx="2">
                  <c:v>1.015843699099141</c:v>
                </c:pt>
                <c:pt idx="3">
                  <c:v>1.078400324445902</c:v>
                </c:pt>
                <c:pt idx="4">
                  <c:v>1.005845760913619</c:v>
                </c:pt>
                <c:pt idx="5">
                  <c:v>1.0652583932471922</c:v>
                </c:pt>
                <c:pt idx="6">
                  <c:v>1.0297871182457499</c:v>
                </c:pt>
                <c:pt idx="7">
                  <c:v>1.0893590818517445</c:v>
                </c:pt>
              </c:numCache>
            </c:numRef>
          </c:yVal>
          <c:smooth val="0"/>
        </c:ser>
        <c:axId val="18765012"/>
        <c:axId val="34667381"/>
      </c:scatterChart>
      <c:valAx>
        <c:axId val="18765012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4667381"/>
        <c:crosses val="autoZero"/>
        <c:crossBetween val="midCat"/>
        <c:dispUnits/>
      </c:valAx>
      <c:valAx>
        <c:axId val="34667381"/>
        <c:scaling>
          <c:orientation val="minMax"/>
          <c:max val="1.15"/>
          <c:min val="0.9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8765012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3" sqref="C13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38019</v>
      </c>
      <c r="B1" t="s">
        <v>377</v>
      </c>
    </row>
    <row r="2" ht="12.75">
      <c r="B2" t="s">
        <v>378</v>
      </c>
    </row>
    <row r="3" ht="12.75">
      <c r="B3" t="s">
        <v>379</v>
      </c>
    </row>
    <row r="5" ht="12.75">
      <c r="B5" t="s">
        <v>557</v>
      </c>
    </row>
    <row r="7" spans="1:2" ht="12.75">
      <c r="A7" s="1"/>
      <c r="B7" t="s">
        <v>558</v>
      </c>
    </row>
    <row r="8" spans="1:2" ht="12.75">
      <c r="A8" s="1"/>
      <c r="B8" s="14" t="s">
        <v>559</v>
      </c>
    </row>
    <row r="9" ht="12.75">
      <c r="A9" s="1"/>
    </row>
    <row r="10" spans="1:3" ht="12.75">
      <c r="A10" s="1"/>
      <c r="B10" t="s">
        <v>560</v>
      </c>
      <c r="C10" t="s">
        <v>561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A1">
      <selection activeCell="K45" sqref="K45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540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552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drift-1</v>
      </c>
      <c r="B5" s="32">
        <f>'blk, drift &amp; conc calc'!C111</f>
        <v>27.64332695982454</v>
      </c>
      <c r="C5" s="32">
        <f>'blk, drift &amp; conc calc'!D111</f>
        <v>134.40307665696224</v>
      </c>
      <c r="D5" s="32">
        <f>'blk, drift &amp; conc calc'!E111</f>
        <v>1946.2425323653172</v>
      </c>
      <c r="E5" s="32">
        <f>'blk, drift &amp; conc calc'!F111</f>
        <v>690.7588823050071</v>
      </c>
      <c r="F5" s="32">
        <f>'blk, drift &amp; conc calc'!G111</f>
        <v>30.822300734061237</v>
      </c>
      <c r="G5" s="32">
        <f>'blk, drift &amp; conc calc'!H111</f>
        <v>261.07920776691657</v>
      </c>
      <c r="H5" s="32">
        <f>'blk, drift &amp; conc calc'!I111</f>
        <v>390.0695751735954</v>
      </c>
      <c r="I5" s="32">
        <f>'blk, drift &amp; conc calc'!J111</f>
        <v>135.3588096261413</v>
      </c>
      <c r="J5" s="32">
        <f>'blk, drift &amp; conc calc'!K111</f>
        <v>305.679143748814</v>
      </c>
      <c r="K5" s="32">
        <f>'blk, drift &amp; conc calc'!L111</f>
        <v>176.40401437419646</v>
      </c>
      <c r="L5" s="32">
        <f>SUM(B5:K5)</f>
        <v>4098.460869710836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35.200052439520704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calc'!C112</f>
        <v>0.5890923691302552</v>
      </c>
      <c r="C6" s="32">
        <f>'blk, drift &amp; conc calc'!D112</f>
        <v>3.462849876355148</v>
      </c>
      <c r="D6" s="32">
        <f>'blk, drift &amp; conc calc'!E112</f>
        <v>-3.542554448106199</v>
      </c>
      <c r="E6" s="32">
        <f>'blk, drift &amp; conc calc'!F112</f>
        <v>2.170939080457443</v>
      </c>
      <c r="F6" s="32">
        <f>'blk, drift &amp; conc calc'!G112</f>
        <v>0.6275270414215823</v>
      </c>
      <c r="G6" s="32">
        <f>'blk, drift &amp; conc calc'!H112</f>
        <v>-0.5987341732739242</v>
      </c>
      <c r="H6" s="32">
        <f>'blk, drift &amp; conc calc'!I112</f>
        <v>2.1106044482412156</v>
      </c>
      <c r="I6" s="32">
        <f>'blk, drift &amp; conc calc'!J112</f>
        <v>1.6646541560550392</v>
      </c>
      <c r="J6" s="32">
        <f>'blk, drift &amp; conc calc'!K112</f>
        <v>6.097156229029149</v>
      </c>
      <c r="K6" s="32">
        <f>'blk, drift &amp; conc calc'!L112</f>
        <v>0.14455739995651118</v>
      </c>
      <c r="L6" s="32">
        <f aca="true" t="shared" si="0" ref="L6:L36">SUM(B6:K6)</f>
        <v>12.726091979266222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-1.9970450491825107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bir1-1</v>
      </c>
      <c r="B7" s="32">
        <f>'blk, drift &amp; conc calc'!C113</f>
        <v>16.28305172768571</v>
      </c>
      <c r="C7" s="32">
        <f>'blk, drift &amp; conc calc'!D113</f>
        <v>9.921611995443985</v>
      </c>
      <c r="D7" s="32">
        <f>'blk, drift &amp; conc calc'!E113</f>
        <v>379.45620084077706</v>
      </c>
      <c r="E7" s="32">
        <f>'blk, drift &amp; conc calc'!F113</f>
        <v>169.5861495566718</v>
      </c>
      <c r="F7" s="32">
        <f>'blk, drift &amp; conc calc'!G113</f>
        <v>44.54892106405045</v>
      </c>
      <c r="G7" s="32">
        <f>'blk, drift &amp; conc calc'!H113</f>
        <v>55.518581815736155</v>
      </c>
      <c r="H7" s="32">
        <f>'blk, drift &amp; conc calc'!I113</f>
        <v>106.74795995627349</v>
      </c>
      <c r="I7" s="32">
        <f>'blk, drift &amp; conc calc'!J113</f>
        <v>126.7558711333065</v>
      </c>
      <c r="J7" s="32">
        <f>'blk, drift &amp; conc calc'!K113</f>
        <v>315.1651827696744</v>
      </c>
      <c r="K7" s="32">
        <f>'blk, drift &amp; conc calc'!L113</f>
        <v>17.35853779389065</v>
      </c>
      <c r="L7" s="32">
        <f t="shared" si="0"/>
        <v>1241.3420686535103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36.37782098842649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calc'!C114</f>
        <v>27.64332695982454</v>
      </c>
      <c r="C8" s="32">
        <f>'blk, drift &amp; conc calc'!D114</f>
        <v>134.4030766569623</v>
      </c>
      <c r="D8" s="32">
        <f>'blk, drift &amp; conc calc'!E114</f>
        <v>1946.2425323653172</v>
      </c>
      <c r="E8" s="32">
        <f>'blk, drift &amp; conc calc'!F114</f>
        <v>690.7588823050071</v>
      </c>
      <c r="F8" s="32">
        <f>'blk, drift &amp; conc calc'!G114</f>
        <v>30.822300734061237</v>
      </c>
      <c r="G8" s="32">
        <f>'blk, drift &amp; conc calc'!H114</f>
        <v>261.07920776691657</v>
      </c>
      <c r="H8" s="32">
        <f>'blk, drift &amp; conc calc'!I114</f>
        <v>390.0695751735954</v>
      </c>
      <c r="I8" s="32">
        <f>'blk, drift &amp; conc calc'!J114</f>
        <v>135.3588096261413</v>
      </c>
      <c r="J8" s="32">
        <f>'blk, drift &amp; conc calc'!K114</f>
        <v>305.6791437488141</v>
      </c>
      <c r="K8" s="32">
        <f>'blk, drift &amp; conc calc'!L114</f>
        <v>176.40401437419646</v>
      </c>
      <c r="L8" s="32">
        <f t="shared" si="0"/>
        <v>4098.460869710836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35.200052439520704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jp1-1</v>
      </c>
      <c r="B9" s="32">
        <f>'blk, drift &amp; conc calc'!C115</f>
        <v>0.24191758309728958</v>
      </c>
      <c r="C9" s="32">
        <f>'blk, drift &amp; conc calc'!D115</f>
        <v>12.986753925959416</v>
      </c>
      <c r="D9" s="32">
        <f>'blk, drift &amp; conc calc'!E115</f>
        <v>2773.074712888587</v>
      </c>
      <c r="E9" s="32">
        <f>'blk, drift &amp; conc calc'!F115</f>
        <v>2471.8684407517194</v>
      </c>
      <c r="F9" s="32">
        <f>'blk, drift &amp; conc calc'!G115</f>
        <v>7.428395853828475</v>
      </c>
      <c r="G9" s="32">
        <f>'blk, drift &amp; conc calc'!H115</f>
        <v>115.2103997998033</v>
      </c>
      <c r="H9" s="32">
        <f>'blk, drift &amp; conc calc'!I115</f>
        <v>2.822989995433148</v>
      </c>
      <c r="I9" s="32">
        <f>'blk, drift &amp; conc calc'!J115</f>
        <v>3.3358834483577398</v>
      </c>
      <c r="J9" s="32">
        <f>'blk, drift &amp; conc calc'!K115</f>
        <v>27.72064319721229</v>
      </c>
      <c r="K9" s="32">
        <f>'blk, drift &amp; conc calc'!L115</f>
        <v>9.195205966937202</v>
      </c>
      <c r="L9" s="32">
        <f t="shared" si="0"/>
        <v>5423.885343410935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0.6942033959866052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82r2  101-110</v>
      </c>
      <c r="B10" s="93">
        <f>'blk, drift &amp; conc calc'!C116</f>
        <v>6.3181471598134324</v>
      </c>
      <c r="C10" s="93">
        <f>'blk, drift &amp; conc calc'!D116</f>
        <v>4.362277996044688</v>
      </c>
      <c r="D10" s="93">
        <f>'blk, drift &amp; conc calc'!E116</f>
        <v>1936.121860648518</v>
      </c>
      <c r="E10" s="93">
        <f>'blk, drift &amp; conc calc'!F116</f>
        <v>610.6770910263474</v>
      </c>
      <c r="F10" s="93">
        <f>'blk, drift &amp; conc calc'!G116</f>
        <v>26.405580488162364</v>
      </c>
      <c r="G10" s="93">
        <f>'blk, drift &amp; conc calc'!H116</f>
        <v>65.44011022441288</v>
      </c>
      <c r="H10" s="93">
        <f>'blk, drift &amp; conc calc'!I116</f>
        <v>47.26607615315231</v>
      </c>
      <c r="I10" s="93">
        <f>'blk, drift &amp; conc calc'!J116</f>
        <v>85.25157784408032</v>
      </c>
      <c r="J10" s="93">
        <f>'blk, drift &amp; conc calc'!K116</f>
        <v>111.84427946847225</v>
      </c>
      <c r="K10" s="93">
        <f>'blk, drift &amp; conc calc'!L116</f>
        <v>5.006468612947398</v>
      </c>
      <c r="L10" s="93">
        <f t="shared" si="0"/>
        <v>2898.693469621951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11.139732587555358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calc'!C117</f>
        <v>27.64332695982454</v>
      </c>
      <c r="C11" s="32">
        <f>'blk, drift &amp; conc calc'!D117</f>
        <v>134.40307665696224</v>
      </c>
      <c r="D11" s="32">
        <f>'blk, drift &amp; conc calc'!E117</f>
        <v>1946.2425323653172</v>
      </c>
      <c r="E11" s="32">
        <f>'blk, drift &amp; conc calc'!F117</f>
        <v>690.7588823050071</v>
      </c>
      <c r="F11" s="32">
        <f>'blk, drift &amp; conc calc'!G117</f>
        <v>30.822300734061237</v>
      </c>
      <c r="G11" s="32">
        <f>'blk, drift &amp; conc calc'!H117</f>
        <v>261.07920776691657</v>
      </c>
      <c r="H11" s="32">
        <f>'blk, drift &amp; conc calc'!I117</f>
        <v>390.0695751735954</v>
      </c>
      <c r="I11" s="32">
        <f>'blk, drift &amp; conc calc'!J117</f>
        <v>135.3588096261413</v>
      </c>
      <c r="J11" s="32">
        <f>'blk, drift &amp; conc calc'!K117</f>
        <v>305.679143748814</v>
      </c>
      <c r="K11" s="32">
        <f>'blk, drift &amp; conc calc'!L117</f>
        <v>176.40401437419646</v>
      </c>
      <c r="L11" s="32">
        <f t="shared" si="0"/>
        <v>4098.460869710836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35.200052439520704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83r2  32-42</v>
      </c>
      <c r="B12" s="93">
        <f>'blk, drift &amp; conc calc'!C118</f>
        <v>4.856375447213498</v>
      </c>
      <c r="C12" s="93">
        <f>'blk, drift &amp; conc calc'!D118</f>
        <v>6.084005005198897</v>
      </c>
      <c r="D12" s="93">
        <f>'blk, drift &amp; conc calc'!E118</f>
        <v>1444.5996803297776</v>
      </c>
      <c r="E12" s="93">
        <f>'blk, drift &amp; conc calc'!F118</f>
        <v>768.8319409566891</v>
      </c>
      <c r="F12" s="93">
        <f>'blk, drift &amp; conc calc'!G118</f>
        <v>18.73783166651309</v>
      </c>
      <c r="G12" s="93">
        <f>'blk, drift &amp; conc calc'!H118</f>
        <v>66.46311371392457</v>
      </c>
      <c r="H12" s="93">
        <f>'blk, drift &amp; conc calc'!I118</f>
        <v>54.61290691348072</v>
      </c>
      <c r="I12" s="93">
        <f>'blk, drift &amp; conc calc'!J118</f>
        <v>96.81839137532425</v>
      </c>
      <c r="J12" s="93">
        <f>'blk, drift &amp; conc calc'!K118</f>
        <v>80.24248969931966</v>
      </c>
      <c r="K12" s="93">
        <f>'blk, drift &amp; conc calc'!L118</f>
        <v>6.56820701855169</v>
      </c>
      <c r="L12" s="93">
        <f t="shared" si="0"/>
        <v>2547.814942125993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7.218712128223245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95r3  40-50</v>
      </c>
      <c r="B13" s="93">
        <f>'blk, drift &amp; conc calc'!C119</f>
        <v>10.005497073559573</v>
      </c>
      <c r="C13" s="93">
        <f>'blk, drift &amp; conc calc'!D119</f>
        <v>5.368260267686712</v>
      </c>
      <c r="D13" s="93">
        <f>'blk, drift &amp; conc calc'!E119</f>
        <v>557.4266163814707</v>
      </c>
      <c r="E13" s="93">
        <f>'blk, drift &amp; conc calc'!F119</f>
        <v>261.782695351241</v>
      </c>
      <c r="F13" s="93">
        <f>'blk, drift &amp; conc calc'!G119</f>
        <v>35.631317067266515</v>
      </c>
      <c r="G13" s="93">
        <f>'blk, drift &amp; conc calc'!H119</f>
        <v>39.122508301525755</v>
      </c>
      <c r="H13" s="93">
        <f>'blk, drift &amp; conc calc'!I119</f>
        <v>78.70075468357433</v>
      </c>
      <c r="I13" s="93">
        <f>'blk, drift &amp; conc calc'!J119</f>
        <v>12.810934735800242</v>
      </c>
      <c r="J13" s="93">
        <f>'blk, drift &amp; conc calc'!K119</f>
        <v>155.06210076336046</v>
      </c>
      <c r="K13" s="93">
        <f>'blk, drift &amp; conc calc'!L119</f>
        <v>9.746979255874356</v>
      </c>
      <c r="L13" s="93">
        <f t="shared" si="0"/>
        <v>1165.6576638813594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16.504636829792034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158r1  11-18</v>
      </c>
      <c r="B14" s="93">
        <f>'blk, drift &amp; conc calc'!C120</f>
        <v>292.26670272711465</v>
      </c>
      <c r="C14" s="93">
        <f>'blk, drift &amp; conc calc'!D120</f>
        <v>9.767812138191328</v>
      </c>
      <c r="D14" s="93">
        <f>'blk, drift &amp; conc calc'!E120</f>
        <v>-2.695534280280581</v>
      </c>
      <c r="E14" s="93">
        <f>'blk, drift &amp; conc calc'!F120</f>
        <v>47.91755489276631</v>
      </c>
      <c r="F14" s="93">
        <f>'blk, drift &amp; conc calc'!G120</f>
        <v>39.70189568309683</v>
      </c>
      <c r="G14" s="93">
        <f>'blk, drift &amp; conc calc'!H120</f>
        <v>81.00529038105346</v>
      </c>
      <c r="H14" s="93">
        <f>'blk, drift &amp; conc calc'!I120</f>
        <v>257.4394923236081</v>
      </c>
      <c r="I14" s="93">
        <f>'blk, drift &amp; conc calc'!J120</f>
        <v>2.482784660693042</v>
      </c>
      <c r="J14" s="93">
        <f>'blk, drift &amp; conc calc'!K120</f>
        <v>89.51285686300365</v>
      </c>
      <c r="K14" s="93">
        <f>'blk, drift &amp; conc calc'!L120</f>
        <v>1168.0876963256142</v>
      </c>
      <c r="L14" s="93">
        <f t="shared" si="0"/>
        <v>1985.486551714861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8.367244084572215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ja3-1</v>
      </c>
      <c r="B15" s="32">
        <f>'blk, drift &amp; conc calc'!C121</f>
        <v>21.306240130139358</v>
      </c>
      <c r="C15" s="32">
        <f>'blk, drift &amp; conc calc'!D121</f>
        <v>322.3528348114869</v>
      </c>
      <c r="D15" s="32">
        <f>'blk, drift &amp; conc calc'!E121</f>
        <v>59.3246756904246</v>
      </c>
      <c r="E15" s="32">
        <f>'blk, drift &amp; conc calc'!F121</f>
        <v>30.08671766109183</v>
      </c>
      <c r="F15" s="32">
        <f>'blk, drift &amp; conc calc'!G121</f>
        <v>20.560439069502447</v>
      </c>
      <c r="G15" s="32">
        <f>'blk, drift &amp; conc calc'!H121</f>
        <v>20.56943594215034</v>
      </c>
      <c r="H15" s="32">
        <f>'blk, drift &amp; conc calc'!I121</f>
        <v>285.71003646536354</v>
      </c>
      <c r="I15" s="32">
        <f>'blk, drift &amp; conc calc'!J121</f>
        <v>43.766648750625315</v>
      </c>
      <c r="J15" s="32">
        <f>'blk, drift &amp; conc calc'!K121</f>
        <v>161.92171358346724</v>
      </c>
      <c r="K15" s="32">
        <f>'blk, drift &amp; conc calc'!L121</f>
        <v>122.31311416506793</v>
      </c>
      <c r="L15" s="32">
        <f t="shared" si="0"/>
        <v>1087.9118562693195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17.354673990471028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calc'!C122</f>
        <v>27.64332695982454</v>
      </c>
      <c r="C16" s="32">
        <f>'blk, drift &amp; conc calc'!D122</f>
        <v>134.4030766569623</v>
      </c>
      <c r="D16" s="32">
        <f>'blk, drift &amp; conc calc'!E122</f>
        <v>1946.2425323653172</v>
      </c>
      <c r="E16" s="32">
        <f>'blk, drift &amp; conc calc'!F122</f>
        <v>690.7588823050071</v>
      </c>
      <c r="F16" s="32">
        <f>'blk, drift &amp; conc calc'!G122</f>
        <v>30.822300734061237</v>
      </c>
      <c r="G16" s="32">
        <f>'blk, drift &amp; conc calc'!H122</f>
        <v>261.07920776691657</v>
      </c>
      <c r="H16" s="32">
        <f>'blk, drift &amp; conc calc'!I122</f>
        <v>390.0695751735954</v>
      </c>
      <c r="I16" s="32">
        <f>'blk, drift &amp; conc calc'!J122</f>
        <v>135.35880962614135</v>
      </c>
      <c r="J16" s="32">
        <f>'blk, drift &amp; conc calc'!K122</f>
        <v>305.679143748814</v>
      </c>
      <c r="K16" s="32">
        <f>'blk, drift &amp; conc calc'!L122</f>
        <v>176.40401437419646</v>
      </c>
      <c r="L16" s="32">
        <f t="shared" si="0"/>
        <v>4098.460869710836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35.200052439520704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dts1-1</v>
      </c>
      <c r="B17" s="32">
        <f>'blk, drift &amp; conc calc'!C123</f>
        <v>-0.5203502364603455</v>
      </c>
      <c r="C17" s="32">
        <f>'blk, drift &amp; conc calc'!D123</f>
        <v>3.803071868881313</v>
      </c>
      <c r="D17" s="32">
        <f>'blk, drift &amp; conc calc'!E123</f>
        <v>3556.3375587980554</v>
      </c>
      <c r="E17" s="32">
        <f>'blk, drift &amp; conc calc'!F123</f>
        <v>2239.2320206478885</v>
      </c>
      <c r="F17" s="32">
        <f>'blk, drift &amp; conc calc'!G123</f>
        <v>3.711337104935083</v>
      </c>
      <c r="G17" s="32">
        <f>'blk, drift &amp; conc calc'!H123</f>
        <v>126.88063781792984</v>
      </c>
      <c r="H17" s="32">
        <f>'blk, drift &amp; conc calc'!I123</f>
        <v>2.511496845271638</v>
      </c>
      <c r="I17" s="32">
        <f>'blk, drift &amp; conc calc'!J123</f>
        <v>4.05249223085135</v>
      </c>
      <c r="J17" s="32">
        <f>'blk, drift &amp; conc calc'!K123</f>
        <v>10.615331816532725</v>
      </c>
      <c r="K17" s="32">
        <f>'blk, drift &amp; conc calc'!L123</f>
        <v>3.5632826131117312</v>
      </c>
      <c r="L17" s="32">
        <f t="shared" si="0"/>
        <v>5950.186879506997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-1.4288456407768797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162r3  71-86</v>
      </c>
      <c r="B18" s="93">
        <f>'blk, drift &amp; conc calc'!C124</f>
        <v>10.09915493683039</v>
      </c>
      <c r="C18" s="93">
        <f>'blk, drift &amp; conc calc'!D124</f>
        <v>5.445396268374271</v>
      </c>
      <c r="D18" s="93">
        <f>'blk, drift &amp; conc calc'!E124</f>
        <v>145.27459721701743</v>
      </c>
      <c r="E18" s="93">
        <f>'blk, drift &amp; conc calc'!F124</f>
        <v>83.39608331753352</v>
      </c>
      <c r="F18" s="93">
        <f>'blk, drift &amp; conc calc'!G124</f>
        <v>39.989312772463045</v>
      </c>
      <c r="G18" s="93">
        <f>'blk, drift &amp; conc calc'!H124</f>
        <v>33.886443412851094</v>
      </c>
      <c r="H18" s="93">
        <f>'blk, drift &amp; conc calc'!I124</f>
        <v>96.93706049436831</v>
      </c>
      <c r="I18" s="93">
        <f>'blk, drift &amp; conc calc'!J124</f>
        <v>9.673375763010224</v>
      </c>
      <c r="J18" s="93">
        <f>'blk, drift &amp; conc calc'!K124</f>
        <v>183.9880022102472</v>
      </c>
      <c r="K18" s="93">
        <f>'blk, drift &amp; conc calc'!L124</f>
        <v>7.206627057786919</v>
      </c>
      <c r="L18" s="93">
        <f>SUM(B18:K18)</f>
        <v>615.8960534504823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20.093620772122687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158r3  42-57</v>
      </c>
      <c r="B19" s="93">
        <f>'blk, drift &amp; conc calc'!C125</f>
        <v>10.51025568616043</v>
      </c>
      <c r="C19" s="93">
        <f>'blk, drift &amp; conc calc'!D125</f>
        <v>5.736558311466705</v>
      </c>
      <c r="D19" s="93">
        <f>'blk, drift &amp; conc calc'!E125</f>
        <v>145.2075827722335</v>
      </c>
      <c r="E19" s="93">
        <f>'blk, drift &amp; conc calc'!F125</f>
        <v>86.37435027004145</v>
      </c>
      <c r="F19" s="93">
        <f>'blk, drift &amp; conc calc'!G125</f>
        <v>39.26208209246512</v>
      </c>
      <c r="G19" s="93">
        <f>'blk, drift &amp; conc calc'!H125</f>
        <v>33.545437872101154</v>
      </c>
      <c r="H19" s="93">
        <f>'blk, drift &amp; conc calc'!I125</f>
        <v>99.79586836822935</v>
      </c>
      <c r="I19" s="93">
        <f>'blk, drift &amp; conc calc'!J125</f>
        <v>4.518622133382803</v>
      </c>
      <c r="J19" s="93">
        <f>'blk, drift &amp; conc calc'!K125</f>
        <v>179.24196376847368</v>
      </c>
      <c r="K19" s="93">
        <f>'blk, drift &amp; conc calc'!L125</f>
        <v>8.021454211705226</v>
      </c>
      <c r="L19" s="93">
        <f t="shared" si="0"/>
        <v>612.2141754862595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19.504639073470972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159r1  110-117</v>
      </c>
      <c r="B20" s="93">
        <f>'blk, drift &amp; conc calc'!C126</f>
        <v>11.152938117828384</v>
      </c>
      <c r="C20" s="93">
        <f>'blk, drift &amp; conc calc'!D126</f>
        <v>4.622411588727738</v>
      </c>
      <c r="D20" s="93">
        <f>'blk, drift &amp; conc calc'!E126</f>
        <v>1256.0173288632557</v>
      </c>
      <c r="E20" s="93">
        <f>'blk, drift &amp; conc calc'!F126</f>
        <v>224.4454053866684</v>
      </c>
      <c r="F20" s="93">
        <f>'blk, drift &amp; conc calc'!G126</f>
        <v>38.61981992369713</v>
      </c>
      <c r="G20" s="93">
        <f>'blk, drift &amp; conc calc'!H126</f>
        <v>40.251834609639566</v>
      </c>
      <c r="H20" s="93">
        <f>'blk, drift &amp; conc calc'!I126</f>
        <v>71.80152308843388</v>
      </c>
      <c r="I20" s="93">
        <f>'blk, drift &amp; conc calc'!J126</f>
        <v>96.1806926997462</v>
      </c>
      <c r="J20" s="93">
        <f>'blk, drift &amp; conc calc'!K126</f>
        <v>172.689070779082</v>
      </c>
      <c r="K20" s="93">
        <f>'blk, drift &amp; conc calc'!L126</f>
        <v>10.737584368786338</v>
      </c>
      <c r="L20" s="93">
        <f t="shared" si="0"/>
        <v>1926.5186094258656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18.691377184184756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drift5</v>
      </c>
      <c r="B21" s="32">
        <f>'blk, drift &amp; conc calc'!C127</f>
        <v>27.64332695982454</v>
      </c>
      <c r="C21" s="32">
        <f>'blk, drift &amp; conc calc'!D127</f>
        <v>134.4030766569623</v>
      </c>
      <c r="D21" s="32">
        <f>'blk, drift &amp; conc calc'!E127</f>
        <v>1946.2425323653172</v>
      </c>
      <c r="E21" s="32">
        <f>'blk, drift &amp; conc calc'!F127</f>
        <v>690.7588823050072</v>
      </c>
      <c r="F21" s="32">
        <f>'blk, drift &amp; conc calc'!G127</f>
        <v>30.82230073406123</v>
      </c>
      <c r="G21" s="32">
        <f>'blk, drift &amp; conc calc'!H127</f>
        <v>261.07920776691657</v>
      </c>
      <c r="H21" s="32">
        <f>'blk, drift &amp; conc calc'!I127</f>
        <v>390.0695751735954</v>
      </c>
      <c r="I21" s="32">
        <f>'blk, drift &amp; conc calc'!J127</f>
        <v>135.3588096261413</v>
      </c>
      <c r="J21" s="32">
        <f>'blk, drift &amp; conc calc'!K127</f>
        <v>305.679143748814</v>
      </c>
      <c r="K21" s="32">
        <f>'blk, drift &amp; conc calc'!L127</f>
        <v>176.4040143741965</v>
      </c>
      <c r="L21" s="32">
        <f t="shared" si="0"/>
        <v>4098.460869710836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35.200052439520704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bir1-2</v>
      </c>
      <c r="B22" s="32">
        <f>'blk, drift &amp; conc calc'!C128</f>
        <v>15.590302920583227</v>
      </c>
      <c r="C22" s="32">
        <f>'blk, drift &amp; conc calc'!D128</f>
        <v>9.886620567680449</v>
      </c>
      <c r="D22" s="32">
        <f>'blk, drift &amp; conc calc'!E128</f>
        <v>377.4095759564529</v>
      </c>
      <c r="E22" s="32">
        <f>'blk, drift &amp; conc calc'!F128</f>
        <v>166.72545220249322</v>
      </c>
      <c r="F22" s="32">
        <f>'blk, drift &amp; conc calc'!G128</f>
        <v>44.71463504514896</v>
      </c>
      <c r="G22" s="32">
        <f>'blk, drift &amp; conc calc'!H128</f>
        <v>54.8859086171454</v>
      </c>
      <c r="H22" s="32">
        <f>'blk, drift &amp; conc calc'!I128</f>
        <v>108.0247735738899</v>
      </c>
      <c r="I22" s="32">
        <f>'blk, drift &amp; conc calc'!J128</f>
        <v>123.80103925723131</v>
      </c>
      <c r="J22" s="32">
        <f>'blk, drift &amp; conc calc'!K128</f>
        <v>314.2700414208863</v>
      </c>
      <c r="K22" s="32">
        <f>'blk, drift &amp; conc calc'!L128</f>
        <v>15.940706324204829</v>
      </c>
      <c r="L22" s="32">
        <f t="shared" si="0"/>
        <v>1231.2490558857164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36.26638525078246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160r2  122-132</v>
      </c>
      <c r="B23" s="93">
        <f>'blk, drift &amp; conc calc'!C129</f>
        <v>9.61178844159114</v>
      </c>
      <c r="C23" s="93">
        <f>'blk, drift &amp; conc calc'!D129</f>
        <v>5.5284758436169525</v>
      </c>
      <c r="D23" s="93">
        <f>'blk, drift &amp; conc calc'!E129</f>
        <v>1221.7317597098572</v>
      </c>
      <c r="E23" s="93">
        <f>'blk, drift &amp; conc calc'!F129</f>
        <v>280.4818729521073</v>
      </c>
      <c r="F23" s="93">
        <f>'blk, drift &amp; conc calc'!G129</f>
        <v>30.216279412449698</v>
      </c>
      <c r="G23" s="93">
        <f>'blk, drift &amp; conc calc'!H129</f>
        <v>39.99993107754472</v>
      </c>
      <c r="H23" s="93">
        <f>'blk, drift &amp; conc calc'!I129</f>
        <v>78.35007895425773</v>
      </c>
      <c r="I23" s="93">
        <f>'blk, drift &amp; conc calc'!J129</f>
        <v>48.89738891846621</v>
      </c>
      <c r="J23" s="93">
        <f>'blk, drift &amp; conc calc'!K129</f>
        <v>130.56444209218063</v>
      </c>
      <c r="K23" s="93">
        <f>'blk, drift &amp; conc calc'!L129</f>
        <v>13.98926561935465</v>
      </c>
      <c r="L23" s="93">
        <f t="shared" si="0"/>
        <v>1859.3712830214263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13.465858928204742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161r2  51-60</v>
      </c>
      <c r="B24" s="93">
        <f>'blk, drift &amp; conc calc'!C130</f>
        <v>4.455206842730234</v>
      </c>
      <c r="C24" s="93">
        <f>'blk, drift &amp; conc calc'!D130</f>
        <v>5.560246806163106</v>
      </c>
      <c r="D24" s="93">
        <f>'blk, drift &amp; conc calc'!E130</f>
        <v>519.9896812013876</v>
      </c>
      <c r="E24" s="93">
        <f>'blk, drift &amp; conc calc'!F130</f>
        <v>304.81456396246176</v>
      </c>
      <c r="F24" s="93">
        <f>'blk, drift &amp; conc calc'!G130</f>
        <v>16.663906826704608</v>
      </c>
      <c r="G24" s="93">
        <f>'blk, drift &amp; conc calc'!H130</f>
        <v>57.61191426602639</v>
      </c>
      <c r="H24" s="93">
        <f>'blk, drift &amp; conc calc'!I130</f>
        <v>80.71705311319631</v>
      </c>
      <c r="I24" s="93">
        <f>'blk, drift &amp; conc calc'!J130</f>
        <v>8.250020933413102</v>
      </c>
      <c r="J24" s="93">
        <f>'blk, drift &amp; conc calc'!K130</f>
        <v>70.38944726492488</v>
      </c>
      <c r="K24" s="93">
        <f>'blk, drift &amp; conc calc'!L130</f>
        <v>7.063681248869904</v>
      </c>
      <c r="L24" s="93">
        <f t="shared" si="0"/>
        <v>1075.5157224658778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5.999502214112103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bhvo2-1 unignited</v>
      </c>
      <c r="B25" s="32">
        <f>'blk, drift &amp; conc calc'!C131</f>
        <v>26.237284284479678</v>
      </c>
      <c r="C25" s="32">
        <f>'blk, drift &amp; conc calc'!D131</f>
        <v>134.5098872166767</v>
      </c>
      <c r="D25" s="32">
        <f>'blk, drift &amp; conc calc'!E131</f>
        <v>271.2249782113633</v>
      </c>
      <c r="E25" s="32">
        <f>'blk, drift &amp; conc calc'!F131</f>
        <v>116.67554096928723</v>
      </c>
      <c r="F25" s="32">
        <f>'blk, drift &amp; conc calc'!G131</f>
        <v>30.947652852893988</v>
      </c>
      <c r="G25" s="32">
        <f>'blk, drift &amp; conc calc'!H131</f>
        <v>63.31565156335236</v>
      </c>
      <c r="H25" s="32">
        <f>'blk, drift &amp; conc calc'!I131</f>
        <v>375.40294684569636</v>
      </c>
      <c r="I25" s="32">
        <f>'blk, drift &amp; conc calc'!J131</f>
        <v>122.98904692178843</v>
      </c>
      <c r="J25" s="32">
        <f>'blk, drift &amp; conc calc'!K131</f>
        <v>296.53658824158754</v>
      </c>
      <c r="K25" s="32">
        <f>'blk, drift &amp; conc calc'!L131</f>
        <v>177.11830415620503</v>
      </c>
      <c r="L25" s="32">
        <f t="shared" si="0"/>
        <v>1614.9578812633306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34.065502977490766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calc'!C132</f>
        <v>27.64332695982454</v>
      </c>
      <c r="C26" s="32">
        <f>'blk, drift &amp; conc calc'!D132</f>
        <v>134.40307665696224</v>
      </c>
      <c r="D26" s="32">
        <f>'blk, drift &amp; conc calc'!E132</f>
        <v>1946.2425323653172</v>
      </c>
      <c r="E26" s="32">
        <f>'blk, drift &amp; conc calc'!F132</f>
        <v>690.7588823050072</v>
      </c>
      <c r="F26" s="32">
        <f>'blk, drift &amp; conc calc'!G132</f>
        <v>30.822300734061237</v>
      </c>
      <c r="G26" s="32">
        <f>'blk, drift &amp; conc calc'!H132</f>
        <v>261.07920776691657</v>
      </c>
      <c r="H26" s="32">
        <f>'blk, drift &amp; conc calc'!I132</f>
        <v>390.0695751735954</v>
      </c>
      <c r="I26" s="32">
        <f>'blk, drift &amp; conc calc'!J132</f>
        <v>135.3588096261413</v>
      </c>
      <c r="J26" s="32">
        <f>'blk, drift &amp; conc calc'!K132</f>
        <v>305.679143748814</v>
      </c>
      <c r="K26" s="32">
        <f>'blk, drift &amp; conc calc'!L132</f>
        <v>176.40401437419646</v>
      </c>
      <c r="L26" s="32">
        <f t="shared" si="0"/>
        <v>4098.460869710836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35.200052439520704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164r3  115-123</v>
      </c>
      <c r="B27" s="93">
        <f>'blk, drift &amp; conc calc'!C133</f>
        <v>9.389610861731079</v>
      </c>
      <c r="C27" s="93">
        <f>'blk, drift &amp; conc calc'!D133</f>
        <v>5.036567274696468</v>
      </c>
      <c r="D27" s="93">
        <f>'blk, drift &amp; conc calc'!E133</f>
        <v>312.9478974212059</v>
      </c>
      <c r="E27" s="93">
        <f>'blk, drift &amp; conc calc'!F133</f>
        <v>103.89358193491802</v>
      </c>
      <c r="F27" s="93">
        <f>'blk, drift &amp; conc calc'!G133</f>
        <v>41.28821387254757</v>
      </c>
      <c r="G27" s="93">
        <f>'blk, drift &amp; conc calc'!H133</f>
        <v>31.96836515625799</v>
      </c>
      <c r="H27" s="93">
        <f>'blk, drift &amp; conc calc'!I133</f>
        <v>91.57267412024036</v>
      </c>
      <c r="I27" s="93">
        <f>'blk, drift &amp; conc calc'!J133</f>
        <v>94.0452572835938</v>
      </c>
      <c r="J27" s="93">
        <f>'blk, drift &amp; conc calc'!K133</f>
        <v>178.3396054675729</v>
      </c>
      <c r="K27" s="93">
        <f>'blk, drift &amp; conc calc'!L133</f>
        <v>8.165248323804782</v>
      </c>
      <c r="L27" s="93">
        <f t="shared" si="0"/>
        <v>876.6470217165689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19.398719448066284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jp1-2</v>
      </c>
      <c r="B28" s="32">
        <f>'blk, drift &amp; conc calc'!C134</f>
        <v>-0.24086845019694736</v>
      </c>
      <c r="C28" s="32">
        <f>'blk, drift &amp; conc calc'!D134</f>
        <v>13.147949011701005</v>
      </c>
      <c r="D28" s="32">
        <f>'blk, drift &amp; conc calc'!E134</f>
        <v>2838.8470707753313</v>
      </c>
      <c r="E28" s="32">
        <f>'blk, drift &amp; conc calc'!F134</f>
        <v>2448.3802426043167</v>
      </c>
      <c r="F28" s="32">
        <f>'blk, drift &amp; conc calc'!G134</f>
        <v>7.599661673152402</v>
      </c>
      <c r="G28" s="32">
        <f>'blk, drift &amp; conc calc'!H134</f>
        <v>113.65678488718456</v>
      </c>
      <c r="H28" s="32">
        <f>'blk, drift &amp; conc calc'!I134</f>
        <v>2.8573739333902646</v>
      </c>
      <c r="I28" s="32">
        <f>'blk, drift &amp; conc calc'!J134</f>
        <v>4.908000449956314</v>
      </c>
      <c r="J28" s="32">
        <f>'blk, drift &amp; conc calc'!K134</f>
        <v>26.721105402501088</v>
      </c>
      <c r="K28" s="32">
        <f>'blk, drift &amp; conc calc'!L134</f>
        <v>6.439028162085563</v>
      </c>
      <c r="L28" s="32">
        <f t="shared" si="0"/>
        <v>5462.3163484494235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0.5841394582237553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165r3  18-28</v>
      </c>
      <c r="B29" s="93">
        <f>'blk, drift &amp; conc calc'!C135</f>
        <v>4.2962946219394365</v>
      </c>
      <c r="C29" s="93">
        <f>'blk, drift &amp; conc calc'!D135</f>
        <v>5.390497031959011</v>
      </c>
      <c r="D29" s="93">
        <f>'blk, drift &amp; conc calc'!E135</f>
        <v>78.52357666382879</v>
      </c>
      <c r="E29" s="93">
        <f>'blk, drift &amp; conc calc'!F135</f>
        <v>49.55888113188606</v>
      </c>
      <c r="F29" s="93">
        <f>'blk, drift &amp; conc calc'!G135</f>
        <v>18.761248795913055</v>
      </c>
      <c r="G29" s="93">
        <f>'blk, drift &amp; conc calc'!H135</f>
        <v>26.084059686501327</v>
      </c>
      <c r="H29" s="93">
        <f>'blk, drift &amp; conc calc'!I135</f>
        <v>120.51058323699185</v>
      </c>
      <c r="I29" s="93">
        <f>'blk, drift &amp; conc calc'!J135</f>
        <v>40.17439132553573</v>
      </c>
      <c r="J29" s="93">
        <f>'blk, drift &amp; conc calc'!K135</f>
        <v>83.56867017051114</v>
      </c>
      <c r="K29" s="93">
        <f>'blk, drift &amp; conc calc'!L135</f>
        <v>3.674797009067306</v>
      </c>
      <c r="L29" s="93">
        <f t="shared" si="0"/>
        <v>430.54299967413374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7.637944851999224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166r3  45-55</v>
      </c>
      <c r="B30" s="93">
        <f>'blk, drift &amp; conc calc'!C136</f>
        <v>9.571867858413547</v>
      </c>
      <c r="C30" s="93">
        <f>'blk, drift &amp; conc calc'!D136</f>
        <v>4.865567083681851</v>
      </c>
      <c r="D30" s="93">
        <f>'blk, drift &amp; conc calc'!E136</f>
        <v>329.77648853931873</v>
      </c>
      <c r="E30" s="93">
        <f>'blk, drift &amp; conc calc'!F136</f>
        <v>145.52600934521456</v>
      </c>
      <c r="F30" s="93">
        <f>'blk, drift &amp; conc calc'!G136</f>
        <v>35.03984367423535</v>
      </c>
      <c r="G30" s="93">
        <f>'blk, drift &amp; conc calc'!H136</f>
        <v>32.86495081024239</v>
      </c>
      <c r="H30" s="93">
        <f>'blk, drift &amp; conc calc'!I136</f>
        <v>89.22088248409457</v>
      </c>
      <c r="I30" s="93">
        <f>'blk, drift &amp; conc calc'!J136</f>
        <v>92.63674676421259</v>
      </c>
      <c r="J30" s="93">
        <f>'blk, drift &amp; conc calc'!K136</f>
        <v>148.35864605943263</v>
      </c>
      <c r="K30" s="93">
        <f>'blk, drift &amp; conc calc'!L136</f>
        <v>6.153971850348487</v>
      </c>
      <c r="L30" s="93">
        <f t="shared" si="0"/>
        <v>894.0149744691947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15.677563176254225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calc'!C137</f>
        <v>27.64332695982454</v>
      </c>
      <c r="C31" s="32">
        <f>'blk, drift &amp; conc calc'!D137</f>
        <v>134.40307665696224</v>
      </c>
      <c r="D31" s="32">
        <f>'blk, drift &amp; conc calc'!E137</f>
        <v>1946.2425323653172</v>
      </c>
      <c r="E31" s="32">
        <f>'blk, drift &amp; conc calc'!F137</f>
        <v>690.7588823050071</v>
      </c>
      <c r="F31" s="32">
        <f>'blk, drift &amp; conc calc'!G137</f>
        <v>30.822300734061237</v>
      </c>
      <c r="G31" s="32">
        <f>'blk, drift &amp; conc calc'!H137</f>
        <v>261.0792077669165</v>
      </c>
      <c r="H31" s="32">
        <f>'blk, drift &amp; conc calc'!I137</f>
        <v>390.0695751735954</v>
      </c>
      <c r="I31" s="32">
        <f>'blk, drift &amp; conc calc'!J137</f>
        <v>135.3588096261413</v>
      </c>
      <c r="J31" s="32">
        <f>'blk, drift &amp; conc calc'!K137</f>
        <v>305.679143748814</v>
      </c>
      <c r="K31" s="32">
        <f>'blk, drift &amp; conc calc'!L137</f>
        <v>176.40401437419646</v>
      </c>
      <c r="L31" s="32">
        <f t="shared" si="0"/>
        <v>4098.460869710836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35.200052439520704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ja3-2</v>
      </c>
      <c r="B32" s="32">
        <f>'blk, drift &amp; conc calc'!C138</f>
        <v>21.188726614989918</v>
      </c>
      <c r="C32" s="32">
        <f>'blk, drift &amp; conc calc'!D138</f>
        <v>323.91814904738135</v>
      </c>
      <c r="D32" s="32">
        <f>'blk, drift &amp; conc calc'!E138</f>
        <v>63.874345176255744</v>
      </c>
      <c r="E32" s="32">
        <f>'blk, drift &amp; conc calc'!F138</f>
        <v>34.40056053723201</v>
      </c>
      <c r="F32" s="32">
        <f>'blk, drift &amp; conc calc'!G138</f>
        <v>20.455322817471576</v>
      </c>
      <c r="G32" s="32">
        <f>'blk, drift &amp; conc calc'!H138</f>
        <v>21.61435126807707</v>
      </c>
      <c r="H32" s="32">
        <f>'blk, drift &amp; conc calc'!I138</f>
        <v>290.21725737243986</v>
      </c>
      <c r="I32" s="32">
        <f>'blk, drift &amp; conc calc'!J138</f>
        <v>41.44306074273929</v>
      </c>
      <c r="J32" s="32">
        <f>'blk, drift &amp; conc calc'!K138</f>
        <v>157.28150742345306</v>
      </c>
      <c r="K32" s="32">
        <f>'blk, drift &amp; conc calc'!L138</f>
        <v>113.81026389963952</v>
      </c>
      <c r="L32" s="32">
        <f t="shared" si="0"/>
        <v>1088.2035448996794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16.786025165720382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calc'!C139</f>
        <v>-0.5394538759665555</v>
      </c>
      <c r="C33" s="32">
        <f>'blk, drift &amp; conc calc'!D139</f>
        <v>3.323231848047339</v>
      </c>
      <c r="D33" s="32">
        <f>'blk, drift &amp; conc calc'!E139</f>
        <v>-2.0742705828556813</v>
      </c>
      <c r="E33" s="32">
        <f>'blk, drift &amp; conc calc'!F139</f>
        <v>1.229582881745586</v>
      </c>
      <c r="F33" s="32">
        <f>'blk, drift &amp; conc calc'!G139</f>
        <v>0.5463434358026134</v>
      </c>
      <c r="G33" s="32">
        <f>'blk, drift &amp; conc calc'!H139</f>
        <v>-2.576217441140889</v>
      </c>
      <c r="H33" s="32">
        <f>'blk, drift &amp; conc calc'!I139</f>
        <v>2.1489517812225194</v>
      </c>
      <c r="I33" s="32">
        <f>'blk, drift &amp; conc calc'!J139</f>
        <v>4.538586344636095</v>
      </c>
      <c r="J33" s="32">
        <f>'blk, drift &amp; conc calc'!K139</f>
        <v>4.093471973105717</v>
      </c>
      <c r="K33" s="32">
        <f>'blk, drift &amp; conc calc'!L139</f>
        <v>-1.3322283611245744</v>
      </c>
      <c r="L33" s="32">
        <f t="shared" si="0"/>
        <v>9.357998003472169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-2.2194895933849783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dts1-2</v>
      </c>
      <c r="B34" s="32">
        <f>'blk, drift &amp; conc calc'!C140</f>
        <v>-0.13411585974863674</v>
      </c>
      <c r="C34" s="32">
        <f>'blk, drift &amp; conc calc'!D140</f>
        <v>3.705554201624952</v>
      </c>
      <c r="D34" s="32">
        <f>'blk, drift &amp; conc calc'!E140</f>
        <v>3600.381805545111</v>
      </c>
      <c r="E34" s="32">
        <f>'blk, drift &amp; conc calc'!F140</f>
        <v>2295.535195230448</v>
      </c>
      <c r="F34" s="32">
        <f>'blk, drift &amp; conc calc'!G140</f>
        <v>3.6530141319179266</v>
      </c>
      <c r="G34" s="32">
        <f>'blk, drift &amp; conc calc'!H140</f>
        <v>123.2423531608703</v>
      </c>
      <c r="H34" s="32">
        <f>'blk, drift &amp; conc calc'!I140</f>
        <v>2.504113239119203</v>
      </c>
      <c r="I34" s="32">
        <f>'blk, drift &amp; conc calc'!J140</f>
        <v>3.6792438903380216</v>
      </c>
      <c r="J34" s="32">
        <f>'blk, drift &amp; conc calc'!K140</f>
        <v>9.77148947940059</v>
      </c>
      <c r="K34" s="32">
        <f>'blk, drift &amp; conc calc'!L140</f>
        <v>2.2557244514568975</v>
      </c>
      <c r="L34" s="32">
        <f t="shared" si="0"/>
        <v>6044.594377470537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-1.5121531790263254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bhvo2-2 unignited</v>
      </c>
      <c r="B35" s="32">
        <f>'blk, drift &amp; conc calc'!C141</f>
        <v>27.690743595283678</v>
      </c>
      <c r="C35" s="32">
        <f>'blk, drift &amp; conc calc'!D141</f>
        <v>132.1117329927274</v>
      </c>
      <c r="D35" s="32">
        <f>'blk, drift &amp; conc calc'!E141</f>
        <v>280.5216753086697</v>
      </c>
      <c r="E35" s="32">
        <f>'blk, drift &amp; conc calc'!F141</f>
        <v>116.47651551046974</v>
      </c>
      <c r="F35" s="32">
        <f>'blk, drift &amp; conc calc'!G141</f>
        <v>31.05900492037221</v>
      </c>
      <c r="G35" s="32">
        <f>'blk, drift &amp; conc calc'!H141</f>
        <v>62.598337837956265</v>
      </c>
      <c r="H35" s="32">
        <f>'blk, drift &amp; conc calc'!I141</f>
        <v>385.8617778948045</v>
      </c>
      <c r="I35" s="32">
        <f>'blk, drift &amp; conc calc'!J141</f>
        <v>116.46706327499655</v>
      </c>
      <c r="J35" s="32">
        <f>'blk, drift &amp; conc calc'!K141</f>
        <v>295.79298574040445</v>
      </c>
      <c r="K35" s="32">
        <f>'blk, drift &amp; conc calc'!L141</f>
        <v>174.52565162608107</v>
      </c>
      <c r="L35" s="32">
        <f t="shared" si="0"/>
        <v>1623.1054887017654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33.973605183519155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calc'!C142</f>
        <v>27.64332695982454</v>
      </c>
      <c r="C36" s="32">
        <f>'blk, drift &amp; conc calc'!D142</f>
        <v>134.40307665696224</v>
      </c>
      <c r="D36" s="32">
        <f>'blk, drift &amp; conc calc'!E142</f>
        <v>1946.2425323653172</v>
      </c>
      <c r="E36" s="32">
        <f>'blk, drift &amp; conc calc'!F142</f>
        <v>690.758882305007</v>
      </c>
      <c r="F36" s="32">
        <f>'blk, drift &amp; conc calc'!G142</f>
        <v>30.822300734061237</v>
      </c>
      <c r="G36" s="32">
        <f>'blk, drift &amp; conc calc'!H142</f>
        <v>261.0792077669166</v>
      </c>
      <c r="H36" s="32">
        <f>'blk, drift &amp; conc calc'!I142</f>
        <v>390.0695751735954</v>
      </c>
      <c r="I36" s="32">
        <f>'blk, drift &amp; conc calc'!J142</f>
        <v>135.3588096261413</v>
      </c>
      <c r="J36" s="32">
        <f>'blk, drift &amp; conc calc'!K142</f>
        <v>305.679143748814</v>
      </c>
      <c r="K36" s="32">
        <f>'blk, drift &amp; conc calc'!L142</f>
        <v>176.40401437419646</v>
      </c>
      <c r="L36" s="32">
        <f t="shared" si="0"/>
        <v>4098.460869710836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35.200052439520704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484</v>
      </c>
      <c r="B41" s="176" t="s">
        <v>524</v>
      </c>
      <c r="C41" s="176" t="s">
        <v>506</v>
      </c>
      <c r="D41" s="176" t="s">
        <v>501</v>
      </c>
      <c r="E41" s="176" t="s">
        <v>503</v>
      </c>
      <c r="F41" s="176" t="s">
        <v>505</v>
      </c>
      <c r="G41" s="176" t="s">
        <v>502</v>
      </c>
      <c r="H41" s="176" t="s">
        <v>499</v>
      </c>
      <c r="I41" s="176" t="s">
        <v>504</v>
      </c>
      <c r="J41" s="176" t="s">
        <v>500</v>
      </c>
      <c r="K41" s="176" t="s">
        <v>523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398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82r2  101-110</v>
      </c>
      <c r="B42" s="173">
        <f t="shared" si="1"/>
        <v>6.3181471598134324</v>
      </c>
      <c r="C42" s="173">
        <f t="shared" si="1"/>
        <v>4.362277996044688</v>
      </c>
      <c r="D42" s="173">
        <f t="shared" si="1"/>
        <v>1936.121860648518</v>
      </c>
      <c r="E42" s="173">
        <f t="shared" si="1"/>
        <v>610.6770910263474</v>
      </c>
      <c r="F42" s="173">
        <f t="shared" si="1"/>
        <v>26.405580488162364</v>
      </c>
      <c r="G42" s="173">
        <f t="shared" si="1"/>
        <v>65.44011022441288</v>
      </c>
      <c r="H42" s="173">
        <f t="shared" si="1"/>
        <v>47.26607615315231</v>
      </c>
      <c r="I42" s="173">
        <f t="shared" si="1"/>
        <v>85.25157784408032</v>
      </c>
      <c r="J42" s="173">
        <f t="shared" si="1"/>
        <v>111.84427946847225</v>
      </c>
      <c r="K42" s="173">
        <f t="shared" si="1"/>
        <v>5.006468612947398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83r2  32-42</v>
      </c>
      <c r="B43" s="173">
        <f t="shared" si="2"/>
        <v>4.856375447213498</v>
      </c>
      <c r="C43" s="173">
        <f t="shared" si="2"/>
        <v>6.084005005198897</v>
      </c>
      <c r="D43" s="173">
        <f t="shared" si="2"/>
        <v>1444.5996803297776</v>
      </c>
      <c r="E43" s="173">
        <f t="shared" si="2"/>
        <v>768.8319409566891</v>
      </c>
      <c r="F43" s="173">
        <f t="shared" si="2"/>
        <v>18.73783166651309</v>
      </c>
      <c r="G43" s="173">
        <f t="shared" si="2"/>
        <v>66.46311371392457</v>
      </c>
      <c r="H43" s="173">
        <f t="shared" si="2"/>
        <v>54.61290691348072</v>
      </c>
      <c r="I43" s="173">
        <f t="shared" si="2"/>
        <v>96.81839137532425</v>
      </c>
      <c r="J43" s="173">
        <f t="shared" si="2"/>
        <v>80.24248969931966</v>
      </c>
      <c r="K43" s="173">
        <f t="shared" si="2"/>
        <v>6.56820701855169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95r3  40-50</v>
      </c>
      <c r="B44" s="173">
        <f t="shared" si="3"/>
        <v>10.005497073559573</v>
      </c>
      <c r="C44" s="173">
        <f t="shared" si="3"/>
        <v>5.368260267686712</v>
      </c>
      <c r="D44" s="173">
        <f t="shared" si="3"/>
        <v>557.4266163814707</v>
      </c>
      <c r="E44" s="173">
        <f t="shared" si="3"/>
        <v>261.782695351241</v>
      </c>
      <c r="F44" s="173">
        <f t="shared" si="3"/>
        <v>35.631317067266515</v>
      </c>
      <c r="G44" s="173">
        <f t="shared" si="3"/>
        <v>39.122508301525755</v>
      </c>
      <c r="H44" s="173">
        <f t="shared" si="3"/>
        <v>78.70075468357433</v>
      </c>
      <c r="I44" s="173">
        <f t="shared" si="3"/>
        <v>12.810934735800242</v>
      </c>
      <c r="J44" s="173">
        <f t="shared" si="3"/>
        <v>155.06210076336046</v>
      </c>
      <c r="K44" s="173">
        <f t="shared" si="3"/>
        <v>9.746979255874356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158r1  11-18</v>
      </c>
      <c r="B45" s="173">
        <f t="shared" si="4"/>
        <v>292.26670272711465</v>
      </c>
      <c r="C45" s="173">
        <f t="shared" si="4"/>
        <v>9.767812138191328</v>
      </c>
      <c r="D45" s="173">
        <f t="shared" si="4"/>
        <v>-2.695534280280581</v>
      </c>
      <c r="E45" s="173">
        <f t="shared" si="4"/>
        <v>47.91755489276631</v>
      </c>
      <c r="F45" s="173">
        <f t="shared" si="4"/>
        <v>39.70189568309683</v>
      </c>
      <c r="G45" s="173">
        <f t="shared" si="4"/>
        <v>81.00529038105346</v>
      </c>
      <c r="H45" s="173">
        <f t="shared" si="4"/>
        <v>257.4394923236081</v>
      </c>
      <c r="I45" s="173">
        <f t="shared" si="4"/>
        <v>2.482784660693042</v>
      </c>
      <c r="J45" s="173">
        <f t="shared" si="4"/>
        <v>89.51285686300365</v>
      </c>
      <c r="K45" s="173">
        <f t="shared" si="4"/>
        <v>1168.0876963256142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162r3  71-86</v>
      </c>
      <c r="B46" s="173">
        <f t="shared" si="5"/>
        <v>10.09915493683039</v>
      </c>
      <c r="C46" s="173">
        <f t="shared" si="5"/>
        <v>5.445396268374271</v>
      </c>
      <c r="D46" s="173">
        <f t="shared" si="5"/>
        <v>145.27459721701743</v>
      </c>
      <c r="E46" s="173">
        <f t="shared" si="5"/>
        <v>83.39608331753352</v>
      </c>
      <c r="F46" s="173">
        <f t="shared" si="5"/>
        <v>39.989312772463045</v>
      </c>
      <c r="G46" s="173">
        <f t="shared" si="5"/>
        <v>33.886443412851094</v>
      </c>
      <c r="H46" s="173">
        <f t="shared" si="5"/>
        <v>96.93706049436831</v>
      </c>
      <c r="I46" s="173">
        <f t="shared" si="5"/>
        <v>9.673375763010224</v>
      </c>
      <c r="J46" s="173">
        <f t="shared" si="5"/>
        <v>183.9880022102472</v>
      </c>
      <c r="K46" s="173">
        <f t="shared" si="5"/>
        <v>7.206627057786919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158r3  42-57</v>
      </c>
      <c r="B47" s="173">
        <f t="shared" si="6"/>
        <v>10.51025568616043</v>
      </c>
      <c r="C47" s="173">
        <f t="shared" si="6"/>
        <v>5.736558311466705</v>
      </c>
      <c r="D47" s="173">
        <f t="shared" si="6"/>
        <v>145.2075827722335</v>
      </c>
      <c r="E47" s="173">
        <f t="shared" si="6"/>
        <v>86.37435027004145</v>
      </c>
      <c r="F47" s="173">
        <f t="shared" si="6"/>
        <v>39.26208209246512</v>
      </c>
      <c r="G47" s="173">
        <f t="shared" si="6"/>
        <v>33.545437872101154</v>
      </c>
      <c r="H47" s="173">
        <f t="shared" si="6"/>
        <v>99.79586836822935</v>
      </c>
      <c r="I47" s="173">
        <f t="shared" si="6"/>
        <v>4.518622133382803</v>
      </c>
      <c r="J47" s="173">
        <f t="shared" si="6"/>
        <v>179.24196376847368</v>
      </c>
      <c r="K47" s="173">
        <f t="shared" si="6"/>
        <v>8.021454211705226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159r1  110-117</v>
      </c>
      <c r="B48" s="173">
        <f t="shared" si="7"/>
        <v>11.152938117828384</v>
      </c>
      <c r="C48" s="173">
        <f t="shared" si="7"/>
        <v>4.622411588727738</v>
      </c>
      <c r="D48" s="173">
        <f t="shared" si="7"/>
        <v>1256.0173288632557</v>
      </c>
      <c r="E48" s="173">
        <f t="shared" si="7"/>
        <v>224.4454053866684</v>
      </c>
      <c r="F48" s="173">
        <f t="shared" si="7"/>
        <v>38.61981992369713</v>
      </c>
      <c r="G48" s="173">
        <f t="shared" si="7"/>
        <v>40.251834609639566</v>
      </c>
      <c r="H48" s="173">
        <f t="shared" si="7"/>
        <v>71.80152308843388</v>
      </c>
      <c r="I48" s="173">
        <f t="shared" si="7"/>
        <v>96.1806926997462</v>
      </c>
      <c r="J48" s="173">
        <f t="shared" si="7"/>
        <v>172.689070779082</v>
      </c>
      <c r="K48" s="173">
        <f t="shared" si="7"/>
        <v>10.737584368786338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160r2  122-132</v>
      </c>
      <c r="B49" s="173">
        <f t="shared" si="8"/>
        <v>9.61178844159114</v>
      </c>
      <c r="C49" s="173">
        <f t="shared" si="8"/>
        <v>5.5284758436169525</v>
      </c>
      <c r="D49" s="173">
        <f t="shared" si="8"/>
        <v>1221.7317597098572</v>
      </c>
      <c r="E49" s="173">
        <f t="shared" si="8"/>
        <v>280.4818729521073</v>
      </c>
      <c r="F49" s="173">
        <f t="shared" si="8"/>
        <v>30.216279412449698</v>
      </c>
      <c r="G49" s="173">
        <f t="shared" si="8"/>
        <v>39.99993107754472</v>
      </c>
      <c r="H49" s="173">
        <f t="shared" si="8"/>
        <v>78.35007895425773</v>
      </c>
      <c r="I49" s="173">
        <f t="shared" si="8"/>
        <v>48.89738891846621</v>
      </c>
      <c r="J49" s="173">
        <f t="shared" si="8"/>
        <v>130.56444209218063</v>
      </c>
      <c r="K49" s="173">
        <f t="shared" si="8"/>
        <v>13.98926561935465</v>
      </c>
    </row>
    <row r="50" spans="1:11" ht="11.25">
      <c r="A50" s="173" t="str">
        <f aca="true" t="shared" si="9" ref="A50:K50">A24</f>
        <v>161r2  51-60</v>
      </c>
      <c r="B50" s="173">
        <f t="shared" si="9"/>
        <v>4.455206842730234</v>
      </c>
      <c r="C50" s="173">
        <f t="shared" si="9"/>
        <v>5.560246806163106</v>
      </c>
      <c r="D50" s="173">
        <f t="shared" si="9"/>
        <v>519.9896812013876</v>
      </c>
      <c r="E50" s="173">
        <f t="shared" si="9"/>
        <v>304.81456396246176</v>
      </c>
      <c r="F50" s="173">
        <f t="shared" si="9"/>
        <v>16.663906826704608</v>
      </c>
      <c r="G50" s="173">
        <f t="shared" si="9"/>
        <v>57.61191426602639</v>
      </c>
      <c r="H50" s="173">
        <f t="shared" si="9"/>
        <v>80.71705311319631</v>
      </c>
      <c r="I50" s="173">
        <f t="shared" si="9"/>
        <v>8.250020933413102</v>
      </c>
      <c r="J50" s="173">
        <f t="shared" si="9"/>
        <v>70.38944726492488</v>
      </c>
      <c r="K50" s="173">
        <f t="shared" si="9"/>
        <v>7.063681248869904</v>
      </c>
    </row>
    <row r="51" spans="1:11" ht="11.25">
      <c r="A51" s="173" t="str">
        <f aca="true" t="shared" si="10" ref="A51:K51">A27</f>
        <v>164r3  115-123</v>
      </c>
      <c r="B51" s="173">
        <f t="shared" si="10"/>
        <v>9.389610861731079</v>
      </c>
      <c r="C51" s="173">
        <f t="shared" si="10"/>
        <v>5.036567274696468</v>
      </c>
      <c r="D51" s="173">
        <f t="shared" si="10"/>
        <v>312.9478974212059</v>
      </c>
      <c r="E51" s="173">
        <f t="shared" si="10"/>
        <v>103.89358193491802</v>
      </c>
      <c r="F51" s="173">
        <f t="shared" si="10"/>
        <v>41.28821387254757</v>
      </c>
      <c r="G51" s="173">
        <f t="shared" si="10"/>
        <v>31.96836515625799</v>
      </c>
      <c r="H51" s="173">
        <f t="shared" si="10"/>
        <v>91.57267412024036</v>
      </c>
      <c r="I51" s="173">
        <f t="shared" si="10"/>
        <v>94.0452572835938</v>
      </c>
      <c r="J51" s="173">
        <f t="shared" si="10"/>
        <v>178.3396054675729</v>
      </c>
      <c r="K51" s="173">
        <f t="shared" si="10"/>
        <v>8.165248323804782</v>
      </c>
    </row>
    <row r="52" spans="1:11" ht="11.25">
      <c r="A52" s="173" t="str">
        <f aca="true" t="shared" si="11" ref="A52:K52">A29</f>
        <v>165r3  18-28</v>
      </c>
      <c r="B52" s="173">
        <f t="shared" si="11"/>
        <v>4.2962946219394365</v>
      </c>
      <c r="C52" s="173">
        <f t="shared" si="11"/>
        <v>5.390497031959011</v>
      </c>
      <c r="D52" s="173">
        <f t="shared" si="11"/>
        <v>78.52357666382879</v>
      </c>
      <c r="E52" s="173">
        <f t="shared" si="11"/>
        <v>49.55888113188606</v>
      </c>
      <c r="F52" s="173">
        <f t="shared" si="11"/>
        <v>18.761248795913055</v>
      </c>
      <c r="G52" s="173">
        <f t="shared" si="11"/>
        <v>26.084059686501327</v>
      </c>
      <c r="H52" s="173">
        <f t="shared" si="11"/>
        <v>120.51058323699185</v>
      </c>
      <c r="I52" s="173">
        <f t="shared" si="11"/>
        <v>40.17439132553573</v>
      </c>
      <c r="J52" s="173">
        <f t="shared" si="11"/>
        <v>83.56867017051114</v>
      </c>
      <c r="K52" s="173">
        <f t="shared" si="11"/>
        <v>3.674797009067306</v>
      </c>
    </row>
    <row r="53" spans="1:11" ht="11.25">
      <c r="A53" s="173" t="str">
        <f aca="true" t="shared" si="12" ref="A53:K53">A30</f>
        <v>166r3  45-55</v>
      </c>
      <c r="B53" s="173">
        <f t="shared" si="12"/>
        <v>9.571867858413547</v>
      </c>
      <c r="C53" s="173">
        <f t="shared" si="12"/>
        <v>4.865567083681851</v>
      </c>
      <c r="D53" s="173">
        <f t="shared" si="12"/>
        <v>329.77648853931873</v>
      </c>
      <c r="E53" s="173">
        <f t="shared" si="12"/>
        <v>145.52600934521456</v>
      </c>
      <c r="F53" s="173">
        <f t="shared" si="12"/>
        <v>35.03984367423535</v>
      </c>
      <c r="G53" s="173">
        <f t="shared" si="12"/>
        <v>32.86495081024239</v>
      </c>
      <c r="H53" s="173">
        <f t="shared" si="12"/>
        <v>89.22088248409457</v>
      </c>
      <c r="I53" s="173">
        <f t="shared" si="12"/>
        <v>92.63674676421259</v>
      </c>
      <c r="J53" s="173">
        <f t="shared" si="12"/>
        <v>148.35864605943263</v>
      </c>
      <c r="K53" s="173">
        <f t="shared" si="12"/>
        <v>6.153971850348487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58">
      <selection activeCell="B93" sqref="B93:B94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486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24097.086011921478</v>
      </c>
      <c r="D4" s="1">
        <f>'blk, drift &amp; conc calc'!D40</f>
        <v>437906.2270721079</v>
      </c>
      <c r="E4" s="1">
        <f>'blk, drift &amp; conc calc'!E40</f>
        <v>70756.84189513327</v>
      </c>
      <c r="F4" s="1">
        <f>'blk, drift &amp; conc calc'!F40</f>
        <v>53904.92402516194</v>
      </c>
      <c r="G4" s="1">
        <f>'blk, drift &amp; conc calc'!G40</f>
        <v>35222.868493245944</v>
      </c>
      <c r="H4" s="1">
        <f>'blk, drift &amp; conc calc'!H40</f>
        <v>24497.16435878989</v>
      </c>
      <c r="I4" s="1">
        <f>'blk, drift &amp; conc calc'!I40</f>
        <v>5220948.767090861</v>
      </c>
      <c r="J4" s="1">
        <f>'blk, drift &amp; conc calc'!J40</f>
        <v>21480.157039198304</v>
      </c>
      <c r="K4" s="1">
        <f>'blk, drift &amp; conc calc'!K40</f>
        <v>44487.62620188267</v>
      </c>
      <c r="L4" s="1">
        <f>'blk, drift &amp; conc calc'!L40</f>
        <v>33865.64991539933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44031.80066044147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25132.52485021194</v>
      </c>
      <c r="D5" s="1">
        <f>'blk, drift &amp; conc calc'!D43</f>
        <v>431823.16587283474</v>
      </c>
      <c r="E5" s="1">
        <f>'blk, drift &amp; conc calc'!E43</f>
        <v>70372.55461298411</v>
      </c>
      <c r="F5" s="1">
        <f>'blk, drift &amp; conc calc'!F43</f>
        <v>55446.72685311411</v>
      </c>
      <c r="G5" s="1">
        <f>'blk, drift &amp; conc calc'!G43</f>
        <v>34969.90158986615</v>
      </c>
      <c r="H5" s="1">
        <f>'blk, drift &amp; conc calc'!H43</f>
        <v>24204.644424034814</v>
      </c>
      <c r="I5" s="1">
        <f>'blk, drift &amp; conc calc'!I43</f>
        <v>5371132.923508661</v>
      </c>
      <c r="J5" s="1">
        <f>'blk, drift &amp; conc calc'!J43</f>
        <v>21720.74460390964</v>
      </c>
      <c r="K5" s="1">
        <f>'blk, drift &amp; conc calc'!K43</f>
        <v>45037.92299668997</v>
      </c>
      <c r="L5" s="1">
        <f>'blk, drift &amp; conc calc'!L43</f>
        <v>35163.88299442144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44582.097455248775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25059.43101192148</v>
      </c>
      <c r="D6" s="1">
        <f>'blk, drift &amp; conc calc'!D46</f>
        <v>437415.5841866411</v>
      </c>
      <c r="E6" s="1">
        <f>'blk, drift &amp; conc calc'!E46</f>
        <v>72837.41796420614</v>
      </c>
      <c r="F6" s="1">
        <f>'blk, drift &amp; conc calc'!F46</f>
        <v>58679.36258893441</v>
      </c>
      <c r="G6" s="1">
        <f>'blk, drift &amp; conc calc'!G46</f>
        <v>35346.86730473547</v>
      </c>
      <c r="H6" s="1">
        <f>'blk, drift &amp; conc calc'!H46</f>
        <v>25241.702619645752</v>
      </c>
      <c r="I6" s="1">
        <f>'blk, drift &amp; conc calc'!I46</f>
        <v>5200697.846376425</v>
      </c>
      <c r="J6" s="1">
        <f>'blk, drift &amp; conc calc'!J46</f>
        <v>22074.485154880625</v>
      </c>
      <c r="K6" s="1">
        <f>'blk, drift &amp; conc calc'!K46</f>
        <v>46394.23193463929</v>
      </c>
      <c r="L6" s="1">
        <f>'blk, drift &amp; conc calc'!L46</f>
        <v>34402.20708245577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45938.40639319809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25045.734116201285</v>
      </c>
      <c r="D7" s="1">
        <f>'blk, drift &amp; conc calc'!D51</f>
        <v>439039.3709795034</v>
      </c>
      <c r="E7" s="1">
        <f>'blk, drift &amp; conc calc'!E51</f>
        <v>71603.70275983878</v>
      </c>
      <c r="F7" s="1">
        <f>'blk, drift &amp; conc calc'!F51</f>
        <v>57994.76040478569</v>
      </c>
      <c r="G7" s="1">
        <f>'blk, drift &amp; conc calc'!G51</f>
        <v>36385.85645188696</v>
      </c>
      <c r="H7" s="1">
        <f>'blk, drift &amp; conc calc'!H51</f>
        <v>25423.289626695027</v>
      </c>
      <c r="I7" s="1">
        <f>'blk, drift &amp; conc calc'!I51</f>
        <v>5189565.846667973</v>
      </c>
      <c r="J7" s="1">
        <f>'blk, drift &amp; conc calc'!J51</f>
        <v>21639.63011551826</v>
      </c>
      <c r="K7" s="1">
        <f>'blk, drift &amp; conc calc'!K51</f>
        <v>45488.59563233766</v>
      </c>
      <c r="L7" s="1">
        <f>'blk, drift &amp; conc calc'!L51</f>
        <v>36520.727856337966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45032.77009089646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drift5</v>
      </c>
      <c r="C8" s="1">
        <f>'blk, drift &amp; conc calc'!C56</f>
        <v>24742.029396100763</v>
      </c>
      <c r="D8" s="1">
        <f>'blk, drift &amp; conc calc'!D56</f>
        <v>441282.62196062354</v>
      </c>
      <c r="E8" s="1">
        <f>'blk, drift &amp; conc calc'!E56</f>
        <v>72702.93063525563</v>
      </c>
      <c r="F8" s="1">
        <f>'blk, drift &amp; conc calc'!F56</f>
        <v>58794.888613544535</v>
      </c>
      <c r="G8" s="1">
        <f>'blk, drift &amp; conc calc'!G56</f>
        <v>35164.99482022581</v>
      </c>
      <c r="H8" s="1">
        <f>'blk, drift &amp; conc calc'!H56</f>
        <v>25938.859210289826</v>
      </c>
      <c r="I8" s="1">
        <f>'blk, drift &amp; conc calc'!I56</f>
        <v>5154101.118818249</v>
      </c>
      <c r="J8" s="1">
        <f>'blk, drift &amp; conc calc'!J56</f>
        <v>22392.246821285757</v>
      </c>
      <c r="K8" s="1">
        <f>'blk, drift &amp; conc calc'!K56</f>
        <v>45747.11906955248</v>
      </c>
      <c r="L8" s="1">
        <f>'blk, drift &amp; conc calc'!L56</f>
        <v>34063.62040798908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45291.29352811128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25287.58125336691</v>
      </c>
      <c r="D9" s="1">
        <f>'blk, drift &amp; conc calc'!D61</f>
        <v>450705.67347556225</v>
      </c>
      <c r="E9" s="1">
        <f>'blk, drift &amp; conc calc'!E61</f>
        <v>73829.20729575654</v>
      </c>
      <c r="F9" s="1">
        <f>'blk, drift &amp; conc calc'!F61</f>
        <v>59459.12116359692</v>
      </c>
      <c r="G9" s="1">
        <f>'blk, drift &amp; conc calc'!G61</f>
        <v>35713.11615550536</v>
      </c>
      <c r="H9" s="1">
        <f>'blk, drift &amp; conc calc'!H61</f>
        <v>25447.459266334306</v>
      </c>
      <c r="I9" s="1">
        <f>'blk, drift &amp; conc calc'!I61</f>
        <v>5395205.085483105</v>
      </c>
      <c r="J9" s="1">
        <f>'blk, drift &amp; conc calc'!J61</f>
        <v>21571.71511551826</v>
      </c>
      <c r="K9" s="1">
        <f>'blk, drift &amp; conc calc'!K61</f>
        <v>47531.27048537851</v>
      </c>
      <c r="L9" s="1">
        <f>'blk, drift &amp; conc calc'!L61</f>
        <v>36075.6678151502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47075.44494393731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25202.215736838392</v>
      </c>
      <c r="D10" s="1">
        <f>'blk, drift &amp; conc calc'!D66</f>
        <v>432762.60097643</v>
      </c>
      <c r="E10" s="1">
        <f>'blk, drift &amp; conc calc'!E66</f>
        <v>72950.66483654213</v>
      </c>
      <c r="F10" s="1">
        <f>'blk, drift &amp; conc calc'!F66</f>
        <v>60586.63002431248</v>
      </c>
      <c r="G10" s="1">
        <f>'blk, drift &amp; conc calc'!G66</f>
        <v>35979.349242669305</v>
      </c>
      <c r="H10" s="1">
        <f>'blk, drift &amp; conc calc'!H66</f>
        <v>26148.353318821795</v>
      </c>
      <c r="I10" s="1">
        <f>'blk, drift &amp; conc calc'!I66</f>
        <v>5191384.153727297</v>
      </c>
      <c r="J10" s="1">
        <f>'blk, drift &amp; conc calc'!J66</f>
        <v>21227.55605077441</v>
      </c>
      <c r="K10" s="1">
        <f>'blk, drift &amp; conc calc'!K66</f>
        <v>47168.116154137264</v>
      </c>
      <c r="L10" s="1">
        <f>'blk, drift &amp; conc calc'!L66</f>
        <v>34874.41003389849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46712.290612696066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25278.599241404012</v>
      </c>
      <c r="D11" s="1">
        <f>'blk, drift &amp; conc calc'!D71</f>
        <v>440569.3704412651</v>
      </c>
      <c r="E11" s="1">
        <f>'blk, drift &amp; conc calc'!E71</f>
        <v>74572.90275983879</v>
      </c>
      <c r="F11" s="1">
        <f>'blk, drift &amp; conc calc'!F71</f>
        <v>59814.18932256817</v>
      </c>
      <c r="G11" s="1">
        <f>'blk, drift &amp; conc calc'!G71</f>
        <v>36615.89262260882</v>
      </c>
      <c r="H11" s="1">
        <f>'blk, drift &amp; conc calc'!H71</f>
        <v>26954.42750853348</v>
      </c>
      <c r="I11" s="1">
        <f>'blk, drift &amp; conc calc'!I71</f>
        <v>5426562.307134274</v>
      </c>
      <c r="J11" s="1">
        <f>'blk, drift &amp; conc calc'!J71</f>
        <v>23053.48572831611</v>
      </c>
      <c r="K11" s="1">
        <f>'blk, drift &amp; conc calc'!K71</f>
        <v>49109.43243789284</v>
      </c>
      <c r="L11" s="1">
        <f>'blk, drift &amp; conc calc'!L71</f>
        <v>36891.85329815202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48653.606896451645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9">
        <f t="shared" si="1"/>
        <v>104.29694626884844</v>
      </c>
      <c r="D15" s="159">
        <f t="shared" si="1"/>
        <v>98.61087583980131</v>
      </c>
      <c r="E15" s="159">
        <f t="shared" si="1"/>
        <v>99.45689028529749</v>
      </c>
      <c r="F15" s="159">
        <f t="shared" si="1"/>
        <v>102.86022632595211</v>
      </c>
      <c r="G15" s="159">
        <f t="shared" si="1"/>
        <v>99.28181061281735</v>
      </c>
      <c r="H15" s="159">
        <f t="shared" si="1"/>
        <v>98.80590287728499</v>
      </c>
      <c r="I15" s="159">
        <f t="shared" si="1"/>
        <v>102.87656828514491</v>
      </c>
      <c r="J15" s="159">
        <f aca="true" t="shared" si="6" ref="J15:U15">J5/J$4*100</f>
        <v>101.1200456508409</v>
      </c>
      <c r="K15" s="159">
        <f t="shared" si="3"/>
        <v>101.23696596512046</v>
      </c>
      <c r="L15" s="159">
        <f t="shared" si="6"/>
        <v>103.83348048026618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101.24977127111157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9">
        <f t="shared" si="1"/>
        <v>103.99361565761065</v>
      </c>
      <c r="D16" s="159">
        <f t="shared" si="1"/>
        <v>99.88795708872485</v>
      </c>
      <c r="E16" s="159">
        <f t="shared" si="1"/>
        <v>102.94045920273891</v>
      </c>
      <c r="F16" s="159">
        <f t="shared" si="1"/>
        <v>108.85714737589434</v>
      </c>
      <c r="G16" s="159">
        <f t="shared" si="1"/>
        <v>100.35204063948765</v>
      </c>
      <c r="H16" s="159">
        <f t="shared" si="1"/>
        <v>103.03928344501927</v>
      </c>
      <c r="I16" s="159">
        <f t="shared" si="1"/>
        <v>99.61212182655223</v>
      </c>
      <c r="J16" s="159">
        <f aca="true" t="shared" si="7" ref="J16:U16">J6/J$4*100</f>
        <v>102.76687044046167</v>
      </c>
      <c r="K16" s="159">
        <f t="shared" si="3"/>
        <v>104.28569895841271</v>
      </c>
      <c r="L16" s="159">
        <f t="shared" si="7"/>
        <v>101.5843699099141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104.330065325876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9">
        <f t="shared" si="1"/>
        <v>103.93677519269544</v>
      </c>
      <c r="D17" s="159">
        <f t="shared" si="1"/>
        <v>100.25876405434373</v>
      </c>
      <c r="E17" s="159">
        <f t="shared" si="1"/>
        <v>101.1968607445208</v>
      </c>
      <c r="F17" s="159">
        <f t="shared" si="1"/>
        <v>107.58712947580574</v>
      </c>
      <c r="G17" s="159">
        <f t="shared" si="1"/>
        <v>103.30179797498327</v>
      </c>
      <c r="H17" s="159">
        <f t="shared" si="1"/>
        <v>103.78054069581661</v>
      </c>
      <c r="I17" s="159">
        <f t="shared" si="1"/>
        <v>99.39890388082904</v>
      </c>
      <c r="J17" s="159">
        <f aca="true" t="shared" si="8" ref="J17:U17">J7/J$4*100</f>
        <v>100.74242043961289</v>
      </c>
      <c r="K17" s="159">
        <f t="shared" si="3"/>
        <v>102.24999514676878</v>
      </c>
      <c r="L17" s="159">
        <f t="shared" si="8"/>
        <v>107.8400324445902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102.27328752274778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drift5</v>
      </c>
      <c r="C18" s="159">
        <f t="shared" si="1"/>
        <v>102.67643724166571</v>
      </c>
      <c r="D18" s="159">
        <f t="shared" si="1"/>
        <v>100.77103148568828</v>
      </c>
      <c r="E18" s="159">
        <f t="shared" si="1"/>
        <v>102.75038948601834</v>
      </c>
      <c r="F18" s="159">
        <f t="shared" si="1"/>
        <v>109.07146179465911</v>
      </c>
      <c r="G18" s="159">
        <f t="shared" si="1"/>
        <v>99.83569290209505</v>
      </c>
      <c r="H18" s="159">
        <f t="shared" si="1"/>
        <v>105.88514993157825</v>
      </c>
      <c r="I18" s="159">
        <f t="shared" si="1"/>
        <v>98.71962642702084</v>
      </c>
      <c r="J18" s="159">
        <f aca="true" t="shared" si="9" ref="J18:U19">J8/J$4*100</f>
        <v>104.24619699205651</v>
      </c>
      <c r="K18" s="159">
        <f t="shared" si="3"/>
        <v>102.83110827706179</v>
      </c>
      <c r="L18" s="159">
        <f t="shared" si="9"/>
        <v>100.58457609136191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102.86041644624666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9">
        <f t="shared" si="1"/>
        <v>104.94041163672844</v>
      </c>
      <c r="D19" s="159">
        <f t="shared" si="1"/>
        <v>102.92287380543385</v>
      </c>
      <c r="E19" s="159">
        <f t="shared" si="1"/>
        <v>104.34214602903948</v>
      </c>
      <c r="F19" s="159">
        <f t="shared" si="1"/>
        <v>110.30369161793526</v>
      </c>
      <c r="G19" s="159">
        <f t="shared" si="1"/>
        <v>101.39184479638115</v>
      </c>
      <c r="H19" s="159">
        <f t="shared" si="1"/>
        <v>103.87920370548291</v>
      </c>
      <c r="I19" s="159">
        <f t="shared" si="1"/>
        <v>103.33763701131548</v>
      </c>
      <c r="J19" s="159">
        <f t="shared" si="9"/>
        <v>100.42624491130523</v>
      </c>
      <c r="K19" s="159">
        <f t="shared" si="3"/>
        <v>106.84155245704487</v>
      </c>
      <c r="L19" s="159">
        <f t="shared" si="9"/>
        <v>106.52583932471921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106.91237750408487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9">
        <f aca="true" t="shared" si="10" ref="C20:J20">C10/C$4*100</f>
        <v>104.58615504119535</v>
      </c>
      <c r="D20" s="159">
        <f t="shared" si="10"/>
        <v>98.82540466938121</v>
      </c>
      <c r="E20" s="159">
        <f t="shared" si="10"/>
        <v>103.10050997564343</v>
      </c>
      <c r="F20" s="159">
        <f t="shared" si="10"/>
        <v>112.39535370837667</v>
      </c>
      <c r="G20" s="159">
        <f t="shared" si="10"/>
        <v>102.14769773668041</v>
      </c>
      <c r="H20" s="159">
        <f t="shared" si="10"/>
        <v>106.7403269041604</v>
      </c>
      <c r="I20" s="159">
        <f t="shared" si="10"/>
        <v>99.43373101935192</v>
      </c>
      <c r="J20" s="159">
        <f t="shared" si="10"/>
        <v>98.8240263422519</v>
      </c>
      <c r="K20" s="159">
        <f t="shared" si="3"/>
        <v>106.02524832431082</v>
      </c>
      <c r="L20" s="159">
        <f aca="true" t="shared" si="11" ref="L20:S21">L10/L$4*100</f>
        <v>102.97871182457499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106.08762283633513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9">
        <f aca="true" t="shared" si="12" ref="C21:J21">C11/C$4*100</f>
        <v>104.90313737062651</v>
      </c>
      <c r="D21" s="159">
        <f t="shared" si="12"/>
        <v>100.60815380200536</v>
      </c>
      <c r="E21" s="159">
        <f t="shared" si="12"/>
        <v>105.39320405277725</v>
      </c>
      <c r="F21" s="159">
        <f t="shared" si="12"/>
        <v>110.96238498480749</v>
      </c>
      <c r="G21" s="159">
        <f t="shared" si="12"/>
        <v>103.95488553020601</v>
      </c>
      <c r="H21" s="159">
        <f t="shared" si="12"/>
        <v>110.03080647928907</v>
      </c>
      <c r="I21" s="159">
        <f t="shared" si="12"/>
        <v>103.93824090631678</v>
      </c>
      <c r="J21" s="159">
        <f t="shared" si="12"/>
        <v>107.32456790817078</v>
      </c>
      <c r="K21" s="159">
        <f t="shared" si="3"/>
        <v>110.38897021620495</v>
      </c>
      <c r="L21" s="159">
        <f t="shared" si="11"/>
        <v>108.93590818517444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110.49651880387997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548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1.0143231542294948</v>
      </c>
      <c r="D26" s="28">
        <f>D$25+(D$28-D$25)*($A26-$A$25)/($A$28-$A$25)</f>
        <v>0.995369586132671</v>
      </c>
      <c r="E26" s="28">
        <f aca="true" t="shared" si="16" ref="E26:L27">E$25+(E$28-E$25)*($A26-$A$25)/($A$28-$A$25)</f>
        <v>0.998189634284325</v>
      </c>
      <c r="F26" s="28">
        <f t="shared" si="16"/>
        <v>1.0095340877531738</v>
      </c>
      <c r="G26" s="28">
        <f t="shared" si="16"/>
        <v>0.9976060353760579</v>
      </c>
      <c r="H26" s="28">
        <f t="shared" si="16"/>
        <v>0.9960196762576167</v>
      </c>
      <c r="I26" s="28">
        <f t="shared" si="16"/>
        <v>1.009588560950483</v>
      </c>
      <c r="J26" s="28">
        <f t="shared" si="16"/>
        <v>1.003733485502803</v>
      </c>
      <c r="K26" s="28">
        <f t="shared" si="16"/>
        <v>1.0041232198837349</v>
      </c>
      <c r="L26" s="28">
        <f t="shared" si="16"/>
        <v>1.012778268267554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1.0041659042370386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bir1-1</v>
      </c>
      <c r="C27" s="28">
        <f>C$25+(C$28-C$25)*($A27-$A$25)/($A$28-$A$25)</f>
        <v>1.0286463084589896</v>
      </c>
      <c r="D27" s="28">
        <f>D$25+(D$28-D$25)*($A27-$A$25)/($A$28-$A$25)</f>
        <v>0.990739172265342</v>
      </c>
      <c r="E27" s="28">
        <f t="shared" si="16"/>
        <v>0.99637926856865</v>
      </c>
      <c r="F27" s="28">
        <f t="shared" si="16"/>
        <v>1.0190681755063473</v>
      </c>
      <c r="G27" s="28">
        <f t="shared" si="16"/>
        <v>0.9952120707521157</v>
      </c>
      <c r="H27" s="28">
        <f t="shared" si="16"/>
        <v>0.9920393525152332</v>
      </c>
      <c r="I27" s="28">
        <f t="shared" si="16"/>
        <v>1.019177121900966</v>
      </c>
      <c r="J27" s="28">
        <f t="shared" si="16"/>
        <v>1.007466971005606</v>
      </c>
      <c r="K27" s="28">
        <f t="shared" si="16"/>
        <v>1.0082464397674697</v>
      </c>
      <c r="L27" s="28">
        <f t="shared" si="16"/>
        <v>1.0255565365351078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1.008331808474077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1.0429694626884844</v>
      </c>
      <c r="D28" s="30">
        <f>D15/100</f>
        <v>0.986108758398013</v>
      </c>
      <c r="E28" s="30">
        <f aca="true" t="shared" si="21" ref="E28:L28">E15/100</f>
        <v>0.994568902852975</v>
      </c>
      <c r="F28" s="30">
        <f t="shared" si="21"/>
        <v>1.028602263259521</v>
      </c>
      <c r="G28" s="30">
        <f t="shared" si="21"/>
        <v>0.9928181061281736</v>
      </c>
      <c r="H28" s="30">
        <f t="shared" si="21"/>
        <v>0.9880590287728499</v>
      </c>
      <c r="I28" s="30">
        <f t="shared" si="21"/>
        <v>1.028765682851449</v>
      </c>
      <c r="J28" s="30">
        <f t="shared" si="21"/>
        <v>1.011200456508409</v>
      </c>
      <c r="K28" s="30">
        <f t="shared" si="21"/>
        <v>1.0123696596512046</v>
      </c>
      <c r="L28" s="30">
        <f t="shared" si="21"/>
        <v>1.0383348048026617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1.0124977127111157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jp1-1</v>
      </c>
      <c r="C29" s="33">
        <f>C$28+(C$31-C$28)*($A29-$A$28)/($A$31-$A$28)</f>
        <v>1.0419583606510252</v>
      </c>
      <c r="D29" s="33">
        <f>D$28+(D$31-D$28)*($A29-$A$28)/($A$31-$A$28)</f>
        <v>0.9903656958944248</v>
      </c>
      <c r="E29" s="33">
        <f aca="true" t="shared" si="23" ref="E29:L30">E$28+(E$31-E$28)*($A29-$A$28)/($A$31-$A$28)</f>
        <v>1.0061807992444463</v>
      </c>
      <c r="F29" s="33">
        <f t="shared" si="23"/>
        <v>1.0485920000926618</v>
      </c>
      <c r="G29" s="33">
        <f t="shared" si="23"/>
        <v>0.9963855395504079</v>
      </c>
      <c r="H29" s="33">
        <f t="shared" si="23"/>
        <v>1.0021702973319642</v>
      </c>
      <c r="I29" s="33">
        <f t="shared" si="23"/>
        <v>1.01788419465614</v>
      </c>
      <c r="J29" s="33">
        <f t="shared" si="23"/>
        <v>1.0166898724738116</v>
      </c>
      <c r="K29" s="33">
        <f t="shared" si="23"/>
        <v>1.0225321029621788</v>
      </c>
      <c r="L29" s="33">
        <f t="shared" si="23"/>
        <v>1.0308377695681548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1.0227653595603305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82r2  101-110</v>
      </c>
      <c r="C30" s="33">
        <f>C$28+(C$31-C$28)*($A30-$A$28)/($A$31-$A$28)</f>
        <v>1.0409472586135657</v>
      </c>
      <c r="D30" s="33">
        <f>D$28+(D$31-D$28)*($A30-$A$28)/($A$31-$A$28)</f>
        <v>0.9946226333908367</v>
      </c>
      <c r="E30" s="33">
        <f t="shared" si="23"/>
        <v>1.0177926956359178</v>
      </c>
      <c r="F30" s="33">
        <f t="shared" si="23"/>
        <v>1.0685817369258026</v>
      </c>
      <c r="G30" s="33">
        <f t="shared" si="23"/>
        <v>0.9999529729726423</v>
      </c>
      <c r="H30" s="33">
        <f t="shared" si="23"/>
        <v>1.0162815658910784</v>
      </c>
      <c r="I30" s="33">
        <f t="shared" si="23"/>
        <v>1.0070027064608311</v>
      </c>
      <c r="J30" s="33">
        <f t="shared" si="23"/>
        <v>1.022179288439214</v>
      </c>
      <c r="K30" s="33">
        <f t="shared" si="23"/>
        <v>1.032694546273153</v>
      </c>
      <c r="L30" s="33">
        <f t="shared" si="23"/>
        <v>1.023340734333648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1.0330330064095452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1.0399361565761065</v>
      </c>
      <c r="D31" s="30">
        <f>D16/100</f>
        <v>0.9988795708872484</v>
      </c>
      <c r="E31" s="30">
        <f aca="true" t="shared" si="27" ref="E31:L31">E16/100</f>
        <v>1.029404592027389</v>
      </c>
      <c r="F31" s="30">
        <f t="shared" si="27"/>
        <v>1.0885714737589434</v>
      </c>
      <c r="G31" s="30">
        <f t="shared" si="27"/>
        <v>1.0035204063948766</v>
      </c>
      <c r="H31" s="30">
        <f t="shared" si="27"/>
        <v>1.0303928344501927</v>
      </c>
      <c r="I31" s="30">
        <f t="shared" si="27"/>
        <v>0.9961212182655222</v>
      </c>
      <c r="J31" s="30">
        <f t="shared" si="27"/>
        <v>1.0276687044046167</v>
      </c>
      <c r="K31" s="30">
        <f t="shared" si="27"/>
        <v>1.042856989584127</v>
      </c>
      <c r="L31" s="30">
        <f t="shared" si="27"/>
        <v>1.015843699099141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1.04330065325876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83r2  32-42</v>
      </c>
      <c r="C32" s="33">
        <f aca="true" t="shared" si="29" ref="C32:D35">C$31+(C$36-C$31)*($A32-$A$31)/($A$36-$A$31)</f>
        <v>1.0398224756462762</v>
      </c>
      <c r="D32" s="33">
        <f t="shared" si="29"/>
        <v>0.9996211848184862</v>
      </c>
      <c r="E32" s="33">
        <f aca="true" t="shared" si="30" ref="E32:L35">E$31+(E$36-E$31)*($A32-$A$31)/($A$36-$A$31)</f>
        <v>1.0259173951109528</v>
      </c>
      <c r="F32" s="33">
        <f t="shared" si="30"/>
        <v>1.086031437958766</v>
      </c>
      <c r="G32" s="33">
        <f t="shared" si="30"/>
        <v>1.0094199210658679</v>
      </c>
      <c r="H32" s="33">
        <f t="shared" si="30"/>
        <v>1.0318753489517873</v>
      </c>
      <c r="I32" s="33">
        <f t="shared" si="30"/>
        <v>0.9956947823740758</v>
      </c>
      <c r="J32" s="33">
        <f t="shared" si="30"/>
        <v>1.023619804402919</v>
      </c>
      <c r="K32" s="33">
        <f t="shared" si="30"/>
        <v>1.0387855819608391</v>
      </c>
      <c r="L32" s="33">
        <f t="shared" si="30"/>
        <v>1.0283550241684933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1.0391870976525037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95r3  40-50</v>
      </c>
      <c r="C33" s="33">
        <f t="shared" si="29"/>
        <v>1.0397087947164456</v>
      </c>
      <c r="D33" s="33">
        <f t="shared" si="29"/>
        <v>1.000362798749724</v>
      </c>
      <c r="E33" s="33">
        <f t="shared" si="30"/>
        <v>1.0224301981945167</v>
      </c>
      <c r="F33" s="33">
        <f t="shared" si="30"/>
        <v>1.0834914021585889</v>
      </c>
      <c r="G33" s="33">
        <f t="shared" si="30"/>
        <v>1.0153194357368591</v>
      </c>
      <c r="H33" s="33">
        <f t="shared" si="30"/>
        <v>1.033357863453382</v>
      </c>
      <c r="I33" s="33">
        <f t="shared" si="30"/>
        <v>0.9952683464826295</v>
      </c>
      <c r="J33" s="33">
        <f t="shared" si="30"/>
        <v>1.0195709044012216</v>
      </c>
      <c r="K33" s="33">
        <f t="shared" si="30"/>
        <v>1.0347141743375514</v>
      </c>
      <c r="L33" s="33">
        <f t="shared" si="30"/>
        <v>1.0408663492378454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1.0350735420462471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158r1  11-18</v>
      </c>
      <c r="C34" s="33">
        <f t="shared" si="29"/>
        <v>1.0395951137866153</v>
      </c>
      <c r="D34" s="33">
        <f t="shared" si="29"/>
        <v>1.0011044126809618</v>
      </c>
      <c r="E34" s="33">
        <f t="shared" si="30"/>
        <v>1.0189430012780805</v>
      </c>
      <c r="F34" s="33">
        <f t="shared" si="30"/>
        <v>1.0809513663584118</v>
      </c>
      <c r="G34" s="33">
        <f t="shared" si="30"/>
        <v>1.0212189504078502</v>
      </c>
      <c r="H34" s="33">
        <f t="shared" si="30"/>
        <v>1.0348403779549769</v>
      </c>
      <c r="I34" s="33">
        <f t="shared" si="30"/>
        <v>0.9948419105911831</v>
      </c>
      <c r="J34" s="33">
        <f t="shared" si="30"/>
        <v>1.015522004399524</v>
      </c>
      <c r="K34" s="33">
        <f t="shared" si="30"/>
        <v>1.0306427667142635</v>
      </c>
      <c r="L34" s="33">
        <f t="shared" si="30"/>
        <v>1.0533776743071976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1.0309599864399908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ja3-1</v>
      </c>
      <c r="C35" s="33">
        <f t="shared" si="29"/>
        <v>1.0394814328567847</v>
      </c>
      <c r="D35" s="33">
        <f t="shared" si="29"/>
        <v>1.0018460266121996</v>
      </c>
      <c r="E35" s="33">
        <f t="shared" si="30"/>
        <v>1.0154558043616444</v>
      </c>
      <c r="F35" s="33">
        <f t="shared" si="30"/>
        <v>1.0784113305582346</v>
      </c>
      <c r="G35" s="33">
        <f t="shared" si="30"/>
        <v>1.0271184650788414</v>
      </c>
      <c r="H35" s="33">
        <f t="shared" si="30"/>
        <v>1.0363228924565715</v>
      </c>
      <c r="I35" s="33">
        <f t="shared" si="30"/>
        <v>0.9944154746997368</v>
      </c>
      <c r="J35" s="33">
        <f t="shared" si="30"/>
        <v>1.0114731043978265</v>
      </c>
      <c r="K35" s="33">
        <f t="shared" si="30"/>
        <v>1.0265713590909757</v>
      </c>
      <c r="L35" s="33">
        <f t="shared" si="30"/>
        <v>1.0658889993765497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1.0268464308337342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1.0393677519269544</v>
      </c>
      <c r="D36" s="30">
        <f>D17/100</f>
        <v>1.0025876405434373</v>
      </c>
      <c r="E36" s="30">
        <f aca="true" t="shared" si="34" ref="E36:L36">E17/100</f>
        <v>1.0119686074452081</v>
      </c>
      <c r="F36" s="30">
        <f t="shared" si="34"/>
        <v>1.0758712947580573</v>
      </c>
      <c r="G36" s="30">
        <f t="shared" si="34"/>
        <v>1.0330179797498327</v>
      </c>
      <c r="H36" s="30">
        <f t="shared" si="34"/>
        <v>1.0378054069581661</v>
      </c>
      <c r="I36" s="30">
        <f t="shared" si="34"/>
        <v>0.9939890388082904</v>
      </c>
      <c r="J36" s="30">
        <f t="shared" si="34"/>
        <v>1.0074242043961288</v>
      </c>
      <c r="K36" s="30">
        <f t="shared" si="34"/>
        <v>1.0224999514676878</v>
      </c>
      <c r="L36" s="30">
        <f t="shared" si="34"/>
        <v>1.078400324445902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1.0227328752274778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dts1-1</v>
      </c>
      <c r="C37" s="33">
        <f>C$36+(C$41-C$36)*($A37-$A$36)/($A$41-$A$36)</f>
        <v>1.036847076024895</v>
      </c>
      <c r="D37" s="33">
        <f>D$36+(D$41-D$36)*($A37-$A$36)/($A$41-$A$36)</f>
        <v>1.0036121754061265</v>
      </c>
      <c r="E37" s="33">
        <f aca="true" t="shared" si="36" ref="E37:L38">E$36+(E$41-E$36)*($A37-$A$36)/($A$41-$A$36)</f>
        <v>1.0150756649282031</v>
      </c>
      <c r="F37" s="33">
        <f t="shared" si="36"/>
        <v>1.078839959395764</v>
      </c>
      <c r="G37" s="33">
        <f t="shared" si="36"/>
        <v>1.0260857696040562</v>
      </c>
      <c r="H37" s="33">
        <f t="shared" si="36"/>
        <v>1.0420146254296894</v>
      </c>
      <c r="I37" s="33">
        <f t="shared" si="36"/>
        <v>0.992630483900674</v>
      </c>
      <c r="J37" s="33">
        <f t="shared" si="36"/>
        <v>1.014431757501016</v>
      </c>
      <c r="K37" s="33">
        <f t="shared" si="36"/>
        <v>1.0236621777282737</v>
      </c>
      <c r="L37" s="33">
        <f t="shared" si="36"/>
        <v>1.0638894117394453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1.0239071330744756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162r3  71-86</v>
      </c>
      <c r="C38" s="33">
        <f>C$36+(C$41-C$36)*($A38-$A$36)/($A$41-$A$36)</f>
        <v>1.0343264001228354</v>
      </c>
      <c r="D38" s="33">
        <f>D$36+(D$41-D$36)*($A38-$A$36)/($A$41-$A$36)</f>
        <v>1.0046367102688156</v>
      </c>
      <c r="E38" s="33">
        <f t="shared" si="36"/>
        <v>1.0181827224111981</v>
      </c>
      <c r="F38" s="33">
        <f t="shared" si="36"/>
        <v>1.0818086240334708</v>
      </c>
      <c r="G38" s="33">
        <f t="shared" si="36"/>
        <v>1.01915355945828</v>
      </c>
      <c r="H38" s="33">
        <f t="shared" si="36"/>
        <v>1.0462238439012126</v>
      </c>
      <c r="I38" s="33">
        <f t="shared" si="36"/>
        <v>0.9912719289930576</v>
      </c>
      <c r="J38" s="33">
        <f t="shared" si="36"/>
        <v>1.0214393106059032</v>
      </c>
      <c r="K38" s="33">
        <f t="shared" si="36"/>
        <v>1.0248244039888599</v>
      </c>
      <c r="L38" s="33">
        <f t="shared" si="36"/>
        <v>1.0493784990329889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1.0250813909214733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158r3  42-57</v>
      </c>
      <c r="C39" s="33">
        <f t="shared" si="38"/>
        <v>1.031805724220776</v>
      </c>
      <c r="D39" s="33">
        <f t="shared" si="38"/>
        <v>1.0056612451315046</v>
      </c>
      <c r="E39" s="33">
        <f t="shared" si="38"/>
        <v>1.0212897798941933</v>
      </c>
      <c r="F39" s="33">
        <f t="shared" si="38"/>
        <v>1.0847772886711777</v>
      </c>
      <c r="G39" s="33">
        <f t="shared" si="38"/>
        <v>1.0122213493125034</v>
      </c>
      <c r="H39" s="33">
        <f t="shared" si="38"/>
        <v>1.050433062372736</v>
      </c>
      <c r="I39" s="33">
        <f t="shared" si="38"/>
        <v>0.9899133740854412</v>
      </c>
      <c r="J39" s="33">
        <f t="shared" si="38"/>
        <v>1.0284468637107906</v>
      </c>
      <c r="K39" s="33">
        <f t="shared" si="38"/>
        <v>1.0259866302494458</v>
      </c>
      <c r="L39" s="33">
        <f t="shared" si="38"/>
        <v>1.0348675863265322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1.026255648768471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159r1  110-117</v>
      </c>
      <c r="C40" s="33">
        <f t="shared" si="38"/>
        <v>1.0292850483187166</v>
      </c>
      <c r="D40" s="33">
        <f t="shared" si="38"/>
        <v>1.0066857799941937</v>
      </c>
      <c r="E40" s="33">
        <f t="shared" si="38"/>
        <v>1.0243968373771883</v>
      </c>
      <c r="F40" s="33">
        <f t="shared" si="38"/>
        <v>1.0877459533088845</v>
      </c>
      <c r="G40" s="33">
        <f t="shared" si="38"/>
        <v>1.005289139166727</v>
      </c>
      <c r="H40" s="33">
        <f t="shared" si="38"/>
        <v>1.0546422808442593</v>
      </c>
      <c r="I40" s="33">
        <f t="shared" si="38"/>
        <v>0.9885548191778248</v>
      </c>
      <c r="J40" s="33">
        <f t="shared" si="38"/>
        <v>1.0354544168156778</v>
      </c>
      <c r="K40" s="33">
        <f t="shared" si="38"/>
        <v>1.027148856510032</v>
      </c>
      <c r="L40" s="33">
        <f t="shared" si="38"/>
        <v>1.0203566736200758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1.0274299066154688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drift5</v>
      </c>
      <c r="C41" s="30">
        <f>C18/100</f>
        <v>1.026764372416657</v>
      </c>
      <c r="D41" s="30">
        <f>D18/100</f>
        <v>1.007710314856883</v>
      </c>
      <c r="E41" s="30">
        <f aca="true" t="shared" si="40" ref="E41:L41">E18/100</f>
        <v>1.0275038948601833</v>
      </c>
      <c r="F41" s="30">
        <f t="shared" si="40"/>
        <v>1.0907146179465912</v>
      </c>
      <c r="G41" s="30">
        <f t="shared" si="40"/>
        <v>0.9983569290209505</v>
      </c>
      <c r="H41" s="30">
        <f t="shared" si="40"/>
        <v>1.0588514993157825</v>
      </c>
      <c r="I41" s="30">
        <f t="shared" si="40"/>
        <v>0.9871962642702085</v>
      </c>
      <c r="J41" s="30">
        <f t="shared" si="40"/>
        <v>1.042461969920565</v>
      </c>
      <c r="K41" s="30">
        <f t="shared" si="40"/>
        <v>1.028311082770618</v>
      </c>
      <c r="L41" s="30">
        <f t="shared" si="40"/>
        <v>1.005845760913619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1.0286041644624666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bir1-2</v>
      </c>
      <c r="C42" s="33">
        <f aca="true" t="shared" si="42" ref="C42:V43">C$41+(C$46-C$41)*($A42-$A$41)/($A$46-$A$41)</f>
        <v>1.0312923212067826</v>
      </c>
      <c r="D42" s="33">
        <f t="shared" si="42"/>
        <v>1.012013999496374</v>
      </c>
      <c r="E42" s="33">
        <f t="shared" si="42"/>
        <v>1.0306874079462256</v>
      </c>
      <c r="F42" s="33">
        <f t="shared" si="42"/>
        <v>1.0931790775931434</v>
      </c>
      <c r="G42" s="33">
        <f t="shared" si="42"/>
        <v>1.0014692328095227</v>
      </c>
      <c r="H42" s="33">
        <f t="shared" si="42"/>
        <v>1.054839606863592</v>
      </c>
      <c r="I42" s="33">
        <f t="shared" si="42"/>
        <v>0.9964322854387977</v>
      </c>
      <c r="J42" s="33">
        <f t="shared" si="42"/>
        <v>1.0348220657590625</v>
      </c>
      <c r="K42" s="33">
        <f t="shared" si="42"/>
        <v>1.036331971130584</v>
      </c>
      <c r="L42" s="33">
        <f t="shared" si="42"/>
        <v>1.0177282873803337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1.036708086578143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160r2  122-132</v>
      </c>
      <c r="C43" s="33">
        <f>C$41+(C$46-C$41)*($A43-$A$41)/($A$46-$A$41)</f>
        <v>1.0358202699969081</v>
      </c>
      <c r="D43" s="33">
        <f>D$41+(D$46-D$41)*($A43-$A$41)/($A$46-$A$41)</f>
        <v>1.0163176841358652</v>
      </c>
      <c r="E43" s="33">
        <f t="shared" si="42"/>
        <v>1.0338709210322679</v>
      </c>
      <c r="F43" s="33">
        <f t="shared" si="42"/>
        <v>1.0956435372396958</v>
      </c>
      <c r="G43" s="33">
        <f t="shared" si="42"/>
        <v>1.0045815365980948</v>
      </c>
      <c r="H43" s="33">
        <f t="shared" si="42"/>
        <v>1.050827714411401</v>
      </c>
      <c r="I43" s="33">
        <f t="shared" si="42"/>
        <v>1.005668306607387</v>
      </c>
      <c r="J43" s="33">
        <f t="shared" si="42"/>
        <v>1.02718216159756</v>
      </c>
      <c r="K43" s="33">
        <f t="shared" si="42"/>
        <v>1.0443528594905502</v>
      </c>
      <c r="L43" s="33">
        <f t="shared" si="42"/>
        <v>1.0296108138470483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1.0448120086938195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161r2  51-60</v>
      </c>
      <c r="C44" s="33">
        <f t="shared" si="43"/>
        <v>1.0403482187870334</v>
      </c>
      <c r="D44" s="33">
        <f t="shared" si="43"/>
        <v>1.0206213687753563</v>
      </c>
      <c r="E44" s="33">
        <f t="shared" si="43"/>
        <v>1.0370544341183103</v>
      </c>
      <c r="F44" s="33">
        <f t="shared" si="43"/>
        <v>1.098107996886248</v>
      </c>
      <c r="G44" s="33">
        <f t="shared" si="43"/>
        <v>1.007693840386667</v>
      </c>
      <c r="H44" s="33">
        <f t="shared" si="43"/>
        <v>1.0468158219592105</v>
      </c>
      <c r="I44" s="33">
        <f t="shared" si="43"/>
        <v>1.0149043277759764</v>
      </c>
      <c r="J44" s="33">
        <f t="shared" si="43"/>
        <v>1.0195422574360573</v>
      </c>
      <c r="K44" s="33">
        <f t="shared" si="43"/>
        <v>1.0523737478505164</v>
      </c>
      <c r="L44" s="33">
        <f t="shared" si="43"/>
        <v>1.041493340313763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1.0529159308094957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bhvo2-1 unignited</v>
      </c>
      <c r="C45" s="33">
        <f t="shared" si="43"/>
        <v>1.044876167577159</v>
      </c>
      <c r="D45" s="33">
        <f t="shared" si="43"/>
        <v>1.0249250534148475</v>
      </c>
      <c r="E45" s="33">
        <f t="shared" si="43"/>
        <v>1.0402379472043526</v>
      </c>
      <c r="F45" s="33">
        <f t="shared" si="43"/>
        <v>1.1005724565328003</v>
      </c>
      <c r="G45" s="33">
        <f t="shared" si="43"/>
        <v>1.0108061441752394</v>
      </c>
      <c r="H45" s="33">
        <f t="shared" si="43"/>
        <v>1.0428039295070197</v>
      </c>
      <c r="I45" s="33">
        <f t="shared" si="43"/>
        <v>1.0241403489445655</v>
      </c>
      <c r="J45" s="33">
        <f t="shared" si="43"/>
        <v>1.0119023532745548</v>
      </c>
      <c r="K45" s="33">
        <f t="shared" si="43"/>
        <v>1.0603946362104826</v>
      </c>
      <c r="L45" s="33">
        <f t="shared" si="43"/>
        <v>1.0533758667804776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1.0610198529251722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1.0494041163672845</v>
      </c>
      <c r="D46" s="30">
        <f>D19/100</f>
        <v>1.0292287380543386</v>
      </c>
      <c r="E46" s="30">
        <f aca="true" t="shared" si="45" ref="E46:L46">E19/100</f>
        <v>1.0434214602903948</v>
      </c>
      <c r="F46" s="30">
        <f t="shared" si="45"/>
        <v>1.1030369161793525</v>
      </c>
      <c r="G46" s="30">
        <f t="shared" si="45"/>
        <v>1.0139184479638115</v>
      </c>
      <c r="H46" s="30">
        <f t="shared" si="45"/>
        <v>1.0387920370548291</v>
      </c>
      <c r="I46" s="30">
        <f t="shared" si="45"/>
        <v>1.0333763701131549</v>
      </c>
      <c r="J46" s="30">
        <f t="shared" si="45"/>
        <v>1.0042624491130523</v>
      </c>
      <c r="K46" s="30">
        <f t="shared" si="45"/>
        <v>1.0684155245704487</v>
      </c>
      <c r="L46" s="30">
        <f t="shared" si="45"/>
        <v>1.0652583932471922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1.0691237750408487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164r3  115-123</v>
      </c>
      <c r="C47" s="28">
        <f>C$46+(C$51-C$46)*($A47-$A$46)/($A$51-$A$46)</f>
        <v>1.0486956031762182</v>
      </c>
      <c r="D47" s="28">
        <f>D$46+(D$51-D$46)*($A47-$A$46)/($A$51-$A$46)</f>
        <v>1.0210337997822332</v>
      </c>
      <c r="E47" s="28">
        <f aca="true" t="shared" si="47" ref="E47:L47">E$46+(E$51-E$46)*($A47-$A$46)/($A$51-$A$46)</f>
        <v>1.0409381881836028</v>
      </c>
      <c r="F47" s="28">
        <f t="shared" si="47"/>
        <v>1.1072202403602354</v>
      </c>
      <c r="G47" s="28">
        <f t="shared" si="47"/>
        <v>1.01543015384441</v>
      </c>
      <c r="H47" s="28">
        <f t="shared" si="47"/>
        <v>1.0445142834521841</v>
      </c>
      <c r="I47" s="28">
        <f t="shared" si="47"/>
        <v>1.0255685581292278</v>
      </c>
      <c r="J47" s="28">
        <f t="shared" si="47"/>
        <v>1.0010580119749457</v>
      </c>
      <c r="K47" s="28">
        <f t="shared" si="47"/>
        <v>1.0667829163049807</v>
      </c>
      <c r="L47" s="28">
        <f t="shared" si="47"/>
        <v>1.0581641382469038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1.067474265705349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jp1-2</v>
      </c>
      <c r="C48" s="28">
        <f aca="true" t="shared" si="49" ref="C48:S50">C$46+(C$51-C$46)*($A48-$A$46)/($A$51-$A$46)</f>
        <v>1.047987089985152</v>
      </c>
      <c r="D48" s="28">
        <f t="shared" si="49"/>
        <v>1.012838861510128</v>
      </c>
      <c r="E48" s="28">
        <f t="shared" si="49"/>
        <v>1.0384549160768106</v>
      </c>
      <c r="F48" s="28">
        <f t="shared" si="49"/>
        <v>1.1114035645411182</v>
      </c>
      <c r="G48" s="28">
        <f t="shared" si="49"/>
        <v>1.0169418597250086</v>
      </c>
      <c r="H48" s="28">
        <f t="shared" si="49"/>
        <v>1.050236529849539</v>
      </c>
      <c r="I48" s="28">
        <f t="shared" si="49"/>
        <v>1.0177607461453007</v>
      </c>
      <c r="J48" s="28">
        <f t="shared" si="49"/>
        <v>0.997853574836839</v>
      </c>
      <c r="K48" s="28">
        <f t="shared" si="49"/>
        <v>1.0651503080395126</v>
      </c>
      <c r="L48" s="28">
        <f t="shared" si="49"/>
        <v>1.0510698832466152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1.0658247563698497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165r3  18-28</v>
      </c>
      <c r="C49" s="28">
        <f>C$46+(C$51-C$46)*($A49-$A$46)/($A$51-$A$46)</f>
        <v>1.047278576794086</v>
      </c>
      <c r="D49" s="28">
        <f>D$46+(D$51-D$46)*($A49-$A$46)/($A$51-$A$46)</f>
        <v>1.0046439232380227</v>
      </c>
      <c r="E49" s="28">
        <f t="shared" si="49"/>
        <v>1.0359716439700186</v>
      </c>
      <c r="F49" s="28">
        <f t="shared" si="49"/>
        <v>1.115586888722001</v>
      </c>
      <c r="G49" s="28">
        <f t="shared" si="49"/>
        <v>1.018453565605607</v>
      </c>
      <c r="H49" s="28">
        <f t="shared" si="49"/>
        <v>1.055958776246894</v>
      </c>
      <c r="I49" s="28">
        <f t="shared" si="49"/>
        <v>1.0099529341613736</v>
      </c>
      <c r="J49" s="28">
        <f t="shared" si="49"/>
        <v>0.9946491376987323</v>
      </c>
      <c r="K49" s="28">
        <f t="shared" si="49"/>
        <v>1.0635176997740443</v>
      </c>
      <c r="L49" s="28">
        <f t="shared" si="49"/>
        <v>1.0439756282463268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1.0641752470343502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166r3  45-55</v>
      </c>
      <c r="C50" s="28">
        <f t="shared" si="49"/>
        <v>1.0465700636030197</v>
      </c>
      <c r="D50" s="28">
        <f t="shared" si="49"/>
        <v>0.9964489849659174</v>
      </c>
      <c r="E50" s="28">
        <f t="shared" si="49"/>
        <v>1.0334883718632264</v>
      </c>
      <c r="F50" s="28">
        <f t="shared" si="49"/>
        <v>1.119770212902884</v>
      </c>
      <c r="G50" s="28">
        <f t="shared" si="49"/>
        <v>1.0199652714862057</v>
      </c>
      <c r="H50" s="28">
        <f t="shared" si="49"/>
        <v>1.061681022644249</v>
      </c>
      <c r="I50" s="28">
        <f t="shared" si="49"/>
        <v>1.0021451221774464</v>
      </c>
      <c r="J50" s="28">
        <f t="shared" si="49"/>
        <v>0.9914447005606257</v>
      </c>
      <c r="K50" s="28">
        <f t="shared" si="49"/>
        <v>1.0618850915085762</v>
      </c>
      <c r="L50" s="28">
        <f t="shared" si="49"/>
        <v>1.0368813732460382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1.0625257376988508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1.0458615504119535</v>
      </c>
      <c r="D51" s="30">
        <f>D20/100</f>
        <v>0.9882540466938121</v>
      </c>
      <c r="E51" s="30">
        <f aca="true" t="shared" si="52" ref="E51:L51">E20/100</f>
        <v>1.0310050997564344</v>
      </c>
      <c r="F51" s="30">
        <f t="shared" si="52"/>
        <v>1.1239535370837668</v>
      </c>
      <c r="G51" s="30">
        <f t="shared" si="52"/>
        <v>1.0214769773668042</v>
      </c>
      <c r="H51" s="30">
        <f t="shared" si="52"/>
        <v>1.067403269041604</v>
      </c>
      <c r="I51" s="30">
        <f t="shared" si="52"/>
        <v>0.9943373101935192</v>
      </c>
      <c r="J51" s="30">
        <f t="shared" si="52"/>
        <v>0.988240263422519</v>
      </c>
      <c r="K51" s="30">
        <f t="shared" si="52"/>
        <v>1.0602524832431082</v>
      </c>
      <c r="L51" s="30">
        <f t="shared" si="52"/>
        <v>1.0297871182457499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1.0608762283633513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ja3-2</v>
      </c>
      <c r="C52" s="28">
        <f aca="true" t="shared" si="54" ref="C52:D55">C$51+(C$56-C$51)*($A52-$A$51)/($A$56-$A$51)</f>
        <v>1.0464955150708157</v>
      </c>
      <c r="D52" s="28">
        <f t="shared" si="54"/>
        <v>0.9918195449590604</v>
      </c>
      <c r="E52" s="28">
        <f aca="true" t="shared" si="55" ref="E52:L52">E$51+(E$56-E$51)*($A52-$A$51)/($A$56-$A$51)</f>
        <v>1.035590487910702</v>
      </c>
      <c r="F52" s="28">
        <f t="shared" si="55"/>
        <v>1.1210875996366283</v>
      </c>
      <c r="G52" s="28">
        <f t="shared" si="55"/>
        <v>1.0250913529538555</v>
      </c>
      <c r="H52" s="28">
        <f t="shared" si="55"/>
        <v>1.0739842281918612</v>
      </c>
      <c r="I52" s="28">
        <f t="shared" si="55"/>
        <v>1.003346329967449</v>
      </c>
      <c r="J52" s="28">
        <f t="shared" si="55"/>
        <v>1.0052413465543568</v>
      </c>
      <c r="K52" s="28">
        <f t="shared" si="55"/>
        <v>1.0689799270268965</v>
      </c>
      <c r="L52" s="28">
        <f t="shared" si="55"/>
        <v>1.0417015109669487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1.0696940202984409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1.0471294797296782</v>
      </c>
      <c r="D53" s="28">
        <f t="shared" si="54"/>
        <v>0.9953850432243088</v>
      </c>
      <c r="E53" s="28">
        <f aca="true" t="shared" si="57" ref="E53:L55">E$51+(E$56-E$51)*($A53-$A$51)/($A$56-$A$51)</f>
        <v>1.0401758760649698</v>
      </c>
      <c r="F53" s="28">
        <f t="shared" si="57"/>
        <v>1.11822166218949</v>
      </c>
      <c r="G53" s="28">
        <f t="shared" si="57"/>
        <v>1.0287057285409067</v>
      </c>
      <c r="H53" s="28">
        <f t="shared" si="57"/>
        <v>1.0805651873421187</v>
      </c>
      <c r="I53" s="28">
        <f t="shared" si="57"/>
        <v>1.0123553497413786</v>
      </c>
      <c r="J53" s="28">
        <f t="shared" si="57"/>
        <v>1.0222424296861945</v>
      </c>
      <c r="K53" s="28">
        <f t="shared" si="57"/>
        <v>1.0777073708106848</v>
      </c>
      <c r="L53" s="28">
        <f t="shared" si="57"/>
        <v>1.0536159036881476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1.0785118122335307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dts1-2</v>
      </c>
      <c r="C54" s="28">
        <f t="shared" si="54"/>
        <v>1.0477634443885404</v>
      </c>
      <c r="D54" s="28">
        <f t="shared" si="54"/>
        <v>0.998950541489557</v>
      </c>
      <c r="E54" s="28">
        <f t="shared" si="57"/>
        <v>1.0447612642192372</v>
      </c>
      <c r="F54" s="28">
        <f t="shared" si="57"/>
        <v>1.1153557247423516</v>
      </c>
      <c r="G54" s="28">
        <f t="shared" si="57"/>
        <v>1.0323201041279577</v>
      </c>
      <c r="H54" s="28">
        <f t="shared" si="57"/>
        <v>1.087146146492376</v>
      </c>
      <c r="I54" s="28">
        <f t="shared" si="57"/>
        <v>1.0213643695153083</v>
      </c>
      <c r="J54" s="28">
        <f t="shared" si="57"/>
        <v>1.0392435128180322</v>
      </c>
      <c r="K54" s="28">
        <f t="shared" si="57"/>
        <v>1.0864348145944729</v>
      </c>
      <c r="L54" s="28">
        <f t="shared" si="57"/>
        <v>1.0655302964093467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1.0873296041686202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bhvo2-2 unignited</v>
      </c>
      <c r="C55" s="28">
        <f t="shared" si="54"/>
        <v>1.0483974090474029</v>
      </c>
      <c r="D55" s="28">
        <f t="shared" si="54"/>
        <v>1.0025160397548054</v>
      </c>
      <c r="E55" s="28">
        <f t="shared" si="57"/>
        <v>1.0493466523735049</v>
      </c>
      <c r="F55" s="28">
        <f t="shared" si="57"/>
        <v>1.1124897872952133</v>
      </c>
      <c r="G55" s="28">
        <f t="shared" si="57"/>
        <v>1.035934479715009</v>
      </c>
      <c r="H55" s="28">
        <f t="shared" si="57"/>
        <v>1.0937271056426334</v>
      </c>
      <c r="I55" s="28">
        <f t="shared" si="57"/>
        <v>1.0303733892892382</v>
      </c>
      <c r="J55" s="28">
        <f t="shared" si="57"/>
        <v>1.05624459594987</v>
      </c>
      <c r="K55" s="28">
        <f t="shared" si="57"/>
        <v>1.0951622583782612</v>
      </c>
      <c r="L55" s="28">
        <f t="shared" si="57"/>
        <v>1.0774446891305456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1.09614739610371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1.049031373706265</v>
      </c>
      <c r="D56" s="30">
        <f>D21/100</f>
        <v>1.0060815380200536</v>
      </c>
      <c r="E56" s="30">
        <f aca="true" t="shared" si="58" ref="E56:L56">E21/100</f>
        <v>1.0539320405277726</v>
      </c>
      <c r="F56" s="30">
        <f t="shared" si="58"/>
        <v>1.1096238498480748</v>
      </c>
      <c r="G56" s="30">
        <f t="shared" si="58"/>
        <v>1.0395488553020602</v>
      </c>
      <c r="H56" s="30">
        <f t="shared" si="58"/>
        <v>1.1003080647928907</v>
      </c>
      <c r="I56" s="30">
        <f t="shared" si="58"/>
        <v>1.0393824090631678</v>
      </c>
      <c r="J56" s="30">
        <f t="shared" si="58"/>
        <v>1.0732456790817078</v>
      </c>
      <c r="K56" s="30">
        <f t="shared" si="58"/>
        <v>1.1038897021620495</v>
      </c>
      <c r="L56" s="30">
        <f t="shared" si="58"/>
        <v>1.0893590818517445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1.1049651880387996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16"/>
  <sheetViews>
    <sheetView workbookViewId="0" topLeftCell="A125">
      <selection activeCell="A125" sqref="A1:IV16384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404</v>
      </c>
    </row>
    <row r="8" ht="12.75">
      <c r="F8" s="133" t="s">
        <v>596</v>
      </c>
    </row>
    <row r="13" spans="1:7" ht="12.75">
      <c r="A13" s="134" t="s">
        <v>405</v>
      </c>
      <c r="F13" s="135" t="s">
        <v>406</v>
      </c>
      <c r="G13" s="136" t="s">
        <v>407</v>
      </c>
    </row>
    <row r="14" spans="4:11" ht="12.75">
      <c r="D14" s="137" t="s">
        <v>408</v>
      </c>
      <c r="E14" s="136" t="s">
        <v>562</v>
      </c>
      <c r="G14" s="135" t="s">
        <v>409</v>
      </c>
      <c r="I14" s="136" t="s">
        <v>410</v>
      </c>
      <c r="J14" s="135" t="s">
        <v>411</v>
      </c>
      <c r="K14" s="138">
        <v>0.7058823704719543</v>
      </c>
    </row>
    <row r="15" spans="6:7" ht="12.75">
      <c r="F15" s="137" t="s">
        <v>412</v>
      </c>
      <c r="G15" s="136" t="s">
        <v>413</v>
      </c>
    </row>
    <row r="16" spans="1:11" ht="12.75">
      <c r="A16" s="139" t="s">
        <v>414</v>
      </c>
      <c r="B16" s="140">
        <v>38389.798796296294</v>
      </c>
      <c r="D16" s="135" t="s">
        <v>415</v>
      </c>
      <c r="E16" s="136" t="s">
        <v>416</v>
      </c>
      <c r="F16" s="135" t="s">
        <v>417</v>
      </c>
      <c r="G16" s="136" t="s">
        <v>418</v>
      </c>
      <c r="H16" s="135" t="s">
        <v>419</v>
      </c>
      <c r="I16" s="136" t="s">
        <v>420</v>
      </c>
      <c r="J16" s="135" t="s">
        <v>421</v>
      </c>
      <c r="K16" s="138">
        <v>3.098039388656616</v>
      </c>
    </row>
    <row r="19" spans="1:16" ht="12.75">
      <c r="A19" s="141" t="s">
        <v>422</v>
      </c>
      <c r="B19" s="136" t="s">
        <v>563</v>
      </c>
      <c r="D19" s="141" t="s">
        <v>423</v>
      </c>
      <c r="E19" s="136" t="s">
        <v>424</v>
      </c>
      <c r="F19" s="137" t="s">
        <v>425</v>
      </c>
      <c r="G19" s="142" t="s">
        <v>426</v>
      </c>
      <c r="H19" s="143">
        <v>1</v>
      </c>
      <c r="I19" s="144" t="s">
        <v>427</v>
      </c>
      <c r="J19" s="143">
        <v>1</v>
      </c>
      <c r="K19" s="142" t="s">
        <v>428</v>
      </c>
      <c r="L19" s="145">
        <v>1</v>
      </c>
      <c r="M19" s="142" t="s">
        <v>429</v>
      </c>
      <c r="N19" s="146">
        <v>1</v>
      </c>
      <c r="O19" s="142" t="s">
        <v>430</v>
      </c>
      <c r="P19" s="146">
        <v>1</v>
      </c>
    </row>
    <row r="21" spans="1:10" ht="12.75">
      <c r="A21" s="147" t="s">
        <v>431</v>
      </c>
      <c r="C21" s="148" t="s">
        <v>432</v>
      </c>
      <c r="D21" s="148" t="s">
        <v>433</v>
      </c>
      <c r="F21" s="148" t="s">
        <v>434</v>
      </c>
      <c r="G21" s="148" t="s">
        <v>435</v>
      </c>
      <c r="H21" s="148" t="s">
        <v>436</v>
      </c>
      <c r="I21" s="149" t="s">
        <v>437</v>
      </c>
      <c r="J21" s="148" t="s">
        <v>438</v>
      </c>
    </row>
    <row r="22" spans="1:8" ht="12.75">
      <c r="A22" s="150" t="s">
        <v>502</v>
      </c>
      <c r="C22" s="151">
        <v>228.61599999992177</v>
      </c>
      <c r="D22" s="131">
        <v>42652.34319639206</v>
      </c>
      <c r="F22" s="131">
        <v>18163</v>
      </c>
      <c r="G22" s="131">
        <v>18255</v>
      </c>
      <c r="H22" s="152" t="s">
        <v>597</v>
      </c>
    </row>
    <row r="24" spans="4:8" ht="12.75">
      <c r="D24" s="131">
        <v>43148.947419941425</v>
      </c>
      <c r="F24" s="131">
        <v>17809</v>
      </c>
      <c r="G24" s="131">
        <v>18314</v>
      </c>
      <c r="H24" s="152" t="s">
        <v>598</v>
      </c>
    </row>
    <row r="26" spans="4:8" ht="12.75">
      <c r="D26" s="131">
        <v>42660.8462921381</v>
      </c>
      <c r="F26" s="131">
        <v>18012</v>
      </c>
      <c r="G26" s="131">
        <v>18243</v>
      </c>
      <c r="H26" s="152" t="s">
        <v>599</v>
      </c>
    </row>
    <row r="28" spans="1:8" ht="12.75">
      <c r="A28" s="147" t="s">
        <v>439</v>
      </c>
      <c r="C28" s="153" t="s">
        <v>440</v>
      </c>
      <c r="D28" s="131">
        <v>42820.71230282386</v>
      </c>
      <c r="F28" s="131">
        <v>17994.666666666668</v>
      </c>
      <c r="G28" s="131">
        <v>18270.666666666668</v>
      </c>
      <c r="H28" s="131">
        <v>24672.19185025641</v>
      </c>
    </row>
    <row r="29" spans="1:8" ht="12.75">
      <c r="A29" s="130">
        <v>38389.793900462966</v>
      </c>
      <c r="C29" s="153" t="s">
        <v>441</v>
      </c>
      <c r="D29" s="131">
        <v>284.2917423028988</v>
      </c>
      <c r="F29" s="131">
        <v>177.63539437097927</v>
      </c>
      <c r="G29" s="131">
        <v>38.00438571182717</v>
      </c>
      <c r="H29" s="131">
        <v>284.2917423028988</v>
      </c>
    </row>
    <row r="31" spans="3:8" ht="12.75">
      <c r="C31" s="153" t="s">
        <v>442</v>
      </c>
      <c r="D31" s="131">
        <v>0.6639117544155166</v>
      </c>
      <c r="F31" s="131">
        <v>0.9871557926662307</v>
      </c>
      <c r="G31" s="131">
        <v>0.20800765732956567</v>
      </c>
      <c r="H31" s="131">
        <v>1.1522759875910424</v>
      </c>
    </row>
    <row r="32" spans="1:10" ht="12.75">
      <c r="A32" s="147" t="s">
        <v>431</v>
      </c>
      <c r="C32" s="148" t="s">
        <v>432</v>
      </c>
      <c r="D32" s="148" t="s">
        <v>433</v>
      </c>
      <c r="F32" s="148" t="s">
        <v>434</v>
      </c>
      <c r="G32" s="148" t="s">
        <v>435</v>
      </c>
      <c r="H32" s="148" t="s">
        <v>436</v>
      </c>
      <c r="I32" s="149" t="s">
        <v>437</v>
      </c>
      <c r="J32" s="148" t="s">
        <v>438</v>
      </c>
    </row>
    <row r="33" spans="1:8" ht="12.75">
      <c r="A33" s="150" t="s">
        <v>503</v>
      </c>
      <c r="C33" s="151">
        <v>231.6040000000503</v>
      </c>
      <c r="D33" s="131">
        <v>86753.53762233257</v>
      </c>
      <c r="F33" s="131">
        <v>27139</v>
      </c>
      <c r="G33" s="131">
        <v>28461</v>
      </c>
      <c r="H33" s="152" t="s">
        <v>600</v>
      </c>
    </row>
    <row r="35" spans="4:8" ht="12.75">
      <c r="D35" s="131">
        <v>80992.5</v>
      </c>
      <c r="F35" s="131">
        <v>27374.000000029802</v>
      </c>
      <c r="G35" s="131">
        <v>29048</v>
      </c>
      <c r="H35" s="152" t="s">
        <v>601</v>
      </c>
    </row>
    <row r="37" spans="4:8" ht="12.75">
      <c r="D37" s="131">
        <v>79771</v>
      </c>
      <c r="F37" s="131">
        <v>27750.999999970198</v>
      </c>
      <c r="G37" s="131">
        <v>28516.000000029802</v>
      </c>
      <c r="H37" s="152" t="s">
        <v>602</v>
      </c>
    </row>
    <row r="39" spans="1:8" ht="12.75">
      <c r="A39" s="147" t="s">
        <v>439</v>
      </c>
      <c r="C39" s="153" t="s">
        <v>440</v>
      </c>
      <c r="D39" s="131">
        <v>82505.67920744419</v>
      </c>
      <c r="F39" s="131">
        <v>27421.333333333336</v>
      </c>
      <c r="G39" s="131">
        <v>28675.00000000993</v>
      </c>
      <c r="H39" s="131">
        <v>54396.28695937672</v>
      </c>
    </row>
    <row r="40" spans="1:8" ht="12.75">
      <c r="A40" s="130">
        <v>38389.79436342593</v>
      </c>
      <c r="C40" s="153" t="s">
        <v>441</v>
      </c>
      <c r="D40" s="131">
        <v>3729.107319078576</v>
      </c>
      <c r="F40" s="131">
        <v>308.73343408503735</v>
      </c>
      <c r="G40" s="131">
        <v>324.1959284061371</v>
      </c>
      <c r="H40" s="131">
        <v>3729.107319078576</v>
      </c>
    </row>
    <row r="42" spans="3:8" ht="12.75">
      <c r="C42" s="153" t="s">
        <v>442</v>
      </c>
      <c r="D42" s="131">
        <v>4.519818944466203</v>
      </c>
      <c r="F42" s="131">
        <v>1.1258877543702128</v>
      </c>
      <c r="G42" s="131">
        <v>1.1305873702040972</v>
      </c>
      <c r="H42" s="131">
        <v>6.8554446039000485</v>
      </c>
    </row>
    <row r="43" spans="1:10" ht="12.75">
      <c r="A43" s="147" t="s">
        <v>431</v>
      </c>
      <c r="C43" s="148" t="s">
        <v>432</v>
      </c>
      <c r="D43" s="148" t="s">
        <v>433</v>
      </c>
      <c r="F43" s="148" t="s">
        <v>434</v>
      </c>
      <c r="G43" s="148" t="s">
        <v>435</v>
      </c>
      <c r="H43" s="148" t="s">
        <v>436</v>
      </c>
      <c r="I43" s="149" t="s">
        <v>437</v>
      </c>
      <c r="J43" s="148" t="s">
        <v>438</v>
      </c>
    </row>
    <row r="44" spans="1:8" ht="12.75">
      <c r="A44" s="150" t="s">
        <v>501</v>
      </c>
      <c r="C44" s="151">
        <v>267.7160000000149</v>
      </c>
      <c r="D44" s="131">
        <v>78353.5</v>
      </c>
      <c r="F44" s="131">
        <v>7045.499999992549</v>
      </c>
      <c r="G44" s="131">
        <v>7214.75</v>
      </c>
      <c r="H44" s="152" t="s">
        <v>603</v>
      </c>
    </row>
    <row r="46" spans="4:8" ht="12.75">
      <c r="D46" s="131">
        <v>78270.26287817955</v>
      </c>
      <c r="F46" s="131">
        <v>7042.000000007451</v>
      </c>
      <c r="G46" s="131">
        <v>7191.25</v>
      </c>
      <c r="H46" s="152" t="s">
        <v>604</v>
      </c>
    </row>
    <row r="48" spans="4:8" ht="12.75">
      <c r="D48" s="131">
        <v>78831.9133118391</v>
      </c>
      <c r="F48" s="131">
        <v>7068.75</v>
      </c>
      <c r="G48" s="131">
        <v>7152.5</v>
      </c>
      <c r="H48" s="152" t="s">
        <v>605</v>
      </c>
    </row>
    <row r="50" spans="1:8" ht="12.75">
      <c r="A50" s="147" t="s">
        <v>439</v>
      </c>
      <c r="C50" s="153" t="s">
        <v>440</v>
      </c>
      <c r="D50" s="131">
        <v>78485.22539667289</v>
      </c>
      <c r="F50" s="131">
        <v>7052.083333333334</v>
      </c>
      <c r="G50" s="131">
        <v>7186.166666666666</v>
      </c>
      <c r="H50" s="131">
        <v>71354.85413529449</v>
      </c>
    </row>
    <row r="51" spans="1:8" ht="12.75">
      <c r="A51" s="130">
        <v>38389.795011574075</v>
      </c>
      <c r="C51" s="153" t="s">
        <v>441</v>
      </c>
      <c r="D51" s="131">
        <v>303.11134505863555</v>
      </c>
      <c r="F51" s="131">
        <v>14.539457806531233</v>
      </c>
      <c r="G51" s="131">
        <v>31.43478699360524</v>
      </c>
      <c r="H51" s="131">
        <v>303.11134505863555</v>
      </c>
    </row>
    <row r="53" spans="3:8" ht="12.75">
      <c r="C53" s="153" t="s">
        <v>442</v>
      </c>
      <c r="D53" s="131">
        <v>0.3862017896064867</v>
      </c>
      <c r="F53" s="131">
        <v>0.2061725183791726</v>
      </c>
      <c r="G53" s="131">
        <v>0.4374347054795823</v>
      </c>
      <c r="H53" s="131">
        <v>0.4247942886743378</v>
      </c>
    </row>
    <row r="54" spans="1:10" ht="12.75">
      <c r="A54" s="147" t="s">
        <v>431</v>
      </c>
      <c r="C54" s="148" t="s">
        <v>432</v>
      </c>
      <c r="D54" s="148" t="s">
        <v>433</v>
      </c>
      <c r="F54" s="148" t="s">
        <v>434</v>
      </c>
      <c r="G54" s="148" t="s">
        <v>435</v>
      </c>
      <c r="H54" s="148" t="s">
        <v>436</v>
      </c>
      <c r="I54" s="149" t="s">
        <v>437</v>
      </c>
      <c r="J54" s="148" t="s">
        <v>438</v>
      </c>
    </row>
    <row r="55" spans="1:8" ht="12.75">
      <c r="A55" s="150" t="s">
        <v>500</v>
      </c>
      <c r="C55" s="151">
        <v>292.40199999976903</v>
      </c>
      <c r="D55" s="131">
        <v>72077.68370962143</v>
      </c>
      <c r="F55" s="131">
        <v>28273.25</v>
      </c>
      <c r="G55" s="131">
        <v>26862.75</v>
      </c>
      <c r="H55" s="152" t="s">
        <v>606</v>
      </c>
    </row>
    <row r="57" spans="4:8" ht="12.75">
      <c r="D57" s="131">
        <v>73238</v>
      </c>
      <c r="F57" s="131">
        <v>28669.499999970198</v>
      </c>
      <c r="G57" s="131">
        <v>27268.000000029802</v>
      </c>
      <c r="H57" s="152" t="s">
        <v>607</v>
      </c>
    </row>
    <row r="59" spans="4:8" ht="12.75">
      <c r="D59" s="131">
        <v>72189.4138649702</v>
      </c>
      <c r="F59" s="131">
        <v>28686.750000029802</v>
      </c>
      <c r="G59" s="131">
        <v>27160.5</v>
      </c>
      <c r="H59" s="152" t="s">
        <v>608</v>
      </c>
    </row>
    <row r="61" spans="1:8" ht="12.75">
      <c r="A61" s="147" t="s">
        <v>439</v>
      </c>
      <c r="C61" s="153" t="s">
        <v>440</v>
      </c>
      <c r="D61" s="131">
        <v>72501.69919153054</v>
      </c>
      <c r="F61" s="131">
        <v>28543.166666666664</v>
      </c>
      <c r="G61" s="131">
        <v>27097.083333343267</v>
      </c>
      <c r="H61" s="131">
        <v>44787.78370188267</v>
      </c>
    </row>
    <row r="62" spans="1:8" ht="12.75">
      <c r="A62" s="130">
        <v>38389.795694444445</v>
      </c>
      <c r="C62" s="153" t="s">
        <v>441</v>
      </c>
      <c r="D62" s="131">
        <v>640.0977013857619</v>
      </c>
      <c r="F62" s="131">
        <v>233.91375725669425</v>
      </c>
      <c r="G62" s="131">
        <v>209.93605178344097</v>
      </c>
      <c r="H62" s="131">
        <v>640.0977013857619</v>
      </c>
    </row>
    <row r="64" spans="3:8" ht="12.75">
      <c r="C64" s="153" t="s">
        <v>442</v>
      </c>
      <c r="D64" s="131">
        <v>0.8828726892245535</v>
      </c>
      <c r="F64" s="131">
        <v>0.8195087811678019</v>
      </c>
      <c r="G64" s="131">
        <v>0.7747551616565027</v>
      </c>
      <c r="H64" s="131">
        <v>1.4291792280823563</v>
      </c>
    </row>
    <row r="65" spans="1:10" ht="12.75">
      <c r="A65" s="147" t="s">
        <v>431</v>
      </c>
      <c r="C65" s="148" t="s">
        <v>432</v>
      </c>
      <c r="D65" s="148" t="s">
        <v>433</v>
      </c>
      <c r="F65" s="148" t="s">
        <v>434</v>
      </c>
      <c r="G65" s="148" t="s">
        <v>435</v>
      </c>
      <c r="H65" s="148" t="s">
        <v>436</v>
      </c>
      <c r="I65" s="149" t="s">
        <v>437</v>
      </c>
      <c r="J65" s="148" t="s">
        <v>438</v>
      </c>
    </row>
    <row r="66" spans="1:8" ht="12.75">
      <c r="A66" s="150" t="s">
        <v>504</v>
      </c>
      <c r="C66" s="151">
        <v>324.75400000019</v>
      </c>
      <c r="D66" s="131">
        <v>62562.566603899</v>
      </c>
      <c r="F66" s="131">
        <v>37770</v>
      </c>
      <c r="G66" s="131">
        <v>35816</v>
      </c>
      <c r="H66" s="152" t="s">
        <v>609</v>
      </c>
    </row>
    <row r="68" spans="4:8" ht="12.75">
      <c r="D68" s="131">
        <v>62898.202722370625</v>
      </c>
      <c r="F68" s="131">
        <v>37619</v>
      </c>
      <c r="G68" s="131">
        <v>35372</v>
      </c>
      <c r="H68" s="152" t="s">
        <v>610</v>
      </c>
    </row>
    <row r="70" spans="4:8" ht="12.75">
      <c r="D70" s="131">
        <v>63186.32747888565</v>
      </c>
      <c r="F70" s="131">
        <v>38329</v>
      </c>
      <c r="G70" s="131">
        <v>36002</v>
      </c>
      <c r="H70" s="152" t="s">
        <v>611</v>
      </c>
    </row>
    <row r="72" spans="1:8" ht="12.75">
      <c r="A72" s="147" t="s">
        <v>439</v>
      </c>
      <c r="C72" s="153" t="s">
        <v>440</v>
      </c>
      <c r="D72" s="131">
        <v>62882.365601718426</v>
      </c>
      <c r="F72" s="131">
        <v>37906</v>
      </c>
      <c r="G72" s="131">
        <v>35730</v>
      </c>
      <c r="H72" s="131">
        <v>25774.386923680046</v>
      </c>
    </row>
    <row r="73" spans="1:8" ht="12.75">
      <c r="A73" s="130">
        <v>38389.79620370371</v>
      </c>
      <c r="C73" s="153" t="s">
        <v>441</v>
      </c>
      <c r="D73" s="131">
        <v>312.18186700112784</v>
      </c>
      <c r="F73" s="131">
        <v>374.02807381264853</v>
      </c>
      <c r="G73" s="131">
        <v>323.68503209138356</v>
      </c>
      <c r="H73" s="131">
        <v>312.18186700112784</v>
      </c>
    </row>
    <row r="75" spans="3:8" ht="12.75">
      <c r="C75" s="153" t="s">
        <v>442</v>
      </c>
      <c r="D75" s="131">
        <v>0.4964537577647948</v>
      </c>
      <c r="F75" s="131">
        <v>0.9867252514447544</v>
      </c>
      <c r="G75" s="131">
        <v>0.9059194852823497</v>
      </c>
      <c r="H75" s="131">
        <v>1.2112096707693667</v>
      </c>
    </row>
    <row r="76" spans="1:10" ht="12.75">
      <c r="A76" s="147" t="s">
        <v>431</v>
      </c>
      <c r="C76" s="148" t="s">
        <v>432</v>
      </c>
      <c r="D76" s="148" t="s">
        <v>433</v>
      </c>
      <c r="F76" s="148" t="s">
        <v>434</v>
      </c>
      <c r="G76" s="148" t="s">
        <v>435</v>
      </c>
      <c r="H76" s="148" t="s">
        <v>436</v>
      </c>
      <c r="I76" s="149" t="s">
        <v>437</v>
      </c>
      <c r="J76" s="148" t="s">
        <v>438</v>
      </c>
    </row>
    <row r="77" spans="1:8" ht="12.75">
      <c r="A77" s="150" t="s">
        <v>523</v>
      </c>
      <c r="C77" s="151">
        <v>343.82299999985844</v>
      </c>
      <c r="D77" s="131">
        <v>66497.3804923296</v>
      </c>
      <c r="F77" s="131">
        <v>31810</v>
      </c>
      <c r="G77" s="131">
        <v>31979.999999970198</v>
      </c>
      <c r="H77" s="152" t="s">
        <v>612</v>
      </c>
    </row>
    <row r="79" spans="4:8" ht="12.75">
      <c r="D79" s="131">
        <v>66762.3595277071</v>
      </c>
      <c r="F79" s="131">
        <v>31508</v>
      </c>
      <c r="G79" s="131">
        <v>31092</v>
      </c>
      <c r="H79" s="152" t="s">
        <v>613</v>
      </c>
    </row>
    <row r="81" spans="4:8" ht="12.75">
      <c r="D81" s="131">
        <v>66108.80355989933</v>
      </c>
      <c r="F81" s="131">
        <v>31448</v>
      </c>
      <c r="G81" s="131">
        <v>30940</v>
      </c>
      <c r="H81" s="152" t="s">
        <v>614</v>
      </c>
    </row>
    <row r="83" spans="1:8" ht="12.75">
      <c r="A83" s="147" t="s">
        <v>439</v>
      </c>
      <c r="C83" s="153" t="s">
        <v>440</v>
      </c>
      <c r="D83" s="131">
        <v>66456.181193312</v>
      </c>
      <c r="F83" s="131">
        <v>31588.666666666664</v>
      </c>
      <c r="G83" s="131">
        <v>31337.333333323397</v>
      </c>
      <c r="H83" s="131">
        <v>34992.27450741025</v>
      </c>
    </row>
    <row r="84" spans="1:8" ht="12.75">
      <c r="A84" s="130">
        <v>38389.79665509259</v>
      </c>
      <c r="C84" s="153" t="s">
        <v>441</v>
      </c>
      <c r="D84" s="131">
        <v>328.72007459820225</v>
      </c>
      <c r="F84" s="131">
        <v>194.01374521753175</v>
      </c>
      <c r="G84" s="131">
        <v>561.7306590477406</v>
      </c>
      <c r="H84" s="131">
        <v>328.72007459820225</v>
      </c>
    </row>
    <row r="86" spans="3:8" ht="12.75">
      <c r="C86" s="153" t="s">
        <v>442</v>
      </c>
      <c r="D86" s="131">
        <v>0.49464183571126386</v>
      </c>
      <c r="F86" s="131">
        <v>0.6141878264911419</v>
      </c>
      <c r="G86" s="131">
        <v>1.7925285890564566</v>
      </c>
      <c r="H86" s="131">
        <v>0.9394075670290875</v>
      </c>
    </row>
    <row r="87" spans="1:10" ht="12.75">
      <c r="A87" s="147" t="s">
        <v>431</v>
      </c>
      <c r="C87" s="148" t="s">
        <v>432</v>
      </c>
      <c r="D87" s="148" t="s">
        <v>433</v>
      </c>
      <c r="F87" s="148" t="s">
        <v>434</v>
      </c>
      <c r="G87" s="148" t="s">
        <v>435</v>
      </c>
      <c r="H87" s="148" t="s">
        <v>436</v>
      </c>
      <c r="I87" s="149" t="s">
        <v>437</v>
      </c>
      <c r="J87" s="148" t="s">
        <v>438</v>
      </c>
    </row>
    <row r="88" spans="1:8" ht="12.75">
      <c r="A88" s="150" t="s">
        <v>505</v>
      </c>
      <c r="C88" s="151">
        <v>361.38400000007823</v>
      </c>
      <c r="D88" s="131">
        <v>68473.86234211922</v>
      </c>
      <c r="F88" s="131">
        <v>33276</v>
      </c>
      <c r="G88" s="131">
        <v>32684</v>
      </c>
      <c r="H88" s="152" t="s">
        <v>615</v>
      </c>
    </row>
    <row r="90" spans="4:8" ht="12.75">
      <c r="D90" s="131">
        <v>67037.91631376743</v>
      </c>
      <c r="F90" s="131">
        <v>32928</v>
      </c>
      <c r="G90" s="131">
        <v>32477.999999970198</v>
      </c>
      <c r="H90" s="152" t="s">
        <v>616</v>
      </c>
    </row>
    <row r="92" spans="4:8" ht="12.75">
      <c r="D92" s="131">
        <v>69432.74102699757</v>
      </c>
      <c r="F92" s="131">
        <v>32836</v>
      </c>
      <c r="G92" s="131">
        <v>32116.000000029802</v>
      </c>
      <c r="H92" s="152" t="s">
        <v>617</v>
      </c>
    </row>
    <row r="94" spans="1:8" ht="12.75">
      <c r="A94" s="147" t="s">
        <v>439</v>
      </c>
      <c r="C94" s="153" t="s">
        <v>440</v>
      </c>
      <c r="D94" s="131">
        <v>68314.83989429474</v>
      </c>
      <c r="F94" s="131">
        <v>33013.333333333336</v>
      </c>
      <c r="G94" s="131">
        <v>32426</v>
      </c>
      <c r="H94" s="131">
        <v>35571.470993245945</v>
      </c>
    </row>
    <row r="95" spans="1:8" ht="12.75">
      <c r="A95" s="130">
        <v>38389.79708333333</v>
      </c>
      <c r="C95" s="153" t="s">
        <v>441</v>
      </c>
      <c r="D95" s="131">
        <v>1205.3059594799345</v>
      </c>
      <c r="F95" s="131">
        <v>232.08044582285112</v>
      </c>
      <c r="G95" s="131">
        <v>287.54825680051283</v>
      </c>
      <c r="H95" s="131">
        <v>1205.3059594799345</v>
      </c>
    </row>
    <row r="97" spans="3:8" ht="12.75">
      <c r="C97" s="153" t="s">
        <v>442</v>
      </c>
      <c r="D97" s="131">
        <v>1.7643398730714062</v>
      </c>
      <c r="F97" s="131">
        <v>0.7029900418705103</v>
      </c>
      <c r="G97" s="131">
        <v>0.8867830037639947</v>
      </c>
      <c r="H97" s="131">
        <v>3.3884062869055627</v>
      </c>
    </row>
    <row r="98" spans="1:10" ht="12.75">
      <c r="A98" s="147" t="s">
        <v>431</v>
      </c>
      <c r="C98" s="148" t="s">
        <v>432</v>
      </c>
      <c r="D98" s="148" t="s">
        <v>433</v>
      </c>
      <c r="F98" s="148" t="s">
        <v>434</v>
      </c>
      <c r="G98" s="148" t="s">
        <v>435</v>
      </c>
      <c r="H98" s="148" t="s">
        <v>436</v>
      </c>
      <c r="I98" s="149" t="s">
        <v>437</v>
      </c>
      <c r="J98" s="148" t="s">
        <v>438</v>
      </c>
    </row>
    <row r="99" spans="1:8" ht="12.75">
      <c r="A99" s="150" t="s">
        <v>524</v>
      </c>
      <c r="C99" s="151">
        <v>371.029</v>
      </c>
      <c r="D99" s="131">
        <v>68514.53991544247</v>
      </c>
      <c r="F99" s="131">
        <v>44882</v>
      </c>
      <c r="G99" s="131">
        <v>44278</v>
      </c>
      <c r="H99" s="152" t="s">
        <v>618</v>
      </c>
    </row>
    <row r="101" spans="4:8" ht="12.75">
      <c r="D101" s="131">
        <v>68051.23558712006</v>
      </c>
      <c r="F101" s="131">
        <v>43894</v>
      </c>
      <c r="G101" s="131">
        <v>44020</v>
      </c>
      <c r="H101" s="152" t="s">
        <v>619</v>
      </c>
    </row>
    <row r="103" spans="4:8" ht="12.75">
      <c r="D103" s="131">
        <v>69214.85611951351</v>
      </c>
      <c r="F103" s="131">
        <v>44604</v>
      </c>
      <c r="G103" s="131">
        <v>44208</v>
      </c>
      <c r="H103" s="152" t="s">
        <v>620</v>
      </c>
    </row>
    <row r="105" spans="1:8" ht="12.75">
      <c r="A105" s="147" t="s">
        <v>439</v>
      </c>
      <c r="C105" s="153" t="s">
        <v>440</v>
      </c>
      <c r="D105" s="131">
        <v>68593.54387402534</v>
      </c>
      <c r="F105" s="131">
        <v>44460</v>
      </c>
      <c r="G105" s="131">
        <v>44168.66666666667</v>
      </c>
      <c r="H105" s="131">
        <v>24244.41068163634</v>
      </c>
    </row>
    <row r="106" spans="1:8" ht="12.75">
      <c r="A106" s="130">
        <v>38389.79752314815</v>
      </c>
      <c r="C106" s="153" t="s">
        <v>441</v>
      </c>
      <c r="D106" s="131">
        <v>585.8194303333192</v>
      </c>
      <c r="F106" s="131">
        <v>509.4977919481105</v>
      </c>
      <c r="G106" s="131">
        <v>133.42163742561897</v>
      </c>
      <c r="H106" s="131">
        <v>585.8194303333192</v>
      </c>
    </row>
    <row r="108" spans="3:8" ht="12.75">
      <c r="C108" s="153" t="s">
        <v>442</v>
      </c>
      <c r="D108" s="131">
        <v>0.8540445605335669</v>
      </c>
      <c r="F108" s="131">
        <v>1.1459689427532849</v>
      </c>
      <c r="G108" s="131">
        <v>0.3020730474671765</v>
      </c>
      <c r="H108" s="131">
        <v>2.4163071564244776</v>
      </c>
    </row>
    <row r="109" spans="1:10" ht="12.75">
      <c r="A109" s="147" t="s">
        <v>431</v>
      </c>
      <c r="C109" s="148" t="s">
        <v>432</v>
      </c>
      <c r="D109" s="148" t="s">
        <v>433</v>
      </c>
      <c r="F109" s="148" t="s">
        <v>434</v>
      </c>
      <c r="G109" s="148" t="s">
        <v>435</v>
      </c>
      <c r="H109" s="148" t="s">
        <v>436</v>
      </c>
      <c r="I109" s="149" t="s">
        <v>437</v>
      </c>
      <c r="J109" s="148" t="s">
        <v>438</v>
      </c>
    </row>
    <row r="110" spans="1:8" ht="12.75">
      <c r="A110" s="150" t="s">
        <v>499</v>
      </c>
      <c r="C110" s="151">
        <v>407.77100000018254</v>
      </c>
      <c r="D110" s="131">
        <v>5451493.909088135</v>
      </c>
      <c r="F110" s="131">
        <v>101900</v>
      </c>
      <c r="G110" s="131">
        <v>96100</v>
      </c>
      <c r="H110" s="152" t="s">
        <v>621</v>
      </c>
    </row>
    <row r="112" spans="4:8" ht="12.75">
      <c r="D112" s="131">
        <v>5193315.478462219</v>
      </c>
      <c r="F112" s="131">
        <v>103300</v>
      </c>
      <c r="G112" s="131">
        <v>97500</v>
      </c>
      <c r="H112" s="152" t="s">
        <v>622</v>
      </c>
    </row>
    <row r="114" spans="4:8" ht="12.75">
      <c r="D114" s="131">
        <v>5343944.311691284</v>
      </c>
      <c r="F114" s="131">
        <v>99700</v>
      </c>
      <c r="G114" s="131">
        <v>96900</v>
      </c>
      <c r="H114" s="152" t="s">
        <v>623</v>
      </c>
    </row>
    <row r="116" spans="1:8" ht="12.75">
      <c r="A116" s="147" t="s">
        <v>439</v>
      </c>
      <c r="C116" s="153" t="s">
        <v>440</v>
      </c>
      <c r="D116" s="131">
        <v>5329584.566413879</v>
      </c>
      <c r="F116" s="131">
        <v>101633.33333333334</v>
      </c>
      <c r="G116" s="131">
        <v>96833.33333333334</v>
      </c>
      <c r="H116" s="131">
        <v>5230390.478363564</v>
      </c>
    </row>
    <row r="117" spans="1:8" ht="12.75">
      <c r="A117" s="130">
        <v>38389.797997685186</v>
      </c>
      <c r="C117" s="153" t="s">
        <v>441</v>
      </c>
      <c r="D117" s="131">
        <v>129686.84290800923</v>
      </c>
      <c r="F117" s="131">
        <v>1814.7543451754932</v>
      </c>
      <c r="G117" s="131">
        <v>702.3769168568492</v>
      </c>
      <c r="H117" s="131">
        <v>129686.84290800923</v>
      </c>
    </row>
    <row r="119" spans="3:8" ht="12.75">
      <c r="C119" s="153" t="s">
        <v>442</v>
      </c>
      <c r="D119" s="131">
        <v>2.4333386831925568</v>
      </c>
      <c r="F119" s="131">
        <v>1.785589713193335</v>
      </c>
      <c r="G119" s="131">
        <v>0.7253462136215312</v>
      </c>
      <c r="H119" s="131">
        <v>2.4794868269296866</v>
      </c>
    </row>
    <row r="120" spans="1:10" ht="12.75">
      <c r="A120" s="147" t="s">
        <v>431</v>
      </c>
      <c r="C120" s="148" t="s">
        <v>432</v>
      </c>
      <c r="D120" s="148" t="s">
        <v>433</v>
      </c>
      <c r="F120" s="148" t="s">
        <v>434</v>
      </c>
      <c r="G120" s="148" t="s">
        <v>435</v>
      </c>
      <c r="H120" s="148" t="s">
        <v>436</v>
      </c>
      <c r="I120" s="149" t="s">
        <v>437</v>
      </c>
      <c r="J120" s="148" t="s">
        <v>438</v>
      </c>
    </row>
    <row r="121" spans="1:8" ht="12.75">
      <c r="A121" s="150" t="s">
        <v>506</v>
      </c>
      <c r="C121" s="151">
        <v>455.40299999993294</v>
      </c>
      <c r="D121" s="131">
        <v>487814.9977374077</v>
      </c>
      <c r="F121" s="131">
        <v>62492.5</v>
      </c>
      <c r="G121" s="131">
        <v>64230</v>
      </c>
      <c r="H121" s="152" t="s">
        <v>624</v>
      </c>
    </row>
    <row r="123" spans="4:8" ht="12.75">
      <c r="D123" s="131">
        <v>508988.1837463379</v>
      </c>
      <c r="F123" s="131">
        <v>62352.500000059605</v>
      </c>
      <c r="G123" s="131">
        <v>64425</v>
      </c>
      <c r="H123" s="152" t="s">
        <v>625</v>
      </c>
    </row>
    <row r="125" spans="4:8" ht="12.75">
      <c r="D125" s="131">
        <v>520652.74050569534</v>
      </c>
      <c r="F125" s="131">
        <v>62517.5</v>
      </c>
      <c r="G125" s="131">
        <v>64492.5</v>
      </c>
      <c r="H125" s="152" t="s">
        <v>626</v>
      </c>
    </row>
    <row r="127" spans="1:8" ht="12.75">
      <c r="A127" s="147" t="s">
        <v>439</v>
      </c>
      <c r="C127" s="153" t="s">
        <v>440</v>
      </c>
      <c r="D127" s="131">
        <v>505818.640663147</v>
      </c>
      <c r="F127" s="131">
        <v>62454.166666686535</v>
      </c>
      <c r="G127" s="131">
        <v>64382.5</v>
      </c>
      <c r="H127" s="131">
        <v>442405.91294995864</v>
      </c>
    </row>
    <row r="128" spans="1:8" ht="12.75">
      <c r="A128" s="130">
        <v>38389.79864583333</v>
      </c>
      <c r="C128" s="153" t="s">
        <v>441</v>
      </c>
      <c r="D128" s="131">
        <v>16646.736618513125</v>
      </c>
      <c r="F128" s="131">
        <v>88.92881043851378</v>
      </c>
      <c r="G128" s="131">
        <v>136.31305880215587</v>
      </c>
      <c r="H128" s="131">
        <v>16646.736618513125</v>
      </c>
    </row>
    <row r="130" spans="3:8" ht="12.75">
      <c r="C130" s="153" t="s">
        <v>442</v>
      </c>
      <c r="D130" s="131">
        <v>3.291048466835592</v>
      </c>
      <c r="F130" s="131">
        <v>0.1423905164136134</v>
      </c>
      <c r="G130" s="131">
        <v>0.21172377401026032</v>
      </c>
      <c r="H130" s="131">
        <v>3.762774441126439</v>
      </c>
    </row>
    <row r="131" spans="1:16" ht="12.75">
      <c r="A131" s="141" t="s">
        <v>422</v>
      </c>
      <c r="B131" s="136" t="s">
        <v>564</v>
      </c>
      <c r="D131" s="141" t="s">
        <v>423</v>
      </c>
      <c r="E131" s="136" t="s">
        <v>424</v>
      </c>
      <c r="F131" s="137" t="s">
        <v>443</v>
      </c>
      <c r="G131" s="142" t="s">
        <v>426</v>
      </c>
      <c r="H131" s="143">
        <v>1</v>
      </c>
      <c r="I131" s="144" t="s">
        <v>427</v>
      </c>
      <c r="J131" s="143">
        <v>2</v>
      </c>
      <c r="K131" s="142" t="s">
        <v>428</v>
      </c>
      <c r="L131" s="145">
        <v>1</v>
      </c>
      <c r="M131" s="142" t="s">
        <v>429</v>
      </c>
      <c r="N131" s="146">
        <v>1</v>
      </c>
      <c r="O131" s="142" t="s">
        <v>430</v>
      </c>
      <c r="P131" s="146">
        <v>1</v>
      </c>
    </row>
    <row r="133" spans="1:10" ht="12.75">
      <c r="A133" s="147" t="s">
        <v>431</v>
      </c>
      <c r="C133" s="148" t="s">
        <v>432</v>
      </c>
      <c r="D133" s="148" t="s">
        <v>433</v>
      </c>
      <c r="F133" s="148" t="s">
        <v>434</v>
      </c>
      <c r="G133" s="148" t="s">
        <v>435</v>
      </c>
      <c r="H133" s="148" t="s">
        <v>436</v>
      </c>
      <c r="I133" s="149" t="s">
        <v>437</v>
      </c>
      <c r="J133" s="148" t="s">
        <v>438</v>
      </c>
    </row>
    <row r="134" spans="1:8" ht="12.75">
      <c r="A134" s="150" t="s">
        <v>502</v>
      </c>
      <c r="C134" s="151">
        <v>228.61599999992177</v>
      </c>
      <c r="D134" s="131">
        <v>18078</v>
      </c>
      <c r="F134" s="131">
        <v>17677</v>
      </c>
      <c r="G134" s="131">
        <v>17868</v>
      </c>
      <c r="H134" s="152" t="s">
        <v>627</v>
      </c>
    </row>
    <row r="136" spans="4:8" ht="12.75">
      <c r="D136" s="131">
        <v>18044.221170663834</v>
      </c>
      <c r="F136" s="131">
        <v>17541</v>
      </c>
      <c r="G136" s="131">
        <v>17608</v>
      </c>
      <c r="H136" s="152" t="s">
        <v>628</v>
      </c>
    </row>
    <row r="138" spans="4:8" ht="12.75">
      <c r="D138" s="131">
        <v>17926.5</v>
      </c>
      <c r="F138" s="131">
        <v>17811</v>
      </c>
      <c r="G138" s="131">
        <v>17926</v>
      </c>
      <c r="H138" s="152" t="s">
        <v>629</v>
      </c>
    </row>
    <row r="140" spans="1:8" ht="12.75">
      <c r="A140" s="147" t="s">
        <v>439</v>
      </c>
      <c r="C140" s="153" t="s">
        <v>440</v>
      </c>
      <c r="D140" s="131">
        <v>18016.24039022128</v>
      </c>
      <c r="F140" s="131">
        <v>17676.333333333332</v>
      </c>
      <c r="G140" s="131">
        <v>17800.666666666668</v>
      </c>
      <c r="H140" s="131">
        <v>270.5985277321569</v>
      </c>
    </row>
    <row r="141" spans="1:8" ht="12.75">
      <c r="A141" s="130">
        <v>38389.80087962963</v>
      </c>
      <c r="C141" s="153" t="s">
        <v>441</v>
      </c>
      <c r="D141" s="131">
        <v>79.53147525114427</v>
      </c>
      <c r="F141" s="131">
        <v>135.00123456225626</v>
      </c>
      <c r="G141" s="131">
        <v>169.35564157515785</v>
      </c>
      <c r="H141" s="131">
        <v>79.53147525114427</v>
      </c>
    </row>
    <row r="143" spans="3:8" ht="12.75">
      <c r="C143" s="153" t="s">
        <v>442</v>
      </c>
      <c r="D143" s="131">
        <v>0.4414432397022841</v>
      </c>
      <c r="F143" s="131">
        <v>0.7637400359930772</v>
      </c>
      <c r="G143" s="131">
        <v>0.9514005556448702</v>
      </c>
      <c r="H143" s="131">
        <v>29.390948989148185</v>
      </c>
    </row>
    <row r="144" spans="1:10" ht="12.75">
      <c r="A144" s="147" t="s">
        <v>431</v>
      </c>
      <c r="C144" s="148" t="s">
        <v>432</v>
      </c>
      <c r="D144" s="148" t="s">
        <v>433</v>
      </c>
      <c r="F144" s="148" t="s">
        <v>434</v>
      </c>
      <c r="G144" s="148" t="s">
        <v>435</v>
      </c>
      <c r="H144" s="148" t="s">
        <v>436</v>
      </c>
      <c r="I144" s="149" t="s">
        <v>437</v>
      </c>
      <c r="J144" s="148" t="s">
        <v>438</v>
      </c>
    </row>
    <row r="145" spans="1:8" ht="12.75">
      <c r="A145" s="150" t="s">
        <v>503</v>
      </c>
      <c r="C145" s="151">
        <v>231.6040000000503</v>
      </c>
      <c r="D145" s="131">
        <v>27753.515766471624</v>
      </c>
      <c r="F145" s="131">
        <v>26861</v>
      </c>
      <c r="G145" s="131">
        <v>27625.999999970198</v>
      </c>
      <c r="H145" s="152" t="s">
        <v>630</v>
      </c>
    </row>
    <row r="147" spans="4:8" ht="12.75">
      <c r="D147" s="131">
        <v>28471.81419247389</v>
      </c>
      <c r="F147" s="131">
        <v>26204</v>
      </c>
      <c r="G147" s="131">
        <v>28288</v>
      </c>
      <c r="H147" s="152" t="s">
        <v>631</v>
      </c>
    </row>
    <row r="149" spans="4:8" ht="12.75">
      <c r="D149" s="131">
        <v>27374.000000029802</v>
      </c>
      <c r="F149" s="131">
        <v>26858</v>
      </c>
      <c r="G149" s="131">
        <v>27808</v>
      </c>
      <c r="H149" s="152" t="s">
        <v>632</v>
      </c>
    </row>
    <row r="151" spans="1:8" ht="12.75">
      <c r="A151" s="147" t="s">
        <v>439</v>
      </c>
      <c r="C151" s="153" t="s">
        <v>440</v>
      </c>
      <c r="D151" s="131">
        <v>27866.443319658436</v>
      </c>
      <c r="F151" s="131">
        <v>26641</v>
      </c>
      <c r="G151" s="131">
        <v>27907.333333323397</v>
      </c>
      <c r="H151" s="131">
        <v>530.4324669507123</v>
      </c>
    </row>
    <row r="152" spans="1:8" ht="12.75">
      <c r="A152" s="130">
        <v>38389.80134259259</v>
      </c>
      <c r="C152" s="153" t="s">
        <v>441</v>
      </c>
      <c r="D152" s="131">
        <v>557.5513200454792</v>
      </c>
      <c r="F152" s="131">
        <v>378.4560740693694</v>
      </c>
      <c r="G152" s="131">
        <v>341.99610135449615</v>
      </c>
      <c r="H152" s="131">
        <v>557.5513200454792</v>
      </c>
    </row>
    <row r="154" spans="3:8" ht="12.75">
      <c r="C154" s="153" t="s">
        <v>442</v>
      </c>
      <c r="D154" s="131">
        <v>2.0007982850547474</v>
      </c>
      <c r="F154" s="131">
        <v>1.4205775836844312</v>
      </c>
      <c r="G154" s="131">
        <v>1.225470371065973</v>
      </c>
      <c r="H154" s="131">
        <v>105.11259298486469</v>
      </c>
    </row>
    <row r="155" spans="1:10" ht="12.75">
      <c r="A155" s="147" t="s">
        <v>431</v>
      </c>
      <c r="C155" s="148" t="s">
        <v>432</v>
      </c>
      <c r="D155" s="148" t="s">
        <v>433</v>
      </c>
      <c r="F155" s="148" t="s">
        <v>434</v>
      </c>
      <c r="G155" s="148" t="s">
        <v>435</v>
      </c>
      <c r="H155" s="148" t="s">
        <v>436</v>
      </c>
      <c r="I155" s="149" t="s">
        <v>437</v>
      </c>
      <c r="J155" s="148" t="s">
        <v>438</v>
      </c>
    </row>
    <row r="156" spans="1:8" ht="12.75">
      <c r="A156" s="150" t="s">
        <v>501</v>
      </c>
      <c r="C156" s="151">
        <v>267.7160000000149</v>
      </c>
      <c r="D156" s="131">
        <v>7483.264319561422</v>
      </c>
      <c r="F156" s="131">
        <v>6838.249999992549</v>
      </c>
      <c r="G156" s="131">
        <v>6927.25</v>
      </c>
      <c r="H156" s="152" t="s">
        <v>633</v>
      </c>
    </row>
    <row r="158" spans="4:8" ht="12.75">
      <c r="D158" s="131">
        <v>7496.328960433602</v>
      </c>
      <c r="F158" s="131">
        <v>6884.25</v>
      </c>
      <c r="G158" s="131">
        <v>6965</v>
      </c>
      <c r="H158" s="152" t="s">
        <v>634</v>
      </c>
    </row>
    <row r="160" spans="4:8" ht="12.75">
      <c r="D160" s="131">
        <v>7482.321029707789</v>
      </c>
      <c r="F160" s="131">
        <v>6870.499999992549</v>
      </c>
      <c r="G160" s="131">
        <v>6968.500000007451</v>
      </c>
      <c r="H160" s="152" t="s">
        <v>635</v>
      </c>
    </row>
    <row r="162" spans="1:8" ht="12.75">
      <c r="A162" s="147" t="s">
        <v>439</v>
      </c>
      <c r="C162" s="153" t="s">
        <v>440</v>
      </c>
      <c r="D162" s="131">
        <v>7487.3047699009385</v>
      </c>
      <c r="F162" s="131">
        <v>6864.333333328366</v>
      </c>
      <c r="G162" s="131">
        <v>6953.583333335817</v>
      </c>
      <c r="H162" s="131">
        <v>570.8605783107441</v>
      </c>
    </row>
    <row r="163" spans="1:8" ht="12.75">
      <c r="A163" s="130">
        <v>38389.80199074074</v>
      </c>
      <c r="C163" s="153" t="s">
        <v>441</v>
      </c>
      <c r="D163" s="131">
        <v>7.829397167353993</v>
      </c>
      <c r="F163" s="131">
        <v>23.611879075440086</v>
      </c>
      <c r="G163" s="131">
        <v>22.872381455540967</v>
      </c>
      <c r="H163" s="131">
        <v>7.829397167353993</v>
      </c>
    </row>
    <row r="165" spans="3:8" ht="12.75">
      <c r="C165" s="153" t="s">
        <v>442</v>
      </c>
      <c r="D165" s="131">
        <v>0.10456896584239862</v>
      </c>
      <c r="F165" s="131">
        <v>0.34397920276973487</v>
      </c>
      <c r="G165" s="131">
        <v>0.32892942184053003</v>
      </c>
      <c r="H165" s="131">
        <v>1.371507766488671</v>
      </c>
    </row>
    <row r="166" spans="1:10" ht="12.75">
      <c r="A166" s="147" t="s">
        <v>431</v>
      </c>
      <c r="C166" s="148" t="s">
        <v>432</v>
      </c>
      <c r="D166" s="148" t="s">
        <v>433</v>
      </c>
      <c r="F166" s="148" t="s">
        <v>434</v>
      </c>
      <c r="G166" s="148" t="s">
        <v>435</v>
      </c>
      <c r="H166" s="148" t="s">
        <v>436</v>
      </c>
      <c r="I166" s="149" t="s">
        <v>437</v>
      </c>
      <c r="J166" s="148" t="s">
        <v>438</v>
      </c>
    </row>
    <row r="167" spans="1:8" ht="12.75">
      <c r="A167" s="150" t="s">
        <v>500</v>
      </c>
      <c r="C167" s="151">
        <v>292.40199999976903</v>
      </c>
      <c r="D167" s="131">
        <v>26125</v>
      </c>
      <c r="F167" s="131">
        <v>26328.75</v>
      </c>
      <c r="G167" s="131">
        <v>26365.499999970198</v>
      </c>
      <c r="H167" s="152" t="s">
        <v>636</v>
      </c>
    </row>
    <row r="169" spans="4:8" ht="12.75">
      <c r="D169" s="131">
        <v>26861</v>
      </c>
      <c r="F169" s="131">
        <v>26157.75</v>
      </c>
      <c r="G169" s="131">
        <v>26355.75</v>
      </c>
      <c r="H169" s="152" t="s">
        <v>637</v>
      </c>
    </row>
    <row r="171" spans="4:8" ht="12.75">
      <c r="D171" s="131">
        <v>26549.5</v>
      </c>
      <c r="F171" s="131">
        <v>26020.75</v>
      </c>
      <c r="G171" s="131">
        <v>26386.750000029802</v>
      </c>
      <c r="H171" s="152" t="s">
        <v>638</v>
      </c>
    </row>
    <row r="173" spans="1:8" ht="12.75">
      <c r="A173" s="147" t="s">
        <v>439</v>
      </c>
      <c r="C173" s="153" t="s">
        <v>440</v>
      </c>
      <c r="D173" s="131">
        <v>26511.833333333336</v>
      </c>
      <c r="F173" s="131">
        <v>26169.083333333336</v>
      </c>
      <c r="G173" s="131">
        <v>26369.333333333336</v>
      </c>
      <c r="H173" s="131">
        <v>227.91737288135587</v>
      </c>
    </row>
    <row r="174" spans="1:8" ht="12.75">
      <c r="A174" s="130">
        <v>38389.80266203704</v>
      </c>
      <c r="C174" s="153" t="s">
        <v>441</v>
      </c>
      <c r="D174" s="131">
        <v>369.4429365048591</v>
      </c>
      <c r="F174" s="131">
        <v>154.31245359119055</v>
      </c>
      <c r="G174" s="131">
        <v>15.851524656754155</v>
      </c>
      <c r="H174" s="131">
        <v>369.4429365048591</v>
      </c>
    </row>
    <row r="176" spans="3:8" ht="12.75">
      <c r="C176" s="153" t="s">
        <v>442</v>
      </c>
      <c r="D176" s="131">
        <v>1.3935020330727506</v>
      </c>
      <c r="F176" s="131">
        <v>0.5896746616058666</v>
      </c>
      <c r="G176" s="131">
        <v>0.060113482796003516</v>
      </c>
      <c r="H176" s="131">
        <v>162.09511887326622</v>
      </c>
    </row>
    <row r="177" spans="1:10" ht="12.75">
      <c r="A177" s="147" t="s">
        <v>431</v>
      </c>
      <c r="C177" s="148" t="s">
        <v>432</v>
      </c>
      <c r="D177" s="148" t="s">
        <v>433</v>
      </c>
      <c r="F177" s="148" t="s">
        <v>434</v>
      </c>
      <c r="G177" s="148" t="s">
        <v>435</v>
      </c>
      <c r="H177" s="148" t="s">
        <v>436</v>
      </c>
      <c r="I177" s="149" t="s">
        <v>437</v>
      </c>
      <c r="J177" s="148" t="s">
        <v>438</v>
      </c>
    </row>
    <row r="178" spans="1:8" ht="12.75">
      <c r="A178" s="150" t="s">
        <v>504</v>
      </c>
      <c r="C178" s="151">
        <v>324.75400000019</v>
      </c>
      <c r="D178" s="131">
        <v>39450.08134573698</v>
      </c>
      <c r="F178" s="131">
        <v>36060</v>
      </c>
      <c r="G178" s="131">
        <v>34597</v>
      </c>
      <c r="H178" s="152" t="s">
        <v>639</v>
      </c>
    </row>
    <row r="180" spans="4:8" ht="12.75">
      <c r="D180" s="131">
        <v>39834.12928920984</v>
      </c>
      <c r="F180" s="131">
        <v>35935</v>
      </c>
      <c r="G180" s="131">
        <v>34927</v>
      </c>
      <c r="H180" s="152" t="s">
        <v>640</v>
      </c>
    </row>
    <row r="182" spans="4:8" ht="12.75">
      <c r="D182" s="131">
        <v>39477.057872891426</v>
      </c>
      <c r="F182" s="131">
        <v>35839</v>
      </c>
      <c r="G182" s="131">
        <v>34912</v>
      </c>
      <c r="H182" s="152" t="s">
        <v>641</v>
      </c>
    </row>
    <row r="184" spans="1:8" ht="12.75">
      <c r="A184" s="147" t="s">
        <v>439</v>
      </c>
      <c r="C184" s="153" t="s">
        <v>440</v>
      </c>
      <c r="D184" s="131">
        <v>39587.08950261275</v>
      </c>
      <c r="F184" s="131">
        <v>35944.666666666664</v>
      </c>
      <c r="G184" s="131">
        <v>34812</v>
      </c>
      <c r="H184" s="131">
        <v>4057.8144493078457</v>
      </c>
    </row>
    <row r="185" spans="1:8" ht="12.75">
      <c r="A185" s="130">
        <v>38389.8031712963</v>
      </c>
      <c r="C185" s="153" t="s">
        <v>441</v>
      </c>
      <c r="D185" s="131">
        <v>214.36750074479494</v>
      </c>
      <c r="F185" s="131">
        <v>110.81666541334535</v>
      </c>
      <c r="G185" s="131">
        <v>186.34645153584225</v>
      </c>
      <c r="H185" s="131">
        <v>214.36750074479494</v>
      </c>
    </row>
    <row r="187" spans="3:8" ht="12.75">
      <c r="C187" s="153" t="s">
        <v>442</v>
      </c>
      <c r="D187" s="131">
        <v>0.541508616668186</v>
      </c>
      <c r="F187" s="131">
        <v>0.30829793593860566</v>
      </c>
      <c r="G187" s="131">
        <v>0.5352937249679485</v>
      </c>
      <c r="H187" s="131">
        <v>5.282831519843404</v>
      </c>
    </row>
    <row r="188" spans="1:10" ht="12.75">
      <c r="A188" s="147" t="s">
        <v>431</v>
      </c>
      <c r="C188" s="148" t="s">
        <v>432</v>
      </c>
      <c r="D188" s="148" t="s">
        <v>433</v>
      </c>
      <c r="F188" s="148" t="s">
        <v>434</v>
      </c>
      <c r="G188" s="148" t="s">
        <v>435</v>
      </c>
      <c r="H188" s="148" t="s">
        <v>436</v>
      </c>
      <c r="I188" s="149" t="s">
        <v>437</v>
      </c>
      <c r="J188" s="148" t="s">
        <v>438</v>
      </c>
    </row>
    <row r="189" spans="1:8" ht="12.75">
      <c r="A189" s="150" t="s">
        <v>523</v>
      </c>
      <c r="C189" s="151">
        <v>343.82299999985844</v>
      </c>
      <c r="D189" s="131">
        <v>32326.717821985483</v>
      </c>
      <c r="F189" s="131">
        <v>31225.999999970198</v>
      </c>
      <c r="G189" s="131">
        <v>31346</v>
      </c>
      <c r="H189" s="152" t="s">
        <v>642</v>
      </c>
    </row>
    <row r="191" spans="4:8" ht="12.75">
      <c r="D191" s="131">
        <v>31863.5</v>
      </c>
      <c r="F191" s="131">
        <v>30622.000000029802</v>
      </c>
      <c r="G191" s="131">
        <v>30654</v>
      </c>
      <c r="H191" s="152" t="s">
        <v>643</v>
      </c>
    </row>
    <row r="193" spans="4:8" ht="12.75">
      <c r="D193" s="131">
        <v>32369.161063611507</v>
      </c>
      <c r="F193" s="131">
        <v>30454</v>
      </c>
      <c r="G193" s="131">
        <v>31188</v>
      </c>
      <c r="H193" s="152" t="s">
        <v>644</v>
      </c>
    </row>
    <row r="195" spans="1:8" ht="12.75">
      <c r="A195" s="147" t="s">
        <v>439</v>
      </c>
      <c r="C195" s="153" t="s">
        <v>440</v>
      </c>
      <c r="D195" s="131">
        <v>32186.459628532328</v>
      </c>
      <c r="F195" s="131">
        <v>30767.333333333336</v>
      </c>
      <c r="G195" s="131">
        <v>31062.666666666664</v>
      </c>
      <c r="H195" s="131">
        <v>1272.5250445977463</v>
      </c>
    </row>
    <row r="196" spans="1:8" ht="12.75">
      <c r="A196" s="130">
        <v>38389.803611111114</v>
      </c>
      <c r="C196" s="153" t="s">
        <v>441</v>
      </c>
      <c r="D196" s="131">
        <v>280.4951843370565</v>
      </c>
      <c r="F196" s="131">
        <v>406.0016420107555</v>
      </c>
      <c r="G196" s="131">
        <v>362.6256104211799</v>
      </c>
      <c r="H196" s="131">
        <v>280.4951843370565</v>
      </c>
    </row>
    <row r="198" spans="3:8" ht="12.75">
      <c r="C198" s="153" t="s">
        <v>442</v>
      </c>
      <c r="D198" s="131">
        <v>0.871469517226449</v>
      </c>
      <c r="F198" s="131">
        <v>1.3195867110488035</v>
      </c>
      <c r="G198" s="131">
        <v>1.16740012798165</v>
      </c>
      <c r="H198" s="131">
        <v>22.0424097370691</v>
      </c>
    </row>
    <row r="199" spans="1:10" ht="12.75">
      <c r="A199" s="147" t="s">
        <v>431</v>
      </c>
      <c r="C199" s="148" t="s">
        <v>432</v>
      </c>
      <c r="D199" s="148" t="s">
        <v>433</v>
      </c>
      <c r="F199" s="148" t="s">
        <v>434</v>
      </c>
      <c r="G199" s="148" t="s">
        <v>435</v>
      </c>
      <c r="H199" s="148" t="s">
        <v>436</v>
      </c>
      <c r="I199" s="149" t="s">
        <v>437</v>
      </c>
      <c r="J199" s="148" t="s">
        <v>438</v>
      </c>
    </row>
    <row r="200" spans="1:8" ht="12.75">
      <c r="A200" s="150" t="s">
        <v>505</v>
      </c>
      <c r="C200" s="151">
        <v>361.38400000007823</v>
      </c>
      <c r="D200" s="131">
        <v>32285.64589574933</v>
      </c>
      <c r="F200" s="131">
        <v>31586</v>
      </c>
      <c r="G200" s="131">
        <v>32164</v>
      </c>
      <c r="H200" s="152" t="s">
        <v>645</v>
      </c>
    </row>
    <row r="202" spans="4:8" ht="12.75">
      <c r="D202" s="131">
        <v>31637.000000029802</v>
      </c>
      <c r="F202" s="131">
        <v>32308</v>
      </c>
      <c r="G202" s="131">
        <v>31498</v>
      </c>
      <c r="H202" s="152" t="s">
        <v>646</v>
      </c>
    </row>
    <row r="204" spans="4:8" ht="12.75">
      <c r="D204" s="131">
        <v>32520.622799158096</v>
      </c>
      <c r="F204" s="131">
        <v>32100</v>
      </c>
      <c r="G204" s="131">
        <v>32234</v>
      </c>
      <c r="H204" s="152" t="s">
        <v>647</v>
      </c>
    </row>
    <row r="206" spans="1:8" ht="12.75">
      <c r="A206" s="147" t="s">
        <v>439</v>
      </c>
      <c r="C206" s="153" t="s">
        <v>440</v>
      </c>
      <c r="D206" s="131">
        <v>32147.75623164574</v>
      </c>
      <c r="F206" s="131">
        <v>31998</v>
      </c>
      <c r="G206" s="131">
        <v>31965.333333333336</v>
      </c>
      <c r="H206" s="131">
        <v>164.77127952536</v>
      </c>
    </row>
    <row r="207" spans="1:8" ht="12.75">
      <c r="A207" s="130">
        <v>38389.80403935185</v>
      </c>
      <c r="C207" s="153" t="s">
        <v>441</v>
      </c>
      <c r="D207" s="131">
        <v>457.66525145006034</v>
      </c>
      <c r="F207" s="131">
        <v>371.65037333493956</v>
      </c>
      <c r="G207" s="131">
        <v>406.2331022126746</v>
      </c>
      <c r="H207" s="131">
        <v>457.66525145006034</v>
      </c>
    </row>
    <row r="209" spans="3:8" ht="12.75">
      <c r="C209" s="153" t="s">
        <v>442</v>
      </c>
      <c r="D209" s="131">
        <v>1.4236304647586635</v>
      </c>
      <c r="F209" s="131">
        <v>1.1614800091722595</v>
      </c>
      <c r="G209" s="131">
        <v>1.2708552042191787</v>
      </c>
      <c r="H209" s="131">
        <v>277.7579034212822</v>
      </c>
    </row>
    <row r="210" spans="1:10" ht="12.75">
      <c r="A210" s="147" t="s">
        <v>431</v>
      </c>
      <c r="C210" s="148" t="s">
        <v>432</v>
      </c>
      <c r="D210" s="148" t="s">
        <v>433</v>
      </c>
      <c r="F210" s="148" t="s">
        <v>434</v>
      </c>
      <c r="G210" s="148" t="s">
        <v>435</v>
      </c>
      <c r="H210" s="148" t="s">
        <v>436</v>
      </c>
      <c r="I210" s="149" t="s">
        <v>437</v>
      </c>
      <c r="J210" s="148" t="s">
        <v>438</v>
      </c>
    </row>
    <row r="211" spans="1:8" ht="12.75">
      <c r="A211" s="150" t="s">
        <v>524</v>
      </c>
      <c r="C211" s="151">
        <v>371.029</v>
      </c>
      <c r="D211" s="131">
        <v>43226.5</v>
      </c>
      <c r="F211" s="131">
        <v>44160</v>
      </c>
      <c r="G211" s="131">
        <v>43220</v>
      </c>
      <c r="H211" s="152" t="s">
        <v>648</v>
      </c>
    </row>
    <row r="213" spans="4:8" ht="12.75">
      <c r="D213" s="131">
        <v>43935</v>
      </c>
      <c r="F213" s="131">
        <v>43024</v>
      </c>
      <c r="G213" s="131">
        <v>42792</v>
      </c>
      <c r="H213" s="152" t="s">
        <v>649</v>
      </c>
    </row>
    <row r="215" spans="4:8" ht="12.75">
      <c r="D215" s="131">
        <v>43804.41767048836</v>
      </c>
      <c r="F215" s="131">
        <v>43338</v>
      </c>
      <c r="G215" s="131">
        <v>42746</v>
      </c>
      <c r="H215" s="152" t="s">
        <v>650</v>
      </c>
    </row>
    <row r="217" spans="1:8" ht="12.75">
      <c r="A217" s="147" t="s">
        <v>439</v>
      </c>
      <c r="C217" s="153" t="s">
        <v>440</v>
      </c>
      <c r="D217" s="131">
        <v>43655.30589016278</v>
      </c>
      <c r="F217" s="131">
        <v>43507.33333333333</v>
      </c>
      <c r="G217" s="131">
        <v>42919.33333333333</v>
      </c>
      <c r="H217" s="131">
        <v>371.73577036010784</v>
      </c>
    </row>
    <row r="218" spans="1:8" ht="12.75">
      <c r="A218" s="130">
        <v>38389.80447916667</v>
      </c>
      <c r="C218" s="153" t="s">
        <v>441</v>
      </c>
      <c r="D218" s="131">
        <v>377.0527877814498</v>
      </c>
      <c r="F218" s="131">
        <v>586.6253773349166</v>
      </c>
      <c r="G218" s="131">
        <v>261.398801323444</v>
      </c>
      <c r="H218" s="131">
        <v>377.0527877814498</v>
      </c>
    </row>
    <row r="220" spans="3:8" ht="12.75">
      <c r="C220" s="153" t="s">
        <v>442</v>
      </c>
      <c r="D220" s="131">
        <v>0.8637043770352192</v>
      </c>
      <c r="F220" s="131">
        <v>1.3483367800100752</v>
      </c>
      <c r="G220" s="131">
        <v>0.6090467419269733</v>
      </c>
      <c r="H220" s="131">
        <v>101.43032170839817</v>
      </c>
    </row>
    <row r="221" spans="1:10" ht="12.75">
      <c r="A221" s="147" t="s">
        <v>431</v>
      </c>
      <c r="C221" s="148" t="s">
        <v>432</v>
      </c>
      <c r="D221" s="148" t="s">
        <v>433</v>
      </c>
      <c r="F221" s="148" t="s">
        <v>434</v>
      </c>
      <c r="G221" s="148" t="s">
        <v>435</v>
      </c>
      <c r="H221" s="148" t="s">
        <v>436</v>
      </c>
      <c r="I221" s="149" t="s">
        <v>437</v>
      </c>
      <c r="J221" s="148" t="s">
        <v>438</v>
      </c>
    </row>
    <row r="222" spans="1:8" ht="12.75">
      <c r="A222" s="150" t="s">
        <v>499</v>
      </c>
      <c r="C222" s="151">
        <v>407.77100000018254</v>
      </c>
      <c r="D222" s="131">
        <v>95915.59229552746</v>
      </c>
      <c r="F222" s="131">
        <v>86600</v>
      </c>
      <c r="G222" s="131">
        <v>85600</v>
      </c>
      <c r="H222" s="152" t="s">
        <v>651</v>
      </c>
    </row>
    <row r="224" spans="4:8" ht="12.75">
      <c r="D224" s="131">
        <v>95505.28657341003</v>
      </c>
      <c r="F224" s="131">
        <v>86200</v>
      </c>
      <c r="G224" s="131">
        <v>85900</v>
      </c>
      <c r="H224" s="152" t="s">
        <v>652</v>
      </c>
    </row>
    <row r="226" spans="4:8" ht="12.75">
      <c r="D226" s="131">
        <v>94638.11491310596</v>
      </c>
      <c r="F226" s="131">
        <v>87800</v>
      </c>
      <c r="G226" s="131">
        <v>85000</v>
      </c>
      <c r="H226" s="152" t="s">
        <v>653</v>
      </c>
    </row>
    <row r="228" spans="1:8" ht="12.75">
      <c r="A228" s="147" t="s">
        <v>439</v>
      </c>
      <c r="C228" s="153" t="s">
        <v>440</v>
      </c>
      <c r="D228" s="131">
        <v>95352.99792734781</v>
      </c>
      <c r="F228" s="131">
        <v>86866.66666666666</v>
      </c>
      <c r="G228" s="131">
        <v>85500</v>
      </c>
      <c r="H228" s="131">
        <v>9180.838598207356</v>
      </c>
    </row>
    <row r="229" spans="1:8" ht="12.75">
      <c r="A229" s="130">
        <v>38389.80494212963</v>
      </c>
      <c r="C229" s="153" t="s">
        <v>441</v>
      </c>
      <c r="D229" s="131">
        <v>652.2123806246736</v>
      </c>
      <c r="F229" s="131">
        <v>832.6663997864531</v>
      </c>
      <c r="G229" s="131">
        <v>458.25756949558405</v>
      </c>
      <c r="H229" s="131">
        <v>652.2123806246736</v>
      </c>
    </row>
    <row r="231" spans="3:8" ht="12.75">
      <c r="C231" s="153" t="s">
        <v>442</v>
      </c>
      <c r="D231" s="131">
        <v>0.6839977712306572</v>
      </c>
      <c r="F231" s="131">
        <v>0.9585568685185574</v>
      </c>
      <c r="G231" s="131">
        <v>0.5359737654919112</v>
      </c>
      <c r="H231" s="131">
        <v>7.104061068582821</v>
      </c>
    </row>
    <row r="232" spans="1:10" ht="12.75">
      <c r="A232" s="147" t="s">
        <v>431</v>
      </c>
      <c r="C232" s="148" t="s">
        <v>432</v>
      </c>
      <c r="D232" s="148" t="s">
        <v>433</v>
      </c>
      <c r="F232" s="148" t="s">
        <v>434</v>
      </c>
      <c r="G232" s="148" t="s">
        <v>435</v>
      </c>
      <c r="H232" s="148" t="s">
        <v>436</v>
      </c>
      <c r="I232" s="149" t="s">
        <v>437</v>
      </c>
      <c r="J232" s="148" t="s">
        <v>438</v>
      </c>
    </row>
    <row r="233" spans="1:8" ht="12.75">
      <c r="A233" s="150" t="s">
        <v>506</v>
      </c>
      <c r="C233" s="151">
        <v>455.40299999993294</v>
      </c>
      <c r="D233" s="131">
        <v>65790</v>
      </c>
      <c r="F233" s="131">
        <v>60482.5</v>
      </c>
      <c r="G233" s="131">
        <v>62570</v>
      </c>
      <c r="H233" s="152" t="s">
        <v>654</v>
      </c>
    </row>
    <row r="235" spans="4:8" ht="12.75">
      <c r="D235" s="131">
        <v>66489.91842663288</v>
      </c>
      <c r="F235" s="131">
        <v>59884.999999940395</v>
      </c>
      <c r="G235" s="131">
        <v>62617.5</v>
      </c>
      <c r="H235" s="152" t="s">
        <v>655</v>
      </c>
    </row>
    <row r="237" spans="4:8" ht="12.75">
      <c r="D237" s="131">
        <v>66030.45629775524</v>
      </c>
      <c r="F237" s="131">
        <v>60675</v>
      </c>
      <c r="G237" s="131">
        <v>62034.999999940395</v>
      </c>
      <c r="H237" s="152" t="s">
        <v>656</v>
      </c>
    </row>
    <row r="239" spans="1:8" ht="12.75">
      <c r="A239" s="147" t="s">
        <v>439</v>
      </c>
      <c r="C239" s="153" t="s">
        <v>440</v>
      </c>
      <c r="D239" s="131">
        <v>66103.45824146271</v>
      </c>
      <c r="F239" s="131">
        <v>60347.49999998014</v>
      </c>
      <c r="G239" s="131">
        <v>62407.49999998014</v>
      </c>
      <c r="H239" s="131">
        <v>4731.946613575599</v>
      </c>
    </row>
    <row r="240" spans="1:8" ht="12.75">
      <c r="A240" s="130">
        <v>38389.80559027778</v>
      </c>
      <c r="C240" s="153" t="s">
        <v>441</v>
      </c>
      <c r="D240" s="131">
        <v>355.62397813314305</v>
      </c>
      <c r="F240" s="131">
        <v>411.93901250994577</v>
      </c>
      <c r="G240" s="131">
        <v>323.46754090939737</v>
      </c>
      <c r="H240" s="131">
        <v>355.62397813314305</v>
      </c>
    </row>
    <row r="242" spans="3:8" ht="12.75">
      <c r="C242" s="153" t="s">
        <v>442</v>
      </c>
      <c r="D242" s="131">
        <v>0.5379808978134242</v>
      </c>
      <c r="F242" s="131">
        <v>0.6826115622189509</v>
      </c>
      <c r="G242" s="131">
        <v>0.5183151719096268</v>
      </c>
      <c r="H242" s="131">
        <v>7.515384410992393</v>
      </c>
    </row>
    <row r="243" spans="1:16" ht="12.75">
      <c r="A243" s="141" t="s">
        <v>422</v>
      </c>
      <c r="B243" s="136" t="s">
        <v>578</v>
      </c>
      <c r="D243" s="141" t="s">
        <v>423</v>
      </c>
      <c r="E243" s="136" t="s">
        <v>424</v>
      </c>
      <c r="F243" s="137" t="s">
        <v>444</v>
      </c>
      <c r="G243" s="142" t="s">
        <v>426</v>
      </c>
      <c r="H243" s="143">
        <v>1</v>
      </c>
      <c r="I243" s="144" t="s">
        <v>427</v>
      </c>
      <c r="J243" s="143">
        <v>3</v>
      </c>
      <c r="K243" s="142" t="s">
        <v>428</v>
      </c>
      <c r="L243" s="145">
        <v>1</v>
      </c>
      <c r="M243" s="142" t="s">
        <v>429</v>
      </c>
      <c r="N243" s="146">
        <v>1</v>
      </c>
      <c r="O243" s="142" t="s">
        <v>430</v>
      </c>
      <c r="P243" s="146">
        <v>1</v>
      </c>
    </row>
    <row r="245" spans="1:10" ht="12.75">
      <c r="A245" s="147" t="s">
        <v>431</v>
      </c>
      <c r="C245" s="148" t="s">
        <v>432</v>
      </c>
      <c r="D245" s="148" t="s">
        <v>433</v>
      </c>
      <c r="F245" s="148" t="s">
        <v>434</v>
      </c>
      <c r="G245" s="148" t="s">
        <v>435</v>
      </c>
      <c r="H245" s="148" t="s">
        <v>436</v>
      </c>
      <c r="I245" s="149" t="s">
        <v>437</v>
      </c>
      <c r="J245" s="148" t="s">
        <v>438</v>
      </c>
    </row>
    <row r="246" spans="1:8" ht="12.75">
      <c r="A246" s="150" t="s">
        <v>502</v>
      </c>
      <c r="C246" s="151">
        <v>228.61599999992177</v>
      </c>
      <c r="D246" s="131">
        <v>23809.793992489576</v>
      </c>
      <c r="F246" s="131">
        <v>18118</v>
      </c>
      <c r="G246" s="131">
        <v>18080</v>
      </c>
      <c r="H246" s="152" t="s">
        <v>657</v>
      </c>
    </row>
    <row r="248" spans="4:8" ht="12.75">
      <c r="D248" s="131">
        <v>23418.230264425278</v>
      </c>
      <c r="F248" s="131">
        <v>18088</v>
      </c>
      <c r="G248" s="131">
        <v>18226</v>
      </c>
      <c r="H248" s="152" t="s">
        <v>658</v>
      </c>
    </row>
    <row r="250" spans="4:8" ht="12.75">
      <c r="D250" s="131">
        <v>23546.429520905018</v>
      </c>
      <c r="F250" s="131">
        <v>17984</v>
      </c>
      <c r="G250" s="131">
        <v>18243</v>
      </c>
      <c r="H250" s="152" t="s">
        <v>659</v>
      </c>
    </row>
    <row r="252" spans="1:8" ht="12.75">
      <c r="A252" s="147" t="s">
        <v>439</v>
      </c>
      <c r="C252" s="153" t="s">
        <v>440</v>
      </c>
      <c r="D252" s="131">
        <v>23591.484592606626</v>
      </c>
      <c r="F252" s="131">
        <v>18063.333333333332</v>
      </c>
      <c r="G252" s="131">
        <v>18183</v>
      </c>
      <c r="H252" s="131">
        <v>5461.4441226327335</v>
      </c>
    </row>
    <row r="253" spans="1:8" ht="12.75">
      <c r="A253" s="130">
        <v>38389.80783564815</v>
      </c>
      <c r="C253" s="153" t="s">
        <v>441</v>
      </c>
      <c r="D253" s="131">
        <v>199.63218151980436</v>
      </c>
      <c r="F253" s="131">
        <v>70.32306402122516</v>
      </c>
      <c r="G253" s="131">
        <v>89.60468737739114</v>
      </c>
      <c r="H253" s="131">
        <v>199.63218151980436</v>
      </c>
    </row>
    <row r="255" spans="3:8" ht="12.75">
      <c r="C255" s="153" t="s">
        <v>442</v>
      </c>
      <c r="D255" s="131">
        <v>0.8462044036955922</v>
      </c>
      <c r="F255" s="131">
        <v>0.3893138809073179</v>
      </c>
      <c r="G255" s="131">
        <v>0.4927937489819675</v>
      </c>
      <c r="H255" s="131">
        <v>3.655300265592942</v>
      </c>
    </row>
    <row r="256" spans="1:10" ht="12.75">
      <c r="A256" s="147" t="s">
        <v>431</v>
      </c>
      <c r="C256" s="148" t="s">
        <v>432</v>
      </c>
      <c r="D256" s="148" t="s">
        <v>433</v>
      </c>
      <c r="F256" s="148" t="s">
        <v>434</v>
      </c>
      <c r="G256" s="148" t="s">
        <v>435</v>
      </c>
      <c r="H256" s="148" t="s">
        <v>436</v>
      </c>
      <c r="I256" s="149" t="s">
        <v>437</v>
      </c>
      <c r="J256" s="148" t="s">
        <v>438</v>
      </c>
    </row>
    <row r="257" spans="1:8" ht="12.75">
      <c r="A257" s="150" t="s">
        <v>503</v>
      </c>
      <c r="C257" s="151">
        <v>231.6040000000503</v>
      </c>
      <c r="D257" s="131">
        <v>42208.11737793684</v>
      </c>
      <c r="F257" s="131">
        <v>27213</v>
      </c>
      <c r="G257" s="131">
        <v>28810</v>
      </c>
      <c r="H257" s="152" t="s">
        <v>660</v>
      </c>
    </row>
    <row r="259" spans="4:8" ht="12.75">
      <c r="D259" s="131">
        <v>41916.21983218193</v>
      </c>
      <c r="F259" s="131">
        <v>27561</v>
      </c>
      <c r="G259" s="131">
        <v>28746</v>
      </c>
      <c r="H259" s="152" t="s">
        <v>661</v>
      </c>
    </row>
    <row r="261" spans="4:8" ht="12.75">
      <c r="D261" s="131">
        <v>42324.60749292374</v>
      </c>
      <c r="F261" s="131">
        <v>27806</v>
      </c>
      <c r="G261" s="131">
        <v>29102</v>
      </c>
      <c r="H261" s="152" t="s">
        <v>662</v>
      </c>
    </row>
    <row r="263" spans="1:8" ht="12.75">
      <c r="A263" s="147" t="s">
        <v>439</v>
      </c>
      <c r="C263" s="153" t="s">
        <v>440</v>
      </c>
      <c r="D263" s="131">
        <v>42149.64823434751</v>
      </c>
      <c r="F263" s="131">
        <v>27526.666666666664</v>
      </c>
      <c r="G263" s="131">
        <v>28886</v>
      </c>
      <c r="H263" s="131">
        <v>13876.928854502541</v>
      </c>
    </row>
    <row r="264" spans="1:8" ht="12.75">
      <c r="A264" s="130">
        <v>38389.80829861111</v>
      </c>
      <c r="C264" s="153" t="s">
        <v>441</v>
      </c>
      <c r="D264" s="131">
        <v>210.37847067913808</v>
      </c>
      <c r="F264" s="131">
        <v>297.98713618767727</v>
      </c>
      <c r="G264" s="131">
        <v>189.77881862842335</v>
      </c>
      <c r="H264" s="131">
        <v>210.37847067913808</v>
      </c>
    </row>
    <row r="266" spans="3:8" ht="12.75">
      <c r="C266" s="153" t="s">
        <v>442</v>
      </c>
      <c r="D266" s="131">
        <v>0.49912271986104473</v>
      </c>
      <c r="F266" s="131">
        <v>1.0825398505243786</v>
      </c>
      <c r="G266" s="131">
        <v>0.6569923791055298</v>
      </c>
      <c r="H266" s="131">
        <v>1.5160304768073969</v>
      </c>
    </row>
    <row r="267" spans="1:10" ht="12.75">
      <c r="A267" s="147" t="s">
        <v>431</v>
      </c>
      <c r="C267" s="148" t="s">
        <v>432</v>
      </c>
      <c r="D267" s="148" t="s">
        <v>433</v>
      </c>
      <c r="F267" s="148" t="s">
        <v>434</v>
      </c>
      <c r="G267" s="148" t="s">
        <v>435</v>
      </c>
      <c r="H267" s="148" t="s">
        <v>436</v>
      </c>
      <c r="I267" s="149" t="s">
        <v>437</v>
      </c>
      <c r="J267" s="148" t="s">
        <v>438</v>
      </c>
    </row>
    <row r="268" spans="1:8" ht="12.75">
      <c r="A268" s="150" t="s">
        <v>501</v>
      </c>
      <c r="C268" s="151">
        <v>267.7160000000149</v>
      </c>
      <c r="D268" s="131">
        <v>21989.016080588102</v>
      </c>
      <c r="F268" s="131">
        <v>6995.499999992549</v>
      </c>
      <c r="G268" s="131">
        <v>7082.25</v>
      </c>
      <c r="H268" s="152" t="s">
        <v>663</v>
      </c>
    </row>
    <row r="270" spans="4:8" ht="12.75">
      <c r="D270" s="131">
        <v>21144.270545333624</v>
      </c>
      <c r="F270" s="131">
        <v>6978.5</v>
      </c>
      <c r="G270" s="131">
        <v>7048</v>
      </c>
      <c r="H270" s="152" t="s">
        <v>664</v>
      </c>
    </row>
    <row r="272" spans="4:8" ht="12.75">
      <c r="D272" s="131">
        <v>21242.424241155386</v>
      </c>
      <c r="F272" s="131">
        <v>6995.75</v>
      </c>
      <c r="G272" s="131">
        <v>7065</v>
      </c>
      <c r="H272" s="152" t="s">
        <v>665</v>
      </c>
    </row>
    <row r="274" spans="1:8" ht="12.75">
      <c r="A274" s="147" t="s">
        <v>439</v>
      </c>
      <c r="C274" s="153" t="s">
        <v>440</v>
      </c>
      <c r="D274" s="131">
        <v>21458.5702890257</v>
      </c>
      <c r="F274" s="131">
        <v>6989.916666664183</v>
      </c>
      <c r="G274" s="131">
        <v>7065.083333333334</v>
      </c>
      <c r="H274" s="131">
        <v>14424.765672641823</v>
      </c>
    </row>
    <row r="275" spans="1:8" ht="12.75">
      <c r="A275" s="130">
        <v>38389.80894675926</v>
      </c>
      <c r="C275" s="153" t="s">
        <v>441</v>
      </c>
      <c r="D275" s="131">
        <v>461.9936042204223</v>
      </c>
      <c r="F275" s="131">
        <v>9.887913494249181</v>
      </c>
      <c r="G275" s="131">
        <v>17.125152067451353</v>
      </c>
      <c r="H275" s="131">
        <v>461.9936042204223</v>
      </c>
    </row>
    <row r="277" spans="3:8" ht="12.75">
      <c r="C277" s="153" t="s">
        <v>442</v>
      </c>
      <c r="D277" s="131">
        <v>2.1529561289397465</v>
      </c>
      <c r="F277" s="131">
        <v>0.14145967635645673</v>
      </c>
      <c r="G277" s="131">
        <v>0.24239136694473554</v>
      </c>
      <c r="H277" s="131">
        <v>3.202780653114142</v>
      </c>
    </row>
    <row r="278" spans="1:10" ht="12.75">
      <c r="A278" s="147" t="s">
        <v>431</v>
      </c>
      <c r="C278" s="148" t="s">
        <v>432</v>
      </c>
      <c r="D278" s="148" t="s">
        <v>433</v>
      </c>
      <c r="F278" s="148" t="s">
        <v>434</v>
      </c>
      <c r="G278" s="148" t="s">
        <v>435</v>
      </c>
      <c r="H278" s="148" t="s">
        <v>436</v>
      </c>
      <c r="I278" s="149" t="s">
        <v>437</v>
      </c>
      <c r="J278" s="148" t="s">
        <v>438</v>
      </c>
    </row>
    <row r="279" spans="1:8" ht="12.75">
      <c r="A279" s="150" t="s">
        <v>500</v>
      </c>
      <c r="C279" s="151">
        <v>292.40199999976903</v>
      </c>
      <c r="D279" s="131">
        <v>73943.04714214802</v>
      </c>
      <c r="F279" s="131">
        <v>27634.500000029802</v>
      </c>
      <c r="G279" s="131">
        <v>26933.25</v>
      </c>
      <c r="H279" s="152" t="s">
        <v>666</v>
      </c>
    </row>
    <row r="281" spans="4:8" ht="12.75">
      <c r="D281" s="131">
        <v>74305.41382908821</v>
      </c>
      <c r="F281" s="131">
        <v>27799.000000029802</v>
      </c>
      <c r="G281" s="131">
        <v>27059</v>
      </c>
      <c r="H281" s="152" t="s">
        <v>667</v>
      </c>
    </row>
    <row r="283" spans="4:8" ht="12.75">
      <c r="D283" s="131">
        <v>73510.72610294819</v>
      </c>
      <c r="F283" s="131">
        <v>27888.499999970198</v>
      </c>
      <c r="G283" s="131">
        <v>27110</v>
      </c>
      <c r="H283" s="152" t="s">
        <v>668</v>
      </c>
    </row>
    <row r="285" spans="1:8" ht="12.75">
      <c r="A285" s="147" t="s">
        <v>439</v>
      </c>
      <c r="C285" s="153" t="s">
        <v>440</v>
      </c>
      <c r="D285" s="131">
        <v>73919.72902472813</v>
      </c>
      <c r="F285" s="131">
        <v>27774.00000000993</v>
      </c>
      <c r="G285" s="131">
        <v>27034.083333333336</v>
      </c>
      <c r="H285" s="131">
        <v>46570.0315200158</v>
      </c>
    </row>
    <row r="286" spans="1:8" ht="12.75">
      <c r="A286" s="130">
        <v>38389.80961805556</v>
      </c>
      <c r="C286" s="153" t="s">
        <v>441</v>
      </c>
      <c r="D286" s="131">
        <v>397.8566908716682</v>
      </c>
      <c r="F286" s="131">
        <v>128.83225525188223</v>
      </c>
      <c r="G286" s="131">
        <v>90.97126377781795</v>
      </c>
      <c r="H286" s="131">
        <v>397.8566908716682</v>
      </c>
    </row>
    <row r="288" spans="3:8" ht="12.75">
      <c r="C288" s="153" t="s">
        <v>442</v>
      </c>
      <c r="D288" s="131">
        <v>0.5382280158772963</v>
      </c>
      <c r="F288" s="131">
        <v>0.46385920375832135</v>
      </c>
      <c r="G288" s="131">
        <v>0.33650581991677647</v>
      </c>
      <c r="H288" s="131">
        <v>0.8543191359032453</v>
      </c>
    </row>
    <row r="289" spans="1:10" ht="12.75">
      <c r="A289" s="147" t="s">
        <v>431</v>
      </c>
      <c r="C289" s="148" t="s">
        <v>432</v>
      </c>
      <c r="D289" s="148" t="s">
        <v>433</v>
      </c>
      <c r="F289" s="148" t="s">
        <v>434</v>
      </c>
      <c r="G289" s="148" t="s">
        <v>435</v>
      </c>
      <c r="H289" s="148" t="s">
        <v>436</v>
      </c>
      <c r="I289" s="149" t="s">
        <v>437</v>
      </c>
      <c r="J289" s="148" t="s">
        <v>438</v>
      </c>
    </row>
    <row r="290" spans="1:8" ht="12.75">
      <c r="A290" s="150" t="s">
        <v>504</v>
      </c>
      <c r="C290" s="151">
        <v>324.75400000019</v>
      </c>
      <c r="D290" s="131">
        <v>60256.79276776314</v>
      </c>
      <c r="F290" s="131">
        <v>38042</v>
      </c>
      <c r="G290" s="131">
        <v>35160</v>
      </c>
      <c r="H290" s="152" t="s">
        <v>669</v>
      </c>
    </row>
    <row r="292" spans="4:8" ht="12.75">
      <c r="D292" s="131">
        <v>60998.117860496044</v>
      </c>
      <c r="F292" s="131">
        <v>37045</v>
      </c>
      <c r="G292" s="131">
        <v>34911</v>
      </c>
      <c r="H292" s="152" t="s">
        <v>670</v>
      </c>
    </row>
    <row r="294" spans="4:8" ht="12.75">
      <c r="D294" s="131">
        <v>61846.48446691036</v>
      </c>
      <c r="F294" s="131">
        <v>37155</v>
      </c>
      <c r="G294" s="131">
        <v>34750</v>
      </c>
      <c r="H294" s="152" t="s">
        <v>671</v>
      </c>
    </row>
    <row r="296" spans="1:8" ht="12.75">
      <c r="A296" s="147" t="s">
        <v>439</v>
      </c>
      <c r="C296" s="153" t="s">
        <v>440</v>
      </c>
      <c r="D296" s="131">
        <v>61033.798365056515</v>
      </c>
      <c r="F296" s="131">
        <v>37414</v>
      </c>
      <c r="G296" s="131">
        <v>34940.333333333336</v>
      </c>
      <c r="H296" s="131">
        <v>24526.985287586722</v>
      </c>
    </row>
    <row r="297" spans="1:8" ht="12.75">
      <c r="A297" s="130">
        <v>38389.81012731481</v>
      </c>
      <c r="C297" s="153" t="s">
        <v>441</v>
      </c>
      <c r="D297" s="131">
        <v>795.4462573860573</v>
      </c>
      <c r="F297" s="131">
        <v>546.6379057474884</v>
      </c>
      <c r="G297" s="131">
        <v>206.5679871938857</v>
      </c>
      <c r="H297" s="131">
        <v>795.4462573860573</v>
      </c>
    </row>
    <row r="299" spans="3:8" ht="12.75">
      <c r="C299" s="153" t="s">
        <v>442</v>
      </c>
      <c r="D299" s="131">
        <v>1.3032881431175543</v>
      </c>
      <c r="F299" s="131">
        <v>1.4610517606978362</v>
      </c>
      <c r="G299" s="131">
        <v>0.591202107957048</v>
      </c>
      <c r="H299" s="131">
        <v>3.243147284752676</v>
      </c>
    </row>
    <row r="300" spans="1:10" ht="12.75">
      <c r="A300" s="147" t="s">
        <v>431</v>
      </c>
      <c r="C300" s="148" t="s">
        <v>432</v>
      </c>
      <c r="D300" s="148" t="s">
        <v>433</v>
      </c>
      <c r="F300" s="148" t="s">
        <v>434</v>
      </c>
      <c r="G300" s="148" t="s">
        <v>435</v>
      </c>
      <c r="H300" s="148" t="s">
        <v>436</v>
      </c>
      <c r="I300" s="149" t="s">
        <v>437</v>
      </c>
      <c r="J300" s="148" t="s">
        <v>438</v>
      </c>
    </row>
    <row r="301" spans="1:8" ht="12.75">
      <c r="A301" s="150" t="s">
        <v>523</v>
      </c>
      <c r="C301" s="151">
        <v>343.82299999985844</v>
      </c>
      <c r="D301" s="131">
        <v>35120.08512431383</v>
      </c>
      <c r="F301" s="131">
        <v>30560</v>
      </c>
      <c r="G301" s="131">
        <v>31052</v>
      </c>
      <c r="H301" s="152" t="s">
        <v>672</v>
      </c>
    </row>
    <row r="303" spans="4:8" ht="12.75">
      <c r="D303" s="131">
        <v>33741</v>
      </c>
      <c r="F303" s="131">
        <v>30408</v>
      </c>
      <c r="G303" s="131">
        <v>30634</v>
      </c>
      <c r="H303" s="152" t="s">
        <v>673</v>
      </c>
    </row>
    <row r="305" spans="4:8" ht="12.75">
      <c r="D305" s="131">
        <v>35510.83572822809</v>
      </c>
      <c r="F305" s="131">
        <v>30927.999999970198</v>
      </c>
      <c r="G305" s="131">
        <v>30112</v>
      </c>
      <c r="H305" s="152" t="s">
        <v>674</v>
      </c>
    </row>
    <row r="307" spans="1:8" ht="12.75">
      <c r="A307" s="147" t="s">
        <v>439</v>
      </c>
      <c r="C307" s="153" t="s">
        <v>440</v>
      </c>
      <c r="D307" s="131">
        <v>34790.64028418064</v>
      </c>
      <c r="F307" s="131">
        <v>30631.99999999007</v>
      </c>
      <c r="G307" s="131">
        <v>30599.333333333336</v>
      </c>
      <c r="H307" s="131">
        <v>4174.8557724011325</v>
      </c>
    </row>
    <row r="308" spans="1:8" ht="12.75">
      <c r="A308" s="130">
        <v>38389.81056712963</v>
      </c>
      <c r="C308" s="153" t="s">
        <v>441</v>
      </c>
      <c r="D308" s="131">
        <v>929.7741947622818</v>
      </c>
      <c r="F308" s="131">
        <v>267.372399457115</v>
      </c>
      <c r="G308" s="131">
        <v>470.95788912952014</v>
      </c>
      <c r="H308" s="131">
        <v>929.7741947622818</v>
      </c>
    </row>
    <row r="310" spans="3:8" ht="12.75">
      <c r="C310" s="153" t="s">
        <v>442</v>
      </c>
      <c r="D310" s="131">
        <v>2.672483711617839</v>
      </c>
      <c r="F310" s="131">
        <v>0.8728532236132207</v>
      </c>
      <c r="G310" s="131">
        <v>1.5391116008938754</v>
      </c>
      <c r="H310" s="131">
        <v>22.270809950101114</v>
      </c>
    </row>
    <row r="311" spans="1:10" ht="12.75">
      <c r="A311" s="147" t="s">
        <v>431</v>
      </c>
      <c r="C311" s="148" t="s">
        <v>432</v>
      </c>
      <c r="D311" s="148" t="s">
        <v>433</v>
      </c>
      <c r="F311" s="148" t="s">
        <v>434</v>
      </c>
      <c r="G311" s="148" t="s">
        <v>435</v>
      </c>
      <c r="H311" s="148" t="s">
        <v>436</v>
      </c>
      <c r="I311" s="149" t="s">
        <v>437</v>
      </c>
      <c r="J311" s="148" t="s">
        <v>438</v>
      </c>
    </row>
    <row r="312" spans="1:8" ht="12.75">
      <c r="A312" s="150" t="s">
        <v>505</v>
      </c>
      <c r="C312" s="151">
        <v>361.38400000007823</v>
      </c>
      <c r="D312" s="131">
        <v>84600.82980155945</v>
      </c>
      <c r="F312" s="131">
        <v>33044</v>
      </c>
      <c r="G312" s="131">
        <v>32058</v>
      </c>
      <c r="H312" s="152" t="s">
        <v>675</v>
      </c>
    </row>
    <row r="314" spans="4:8" ht="12.75">
      <c r="D314" s="131">
        <v>84013.65165245533</v>
      </c>
      <c r="F314" s="131">
        <v>32604</v>
      </c>
      <c r="G314" s="131">
        <v>32546</v>
      </c>
      <c r="H314" s="152" t="s">
        <v>676</v>
      </c>
    </row>
    <row r="316" spans="4:8" ht="12.75">
      <c r="D316" s="131">
        <v>83606.8053330183</v>
      </c>
      <c r="F316" s="131">
        <v>33292</v>
      </c>
      <c r="G316" s="131">
        <v>32880</v>
      </c>
      <c r="H316" s="152" t="s">
        <v>677</v>
      </c>
    </row>
    <row r="318" spans="1:8" ht="12.75">
      <c r="A318" s="147" t="s">
        <v>439</v>
      </c>
      <c r="C318" s="153" t="s">
        <v>440</v>
      </c>
      <c r="D318" s="131">
        <v>84073.76226234436</v>
      </c>
      <c r="F318" s="131">
        <v>32980</v>
      </c>
      <c r="G318" s="131">
        <v>32494.666666666664</v>
      </c>
      <c r="H318" s="131">
        <v>51316.84297369867</v>
      </c>
    </row>
    <row r="319" spans="1:8" ht="12.75">
      <c r="A319" s="130">
        <v>38389.81099537037</v>
      </c>
      <c r="C319" s="153" t="s">
        <v>441</v>
      </c>
      <c r="D319" s="131">
        <v>499.73105274875627</v>
      </c>
      <c r="F319" s="131">
        <v>348.4365078461211</v>
      </c>
      <c r="G319" s="131">
        <v>413.39730687721385</v>
      </c>
      <c r="H319" s="131">
        <v>499.73105274875627</v>
      </c>
    </row>
    <row r="321" spans="3:8" ht="12.75">
      <c r="C321" s="153" t="s">
        <v>442</v>
      </c>
      <c r="D321" s="131">
        <v>0.5943959676615779</v>
      </c>
      <c r="F321" s="131">
        <v>1.0565085137844787</v>
      </c>
      <c r="G321" s="131">
        <v>1.2722004848299637</v>
      </c>
      <c r="H321" s="131">
        <v>0.9738148798531554</v>
      </c>
    </row>
    <row r="322" spans="1:10" ht="12.75">
      <c r="A322" s="147" t="s">
        <v>431</v>
      </c>
      <c r="C322" s="148" t="s">
        <v>432</v>
      </c>
      <c r="D322" s="148" t="s">
        <v>433</v>
      </c>
      <c r="F322" s="148" t="s">
        <v>434</v>
      </c>
      <c r="G322" s="148" t="s">
        <v>435</v>
      </c>
      <c r="H322" s="148" t="s">
        <v>436</v>
      </c>
      <c r="I322" s="149" t="s">
        <v>437</v>
      </c>
      <c r="J322" s="148" t="s">
        <v>438</v>
      </c>
    </row>
    <row r="323" spans="1:8" ht="12.75">
      <c r="A323" s="150" t="s">
        <v>524</v>
      </c>
      <c r="C323" s="151">
        <v>371.029</v>
      </c>
      <c r="D323" s="131">
        <v>57640.837302684784</v>
      </c>
      <c r="F323" s="131">
        <v>44128</v>
      </c>
      <c r="G323" s="131">
        <v>43628</v>
      </c>
      <c r="H323" s="152" t="s">
        <v>678</v>
      </c>
    </row>
    <row r="325" spans="4:8" ht="12.75">
      <c r="D325" s="131">
        <v>59364.03494620323</v>
      </c>
      <c r="F325" s="131">
        <v>44536</v>
      </c>
      <c r="G325" s="131">
        <v>43262</v>
      </c>
      <c r="H325" s="152" t="s">
        <v>679</v>
      </c>
    </row>
    <row r="327" spans="4:8" ht="12.75">
      <c r="D327" s="131">
        <v>59009.55542623997</v>
      </c>
      <c r="F327" s="131">
        <v>44602</v>
      </c>
      <c r="G327" s="131">
        <v>44218</v>
      </c>
      <c r="H327" s="152" t="s">
        <v>680</v>
      </c>
    </row>
    <row r="329" spans="1:8" ht="12.75">
      <c r="A329" s="147" t="s">
        <v>439</v>
      </c>
      <c r="C329" s="153" t="s">
        <v>440</v>
      </c>
      <c r="D329" s="131">
        <v>58671.47589170933</v>
      </c>
      <c r="F329" s="131">
        <v>44422</v>
      </c>
      <c r="G329" s="131">
        <v>43702.66666666667</v>
      </c>
      <c r="H329" s="131">
        <v>14523.217963590936</v>
      </c>
    </row>
    <row r="330" spans="1:8" ht="12.75">
      <c r="A330" s="130">
        <v>38389.81144675926</v>
      </c>
      <c r="C330" s="153" t="s">
        <v>441</v>
      </c>
      <c r="D330" s="131">
        <v>909.9867352924454</v>
      </c>
      <c r="F330" s="131">
        <v>256.741114744016</v>
      </c>
      <c r="G330" s="131">
        <v>482.3539502619765</v>
      </c>
      <c r="H330" s="131">
        <v>909.9867352924454</v>
      </c>
    </row>
    <row r="332" spans="3:8" ht="12.75">
      <c r="C332" s="153" t="s">
        <v>442</v>
      </c>
      <c r="D332" s="131">
        <v>1.550986610549936</v>
      </c>
      <c r="F332" s="131">
        <v>0.5779593776597544</v>
      </c>
      <c r="G332" s="131">
        <v>1.1037174320300283</v>
      </c>
      <c r="H332" s="131">
        <v>6.265737645566856</v>
      </c>
    </row>
    <row r="333" spans="1:10" ht="12.75">
      <c r="A333" s="147" t="s">
        <v>431</v>
      </c>
      <c r="C333" s="148" t="s">
        <v>432</v>
      </c>
      <c r="D333" s="148" t="s">
        <v>433</v>
      </c>
      <c r="F333" s="148" t="s">
        <v>434</v>
      </c>
      <c r="G333" s="148" t="s">
        <v>435</v>
      </c>
      <c r="H333" s="148" t="s">
        <v>436</v>
      </c>
      <c r="I333" s="149" t="s">
        <v>437</v>
      </c>
      <c r="J333" s="148" t="s">
        <v>438</v>
      </c>
    </row>
    <row r="334" spans="1:8" ht="12.75">
      <c r="A334" s="150" t="s">
        <v>499</v>
      </c>
      <c r="C334" s="151">
        <v>407.77100000018254</v>
      </c>
      <c r="D334" s="131">
        <v>1515876.2050743103</v>
      </c>
      <c r="F334" s="131">
        <v>90700</v>
      </c>
      <c r="G334" s="131">
        <v>89300</v>
      </c>
      <c r="H334" s="152" t="s">
        <v>681</v>
      </c>
    </row>
    <row r="336" spans="4:8" ht="12.75">
      <c r="D336" s="131">
        <v>1540227.563817978</v>
      </c>
      <c r="F336" s="131">
        <v>89000</v>
      </c>
      <c r="G336" s="131">
        <v>89100</v>
      </c>
      <c r="H336" s="152" t="s">
        <v>682</v>
      </c>
    </row>
    <row r="338" spans="4:8" ht="12.75">
      <c r="D338" s="131">
        <v>1545498.8611774445</v>
      </c>
      <c r="F338" s="131">
        <v>90100</v>
      </c>
      <c r="G338" s="131">
        <v>88600</v>
      </c>
      <c r="H338" s="152" t="s">
        <v>683</v>
      </c>
    </row>
    <row r="340" spans="1:8" ht="12.75">
      <c r="A340" s="147" t="s">
        <v>439</v>
      </c>
      <c r="C340" s="153" t="s">
        <v>440</v>
      </c>
      <c r="D340" s="131">
        <v>1533867.5433565774</v>
      </c>
      <c r="F340" s="131">
        <v>89933.33333333334</v>
      </c>
      <c r="G340" s="131">
        <v>89000</v>
      </c>
      <c r="H340" s="131">
        <v>1444408.5077171647</v>
      </c>
    </row>
    <row r="341" spans="1:8" ht="12.75">
      <c r="A341" s="130">
        <v>38389.81190972222</v>
      </c>
      <c r="C341" s="153" t="s">
        <v>441</v>
      </c>
      <c r="D341" s="131">
        <v>15802.304700659963</v>
      </c>
      <c r="F341" s="131">
        <v>862.167810425171</v>
      </c>
      <c r="G341" s="131">
        <v>360.5551275463989</v>
      </c>
      <c r="H341" s="131">
        <v>15802.304700659963</v>
      </c>
    </row>
    <row r="343" spans="3:8" ht="12.75">
      <c r="C343" s="153" t="s">
        <v>442</v>
      </c>
      <c r="D343" s="131">
        <v>1.0302261606031264</v>
      </c>
      <c r="F343" s="131">
        <v>0.9586743629634961</v>
      </c>
      <c r="G343" s="131">
        <v>0.4051181208386505</v>
      </c>
      <c r="H343" s="131">
        <v>1.094032928789303</v>
      </c>
    </row>
    <row r="344" spans="1:10" ht="12.75">
      <c r="A344" s="147" t="s">
        <v>431</v>
      </c>
      <c r="C344" s="148" t="s">
        <v>432</v>
      </c>
      <c r="D344" s="148" t="s">
        <v>433</v>
      </c>
      <c r="F344" s="148" t="s">
        <v>434</v>
      </c>
      <c r="G344" s="148" t="s">
        <v>435</v>
      </c>
      <c r="H344" s="148" t="s">
        <v>436</v>
      </c>
      <c r="I344" s="149" t="s">
        <v>437</v>
      </c>
      <c r="J344" s="148" t="s">
        <v>438</v>
      </c>
    </row>
    <row r="345" spans="1:8" ht="12.75">
      <c r="A345" s="150" t="s">
        <v>506</v>
      </c>
      <c r="C345" s="151">
        <v>455.40299999993294</v>
      </c>
      <c r="D345" s="131">
        <v>87800.40632247925</v>
      </c>
      <c r="F345" s="131">
        <v>60612.5</v>
      </c>
      <c r="G345" s="131">
        <v>62080</v>
      </c>
      <c r="H345" s="152" t="s">
        <v>684</v>
      </c>
    </row>
    <row r="347" spans="4:8" ht="12.75">
      <c r="D347" s="131">
        <v>85527.2221556902</v>
      </c>
      <c r="F347" s="131">
        <v>60134.999999940395</v>
      </c>
      <c r="G347" s="131">
        <v>62645</v>
      </c>
      <c r="H347" s="152" t="s">
        <v>685</v>
      </c>
    </row>
    <row r="349" spans="4:8" ht="12.75">
      <c r="D349" s="131">
        <v>87117.50771546364</v>
      </c>
      <c r="F349" s="131">
        <v>60134.999999940395</v>
      </c>
      <c r="G349" s="131">
        <v>62552.500000059605</v>
      </c>
      <c r="H349" s="152" t="s">
        <v>686</v>
      </c>
    </row>
    <row r="351" spans="1:8" ht="12.75">
      <c r="A351" s="147" t="s">
        <v>439</v>
      </c>
      <c r="C351" s="153" t="s">
        <v>440</v>
      </c>
      <c r="D351" s="131">
        <v>86815.0453978777</v>
      </c>
      <c r="F351" s="131">
        <v>60294.16666662693</v>
      </c>
      <c r="G351" s="131">
        <v>62425.83333335321</v>
      </c>
      <c r="H351" s="131">
        <v>25461.242103314158</v>
      </c>
    </row>
    <row r="352" spans="1:8" ht="12.75">
      <c r="A352" s="130">
        <v>38389.81255787037</v>
      </c>
      <c r="C352" s="153" t="s">
        <v>441</v>
      </c>
      <c r="D352" s="131">
        <v>1166.3850797252721</v>
      </c>
      <c r="F352" s="131">
        <v>275.6847535719935</v>
      </c>
      <c r="G352" s="131">
        <v>303.0504633566125</v>
      </c>
      <c r="H352" s="131">
        <v>1166.3850797252721</v>
      </c>
    </row>
    <row r="354" spans="3:8" ht="12.75">
      <c r="C354" s="153" t="s">
        <v>442</v>
      </c>
      <c r="D354" s="131">
        <v>1.3435287332739057</v>
      </c>
      <c r="F354" s="131">
        <v>0.45723287809297497</v>
      </c>
      <c r="G354" s="131">
        <v>0.48545681679302016</v>
      </c>
      <c r="H354" s="131">
        <v>4.581021911627202</v>
      </c>
    </row>
    <row r="355" spans="1:16" ht="12.75">
      <c r="A355" s="141" t="s">
        <v>422</v>
      </c>
      <c r="B355" s="136" t="s">
        <v>565</v>
      </c>
      <c r="D355" s="141" t="s">
        <v>423</v>
      </c>
      <c r="E355" s="136" t="s">
        <v>424</v>
      </c>
      <c r="F355" s="137" t="s">
        <v>445</v>
      </c>
      <c r="G355" s="142" t="s">
        <v>426</v>
      </c>
      <c r="H355" s="143">
        <v>1</v>
      </c>
      <c r="I355" s="144" t="s">
        <v>427</v>
      </c>
      <c r="J355" s="143">
        <v>4</v>
      </c>
      <c r="K355" s="142" t="s">
        <v>428</v>
      </c>
      <c r="L355" s="145">
        <v>1</v>
      </c>
      <c r="M355" s="142" t="s">
        <v>429</v>
      </c>
      <c r="N355" s="146">
        <v>1</v>
      </c>
      <c r="O355" s="142" t="s">
        <v>430</v>
      </c>
      <c r="P355" s="146">
        <v>1</v>
      </c>
    </row>
    <row r="357" spans="1:10" ht="12.75">
      <c r="A357" s="147" t="s">
        <v>431</v>
      </c>
      <c r="C357" s="148" t="s">
        <v>432</v>
      </c>
      <c r="D357" s="148" t="s">
        <v>433</v>
      </c>
      <c r="F357" s="148" t="s">
        <v>434</v>
      </c>
      <c r="G357" s="148" t="s">
        <v>435</v>
      </c>
      <c r="H357" s="148" t="s">
        <v>436</v>
      </c>
      <c r="I357" s="149" t="s">
        <v>437</v>
      </c>
      <c r="J357" s="148" t="s">
        <v>438</v>
      </c>
    </row>
    <row r="358" spans="1:8" ht="12.75">
      <c r="A358" s="150" t="s">
        <v>502</v>
      </c>
      <c r="C358" s="151">
        <v>228.61599999992177</v>
      </c>
      <c r="D358" s="131">
        <v>42396.195759058</v>
      </c>
      <c r="F358" s="131">
        <v>18214</v>
      </c>
      <c r="G358" s="131">
        <v>18206</v>
      </c>
      <c r="H358" s="152" t="s">
        <v>687</v>
      </c>
    </row>
    <row r="360" spans="4:8" ht="12.75">
      <c r="D360" s="131">
        <v>42458.36945450306</v>
      </c>
      <c r="F360" s="131">
        <v>18215</v>
      </c>
      <c r="G360" s="131">
        <v>18432</v>
      </c>
      <c r="H360" s="152" t="s">
        <v>688</v>
      </c>
    </row>
    <row r="362" spans="4:8" ht="12.75">
      <c r="D362" s="131">
        <v>43185.142438948154</v>
      </c>
      <c r="F362" s="131">
        <v>18300</v>
      </c>
      <c r="G362" s="131">
        <v>18399</v>
      </c>
      <c r="H362" s="152" t="s">
        <v>689</v>
      </c>
    </row>
    <row r="364" spans="1:8" ht="12.75">
      <c r="A364" s="147" t="s">
        <v>439</v>
      </c>
      <c r="C364" s="153" t="s">
        <v>440</v>
      </c>
      <c r="D364" s="131">
        <v>42679.9025508364</v>
      </c>
      <c r="F364" s="131">
        <v>18243</v>
      </c>
      <c r="G364" s="131">
        <v>18345.666666666668</v>
      </c>
      <c r="H364" s="131">
        <v>24379.671915501334</v>
      </c>
    </row>
    <row r="365" spans="1:8" ht="12.75">
      <c r="A365" s="130">
        <v>38389.814791666664</v>
      </c>
      <c r="C365" s="153" t="s">
        <v>441</v>
      </c>
      <c r="D365" s="131">
        <v>438.6535084849828</v>
      </c>
      <c r="F365" s="131">
        <v>49.36598018878993</v>
      </c>
      <c r="G365" s="131">
        <v>122.0751134889226</v>
      </c>
      <c r="H365" s="131">
        <v>438.6535084849828</v>
      </c>
    </row>
    <row r="367" spans="3:8" ht="12.75">
      <c r="C367" s="153" t="s">
        <v>442</v>
      </c>
      <c r="D367" s="131">
        <v>1.0277753281242825</v>
      </c>
      <c r="F367" s="131">
        <v>0.2706023142508904</v>
      </c>
      <c r="G367" s="131">
        <v>0.6654166114918467</v>
      </c>
      <c r="H367" s="131">
        <v>1.799259276356683</v>
      </c>
    </row>
    <row r="368" spans="1:10" ht="12.75">
      <c r="A368" s="147" t="s">
        <v>431</v>
      </c>
      <c r="C368" s="148" t="s">
        <v>432</v>
      </c>
      <c r="D368" s="148" t="s">
        <v>433</v>
      </c>
      <c r="F368" s="148" t="s">
        <v>434</v>
      </c>
      <c r="G368" s="148" t="s">
        <v>435</v>
      </c>
      <c r="H368" s="148" t="s">
        <v>436</v>
      </c>
      <c r="I368" s="149" t="s">
        <v>437</v>
      </c>
      <c r="J368" s="148" t="s">
        <v>438</v>
      </c>
    </row>
    <row r="369" spans="1:8" ht="12.75">
      <c r="A369" s="150" t="s">
        <v>503</v>
      </c>
      <c r="C369" s="151">
        <v>231.6040000000503</v>
      </c>
      <c r="D369" s="131">
        <v>84972.89330911636</v>
      </c>
      <c r="F369" s="131">
        <v>27858</v>
      </c>
      <c r="G369" s="131">
        <v>29446</v>
      </c>
      <c r="H369" s="152" t="s">
        <v>690</v>
      </c>
    </row>
    <row r="371" spans="4:8" ht="12.75">
      <c r="D371" s="131">
        <v>81782.42248260975</v>
      </c>
      <c r="F371" s="131">
        <v>28704</v>
      </c>
      <c r="G371" s="131">
        <v>29162</v>
      </c>
      <c r="H371" s="152" t="s">
        <v>691</v>
      </c>
    </row>
    <row r="373" spans="4:8" ht="12.75">
      <c r="D373" s="131">
        <v>87528.232640028</v>
      </c>
      <c r="F373" s="131">
        <v>28623</v>
      </c>
      <c r="G373" s="131">
        <v>28917</v>
      </c>
      <c r="H373" s="152" t="s">
        <v>692</v>
      </c>
    </row>
    <row r="375" spans="1:8" ht="12.75">
      <c r="A375" s="147" t="s">
        <v>439</v>
      </c>
      <c r="C375" s="153" t="s">
        <v>440</v>
      </c>
      <c r="D375" s="131">
        <v>84761.1828105847</v>
      </c>
      <c r="F375" s="131">
        <v>28395</v>
      </c>
      <c r="G375" s="131">
        <v>29175</v>
      </c>
      <c r="H375" s="131">
        <v>55938.089787328885</v>
      </c>
    </row>
    <row r="376" spans="1:8" ht="12.75">
      <c r="A376" s="130">
        <v>38389.815254629626</v>
      </c>
      <c r="C376" s="153" t="s">
        <v>441</v>
      </c>
      <c r="D376" s="131">
        <v>2878.749657865852</v>
      </c>
      <c r="F376" s="131">
        <v>466.81580950092086</v>
      </c>
      <c r="G376" s="131">
        <v>264.73949459799155</v>
      </c>
      <c r="H376" s="131">
        <v>2878.749657865852</v>
      </c>
    </row>
    <row r="378" spans="3:8" ht="12.75">
      <c r="C378" s="153" t="s">
        <v>442</v>
      </c>
      <c r="D378" s="131">
        <v>3.3963066139591</v>
      </c>
      <c r="F378" s="131">
        <v>1.6440070769534105</v>
      </c>
      <c r="G378" s="131">
        <v>0.9074190046203653</v>
      </c>
      <c r="H378" s="131">
        <v>5.146313842339941</v>
      </c>
    </row>
    <row r="379" spans="1:10" ht="12.75">
      <c r="A379" s="147" t="s">
        <v>431</v>
      </c>
      <c r="C379" s="148" t="s">
        <v>432</v>
      </c>
      <c r="D379" s="148" t="s">
        <v>433</v>
      </c>
      <c r="F379" s="148" t="s">
        <v>434</v>
      </c>
      <c r="G379" s="148" t="s">
        <v>435</v>
      </c>
      <c r="H379" s="148" t="s">
        <v>436</v>
      </c>
      <c r="I379" s="149" t="s">
        <v>437</v>
      </c>
      <c r="J379" s="148" t="s">
        <v>438</v>
      </c>
    </row>
    <row r="380" spans="1:8" ht="12.75">
      <c r="A380" s="150" t="s">
        <v>501</v>
      </c>
      <c r="C380" s="151">
        <v>267.7160000000149</v>
      </c>
      <c r="D380" s="131">
        <v>78946.97875607014</v>
      </c>
      <c r="F380" s="131">
        <v>7148</v>
      </c>
      <c r="G380" s="131">
        <v>7334.5</v>
      </c>
      <c r="H380" s="152" t="s">
        <v>693</v>
      </c>
    </row>
    <row r="382" spans="4:8" ht="12.75">
      <c r="D382" s="131">
        <v>76253.5986584425</v>
      </c>
      <c r="F382" s="131">
        <v>7224.5</v>
      </c>
      <c r="G382" s="131">
        <v>7322.25</v>
      </c>
      <c r="H382" s="152" t="s">
        <v>694</v>
      </c>
    </row>
    <row r="384" spans="4:8" ht="12.75">
      <c r="D384" s="131">
        <v>79518.7144973278</v>
      </c>
      <c r="F384" s="131">
        <v>7179.500000007451</v>
      </c>
      <c r="G384" s="131">
        <v>7332.999999992549</v>
      </c>
      <c r="H384" s="152" t="s">
        <v>695</v>
      </c>
    </row>
    <row r="386" spans="1:8" ht="12.75">
      <c r="A386" s="147" t="s">
        <v>439</v>
      </c>
      <c r="C386" s="153" t="s">
        <v>440</v>
      </c>
      <c r="D386" s="131">
        <v>78239.76397061348</v>
      </c>
      <c r="F386" s="131">
        <v>7184.000000002483</v>
      </c>
      <c r="G386" s="131">
        <v>7329.916666664183</v>
      </c>
      <c r="H386" s="131">
        <v>70970.56685314533</v>
      </c>
    </row>
    <row r="387" spans="1:8" ht="12.75">
      <c r="A387" s="130">
        <v>38389.81590277778</v>
      </c>
      <c r="C387" s="153" t="s">
        <v>441</v>
      </c>
      <c r="D387" s="131">
        <v>1743.6627899086766</v>
      </c>
      <c r="F387" s="131">
        <v>38.44801685343281</v>
      </c>
      <c r="G387" s="131">
        <v>6.681753758945803</v>
      </c>
      <c r="H387" s="131">
        <v>1743.6627899086766</v>
      </c>
    </row>
    <row r="389" spans="3:8" ht="12.75">
      <c r="C389" s="153" t="s">
        <v>442</v>
      </c>
      <c r="D389" s="131">
        <v>2.228614583453484</v>
      </c>
      <c r="F389" s="131">
        <v>0.5351895441734346</v>
      </c>
      <c r="G389" s="131">
        <v>0.09115729499809774</v>
      </c>
      <c r="H389" s="131">
        <v>2.456881587992276</v>
      </c>
    </row>
    <row r="390" spans="1:10" ht="12.75">
      <c r="A390" s="147" t="s">
        <v>431</v>
      </c>
      <c r="C390" s="148" t="s">
        <v>432</v>
      </c>
      <c r="D390" s="148" t="s">
        <v>433</v>
      </c>
      <c r="F390" s="148" t="s">
        <v>434</v>
      </c>
      <c r="G390" s="148" t="s">
        <v>435</v>
      </c>
      <c r="H390" s="148" t="s">
        <v>436</v>
      </c>
      <c r="I390" s="149" t="s">
        <v>437</v>
      </c>
      <c r="J390" s="148" t="s">
        <v>438</v>
      </c>
    </row>
    <row r="391" spans="1:8" ht="12.75">
      <c r="A391" s="150" t="s">
        <v>500</v>
      </c>
      <c r="C391" s="151">
        <v>292.40199999976903</v>
      </c>
      <c r="D391" s="131">
        <v>74998.78736329079</v>
      </c>
      <c r="F391" s="131">
        <v>29229.999999970198</v>
      </c>
      <c r="G391" s="131">
        <v>27190.499999970198</v>
      </c>
      <c r="H391" s="152" t="s">
        <v>696</v>
      </c>
    </row>
    <row r="393" spans="4:8" ht="12.75">
      <c r="D393" s="131">
        <v>73858.81905603409</v>
      </c>
      <c r="F393" s="131">
        <v>28867.750000029802</v>
      </c>
      <c r="G393" s="131">
        <v>27371.5</v>
      </c>
      <c r="H393" s="152" t="s">
        <v>697</v>
      </c>
    </row>
    <row r="395" spans="4:8" ht="12.75">
      <c r="D395" s="131">
        <v>71384.21416676044</v>
      </c>
      <c r="F395" s="131">
        <v>29365.499999970198</v>
      </c>
      <c r="G395" s="131">
        <v>27258.75</v>
      </c>
      <c r="H395" s="152" t="s">
        <v>698</v>
      </c>
    </row>
    <row r="397" spans="1:8" ht="12.75">
      <c r="A397" s="147" t="s">
        <v>439</v>
      </c>
      <c r="C397" s="153" t="s">
        <v>440</v>
      </c>
      <c r="D397" s="131">
        <v>73413.94019536178</v>
      </c>
      <c r="F397" s="131">
        <v>29154.416666656733</v>
      </c>
      <c r="G397" s="131">
        <v>27273.583333323397</v>
      </c>
      <c r="H397" s="131">
        <v>45338.080496689974</v>
      </c>
    </row>
    <row r="398" spans="1:8" ht="12.75">
      <c r="A398" s="130">
        <v>38389.81657407407</v>
      </c>
      <c r="C398" s="153" t="s">
        <v>441</v>
      </c>
      <c r="D398" s="131">
        <v>1847.8968447326233</v>
      </c>
      <c r="F398" s="131">
        <v>257.33906780013695</v>
      </c>
      <c r="G398" s="131">
        <v>91.40717059276444</v>
      </c>
      <c r="H398" s="131">
        <v>1847.8968447326233</v>
      </c>
    </row>
    <row r="400" spans="3:8" ht="12.75">
      <c r="C400" s="153" t="s">
        <v>442</v>
      </c>
      <c r="D400" s="131">
        <v>2.517092584617018</v>
      </c>
      <c r="F400" s="131">
        <v>0.8826760992767521</v>
      </c>
      <c r="G400" s="131">
        <v>0.3351491055488898</v>
      </c>
      <c r="H400" s="131">
        <v>4.075816233260105</v>
      </c>
    </row>
    <row r="401" spans="1:10" ht="12.75">
      <c r="A401" s="147" t="s">
        <v>431</v>
      </c>
      <c r="C401" s="148" t="s">
        <v>432</v>
      </c>
      <c r="D401" s="148" t="s">
        <v>433</v>
      </c>
      <c r="F401" s="148" t="s">
        <v>434</v>
      </c>
      <c r="G401" s="148" t="s">
        <v>435</v>
      </c>
      <c r="H401" s="148" t="s">
        <v>436</v>
      </c>
      <c r="I401" s="149" t="s">
        <v>437</v>
      </c>
      <c r="J401" s="148" t="s">
        <v>438</v>
      </c>
    </row>
    <row r="402" spans="1:8" ht="12.75">
      <c r="A402" s="150" t="s">
        <v>504</v>
      </c>
      <c r="C402" s="151">
        <v>324.75400000019</v>
      </c>
      <c r="D402" s="131">
        <v>63868.79072082043</v>
      </c>
      <c r="F402" s="131">
        <v>38614</v>
      </c>
      <c r="G402" s="131">
        <v>35979</v>
      </c>
      <c r="H402" s="152" t="s">
        <v>699</v>
      </c>
    </row>
    <row r="404" spans="4:8" ht="12.75">
      <c r="D404" s="131">
        <v>64738.316391825676</v>
      </c>
      <c r="F404" s="131">
        <v>38454</v>
      </c>
      <c r="G404" s="131">
        <v>36334</v>
      </c>
      <c r="H404" s="152" t="s">
        <v>700</v>
      </c>
    </row>
    <row r="406" spans="4:8" ht="12.75">
      <c r="D406" s="131">
        <v>61879.4197640419</v>
      </c>
      <c r="F406" s="131">
        <v>37936</v>
      </c>
      <c r="G406" s="131">
        <v>35704</v>
      </c>
      <c r="H406" s="152" t="s">
        <v>701</v>
      </c>
    </row>
    <row r="408" spans="1:8" ht="12.75">
      <c r="A408" s="147" t="s">
        <v>439</v>
      </c>
      <c r="C408" s="153" t="s">
        <v>440</v>
      </c>
      <c r="D408" s="131">
        <v>63495.508958895996</v>
      </c>
      <c r="F408" s="131">
        <v>38334.666666666664</v>
      </c>
      <c r="G408" s="131">
        <v>36005.666666666664</v>
      </c>
      <c r="H408" s="131">
        <v>26014.974488391377</v>
      </c>
    </row>
    <row r="409" spans="1:8" ht="12.75">
      <c r="A409" s="130">
        <v>38389.817094907405</v>
      </c>
      <c r="C409" s="153" t="s">
        <v>441</v>
      </c>
      <c r="D409" s="131">
        <v>1465.5466343404967</v>
      </c>
      <c r="F409" s="131">
        <v>354.4027840372213</v>
      </c>
      <c r="G409" s="131">
        <v>315.8454263296104</v>
      </c>
      <c r="H409" s="131">
        <v>1465.5466343404967</v>
      </c>
    </row>
    <row r="411" spans="3:8" ht="12.75">
      <c r="C411" s="153" t="s">
        <v>442</v>
      </c>
      <c r="D411" s="131">
        <v>2.308110696914364</v>
      </c>
      <c r="F411" s="131">
        <v>0.924496845424215</v>
      </c>
      <c r="G411" s="131">
        <v>0.8772103270678053</v>
      </c>
      <c r="H411" s="131">
        <v>5.633473271305592</v>
      </c>
    </row>
    <row r="412" spans="1:10" ht="12.75">
      <c r="A412" s="147" t="s">
        <v>431</v>
      </c>
      <c r="C412" s="148" t="s">
        <v>432</v>
      </c>
      <c r="D412" s="148" t="s">
        <v>433</v>
      </c>
      <c r="F412" s="148" t="s">
        <v>434</v>
      </c>
      <c r="G412" s="148" t="s">
        <v>435</v>
      </c>
      <c r="H412" s="148" t="s">
        <v>436</v>
      </c>
      <c r="I412" s="149" t="s">
        <v>437</v>
      </c>
      <c r="J412" s="148" t="s">
        <v>438</v>
      </c>
    </row>
    <row r="413" spans="1:8" ht="12.75">
      <c r="A413" s="150" t="s">
        <v>523</v>
      </c>
      <c r="C413" s="151">
        <v>343.82299999985844</v>
      </c>
      <c r="D413" s="131">
        <v>67030.87387263775</v>
      </c>
      <c r="F413" s="131">
        <v>30788</v>
      </c>
      <c r="G413" s="131">
        <v>31544</v>
      </c>
      <c r="H413" s="152" t="s">
        <v>702</v>
      </c>
    </row>
    <row r="415" spans="4:8" ht="12.75">
      <c r="D415" s="131">
        <v>67145.55097460747</v>
      </c>
      <c r="F415" s="131">
        <v>31198</v>
      </c>
      <c r="G415" s="131">
        <v>31040</v>
      </c>
      <c r="H415" s="152" t="s">
        <v>703</v>
      </c>
    </row>
    <row r="417" spans="4:8" ht="12.75">
      <c r="D417" s="131">
        <v>68357.95505487919</v>
      </c>
      <c r="F417" s="131">
        <v>31381.999999970198</v>
      </c>
      <c r="G417" s="131">
        <v>31377.999999970198</v>
      </c>
      <c r="H417" s="152" t="s">
        <v>704</v>
      </c>
    </row>
    <row r="419" spans="1:8" ht="12.75">
      <c r="A419" s="147" t="s">
        <v>439</v>
      </c>
      <c r="C419" s="153" t="s">
        <v>440</v>
      </c>
      <c r="D419" s="131">
        <v>67511.4599673748</v>
      </c>
      <c r="F419" s="131">
        <v>31122.666666656733</v>
      </c>
      <c r="G419" s="131">
        <v>31320.666666656733</v>
      </c>
      <c r="H419" s="131">
        <v>36290.50758643236</v>
      </c>
    </row>
    <row r="420" spans="1:8" ht="12.75">
      <c r="A420" s="130">
        <v>38389.81753472222</v>
      </c>
      <c r="C420" s="153" t="s">
        <v>441</v>
      </c>
      <c r="D420" s="131">
        <v>735.3252064948139</v>
      </c>
      <c r="F420" s="131">
        <v>304.0811295128418</v>
      </c>
      <c r="G420" s="131">
        <v>256.84495971637386</v>
      </c>
      <c r="H420" s="131">
        <v>735.3252064948139</v>
      </c>
    </row>
    <row r="422" spans="3:8" ht="12.75">
      <c r="C422" s="153" t="s">
        <v>442</v>
      </c>
      <c r="D422" s="131">
        <v>1.0891857572775983</v>
      </c>
      <c r="F422" s="131">
        <v>0.9770407297348305</v>
      </c>
      <c r="G422" s="131">
        <v>0.8200494659004341</v>
      </c>
      <c r="H422" s="131">
        <v>2.0262191283588553</v>
      </c>
    </row>
    <row r="423" spans="1:10" ht="12.75">
      <c r="A423" s="147" t="s">
        <v>431</v>
      </c>
      <c r="C423" s="148" t="s">
        <v>432</v>
      </c>
      <c r="D423" s="148" t="s">
        <v>433</v>
      </c>
      <c r="F423" s="148" t="s">
        <v>434</v>
      </c>
      <c r="G423" s="148" t="s">
        <v>435</v>
      </c>
      <c r="H423" s="148" t="s">
        <v>436</v>
      </c>
      <c r="I423" s="149" t="s">
        <v>437</v>
      </c>
      <c r="J423" s="148" t="s">
        <v>438</v>
      </c>
    </row>
    <row r="424" spans="1:8" ht="12.75">
      <c r="A424" s="150" t="s">
        <v>505</v>
      </c>
      <c r="C424" s="151">
        <v>361.38400000007823</v>
      </c>
      <c r="D424" s="131">
        <v>66083.93050277233</v>
      </c>
      <c r="F424" s="131">
        <v>33194</v>
      </c>
      <c r="G424" s="131">
        <v>32390</v>
      </c>
      <c r="H424" s="152" t="s">
        <v>705</v>
      </c>
    </row>
    <row r="426" spans="4:8" ht="12.75">
      <c r="D426" s="131">
        <v>67937.12674987316</v>
      </c>
      <c r="F426" s="131">
        <v>32854</v>
      </c>
      <c r="G426" s="131">
        <v>32327.999999970198</v>
      </c>
      <c r="H426" s="152" t="s">
        <v>706</v>
      </c>
    </row>
    <row r="428" spans="4:8" ht="12.75">
      <c r="D428" s="131">
        <v>69954.13490748405</v>
      </c>
      <c r="F428" s="131">
        <v>32229.999999970198</v>
      </c>
      <c r="G428" s="131">
        <v>32998</v>
      </c>
      <c r="H428" s="152" t="s">
        <v>707</v>
      </c>
    </row>
    <row r="430" spans="1:8" ht="12.75">
      <c r="A430" s="147" t="s">
        <v>439</v>
      </c>
      <c r="C430" s="153" t="s">
        <v>440</v>
      </c>
      <c r="D430" s="131">
        <v>67991.73072004318</v>
      </c>
      <c r="F430" s="131">
        <v>32759.333333323397</v>
      </c>
      <c r="G430" s="131">
        <v>32571.99999999007</v>
      </c>
      <c r="H430" s="131">
        <v>35318.504089866154</v>
      </c>
    </row>
    <row r="431" spans="1:8" ht="12.75">
      <c r="A431" s="130">
        <v>38389.81796296296</v>
      </c>
      <c r="C431" s="153" t="s">
        <v>441</v>
      </c>
      <c r="D431" s="131">
        <v>1935.67991381077</v>
      </c>
      <c r="F431" s="131">
        <v>488.9226251146484</v>
      </c>
      <c r="G431" s="131">
        <v>370.2269574292561</v>
      </c>
      <c r="H431" s="131">
        <v>1935.67991381077</v>
      </c>
    </row>
    <row r="433" spans="3:8" ht="12.75">
      <c r="C433" s="153" t="s">
        <v>442</v>
      </c>
      <c r="D433" s="131">
        <v>2.8469343158522564</v>
      </c>
      <c r="F433" s="131">
        <v>1.4924681773585042</v>
      </c>
      <c r="G433" s="131">
        <v>1.136641770322268</v>
      </c>
      <c r="H433" s="131">
        <v>5.480639578860787</v>
      </c>
    </row>
    <row r="434" spans="1:10" ht="12.75">
      <c r="A434" s="147" t="s">
        <v>431</v>
      </c>
      <c r="C434" s="148" t="s">
        <v>432</v>
      </c>
      <c r="D434" s="148" t="s">
        <v>433</v>
      </c>
      <c r="F434" s="148" t="s">
        <v>434</v>
      </c>
      <c r="G434" s="148" t="s">
        <v>435</v>
      </c>
      <c r="H434" s="148" t="s">
        <v>436</v>
      </c>
      <c r="I434" s="149" t="s">
        <v>437</v>
      </c>
      <c r="J434" s="148" t="s">
        <v>438</v>
      </c>
    </row>
    <row r="435" spans="1:8" ht="12.75">
      <c r="A435" s="150" t="s">
        <v>524</v>
      </c>
      <c r="C435" s="151">
        <v>371.029</v>
      </c>
      <c r="D435" s="131">
        <v>70155.4201258421</v>
      </c>
      <c r="F435" s="131">
        <v>45262</v>
      </c>
      <c r="G435" s="131">
        <v>44714</v>
      </c>
      <c r="H435" s="152" t="s">
        <v>708</v>
      </c>
    </row>
    <row r="437" spans="4:8" ht="12.75">
      <c r="D437" s="131">
        <v>69948.43728601933</v>
      </c>
      <c r="F437" s="131">
        <v>45098</v>
      </c>
      <c r="G437" s="131">
        <v>43740</v>
      </c>
      <c r="H437" s="152" t="s">
        <v>709</v>
      </c>
    </row>
    <row r="439" spans="4:8" ht="12.75">
      <c r="D439" s="131">
        <v>70280.51191484928</v>
      </c>
      <c r="F439" s="131">
        <v>44226</v>
      </c>
      <c r="G439" s="131">
        <v>44518</v>
      </c>
      <c r="H439" s="152" t="s">
        <v>710</v>
      </c>
    </row>
    <row r="441" spans="1:8" ht="12.75">
      <c r="A441" s="147" t="s">
        <v>439</v>
      </c>
      <c r="C441" s="153" t="s">
        <v>440</v>
      </c>
      <c r="D441" s="131">
        <v>70128.12310890357</v>
      </c>
      <c r="F441" s="131">
        <v>44862</v>
      </c>
      <c r="G441" s="131">
        <v>44324</v>
      </c>
      <c r="H441" s="131">
        <v>25470.85883829046</v>
      </c>
    </row>
    <row r="442" spans="1:8" ht="12.75">
      <c r="A442" s="130">
        <v>38389.81841435185</v>
      </c>
      <c r="C442" s="153" t="s">
        <v>441</v>
      </c>
      <c r="D442" s="131">
        <v>167.7117620460197</v>
      </c>
      <c r="F442" s="131">
        <v>556.8626401546435</v>
      </c>
      <c r="G442" s="131">
        <v>515.1659926664414</v>
      </c>
      <c r="H442" s="131">
        <v>167.7117620460197</v>
      </c>
    </row>
    <row r="444" spans="3:8" ht="12.75">
      <c r="C444" s="153" t="s">
        <v>442</v>
      </c>
      <c r="D444" s="131">
        <v>0.23915050711620536</v>
      </c>
      <c r="F444" s="131">
        <v>1.2412791229874807</v>
      </c>
      <c r="G444" s="131">
        <v>1.1622732439907082</v>
      </c>
      <c r="H444" s="131">
        <v>0.6584456500300564</v>
      </c>
    </row>
    <row r="445" spans="1:10" ht="12.75">
      <c r="A445" s="147" t="s">
        <v>431</v>
      </c>
      <c r="C445" s="148" t="s">
        <v>432</v>
      </c>
      <c r="D445" s="148" t="s">
        <v>433</v>
      </c>
      <c r="F445" s="148" t="s">
        <v>434</v>
      </c>
      <c r="G445" s="148" t="s">
        <v>435</v>
      </c>
      <c r="H445" s="148" t="s">
        <v>436</v>
      </c>
      <c r="I445" s="149" t="s">
        <v>437</v>
      </c>
      <c r="J445" s="148" t="s">
        <v>438</v>
      </c>
    </row>
    <row r="446" spans="1:8" ht="12.75">
      <c r="A446" s="150" t="s">
        <v>499</v>
      </c>
      <c r="C446" s="151">
        <v>407.77100000018254</v>
      </c>
      <c r="D446" s="131">
        <v>5456482.18863678</v>
      </c>
      <c r="F446" s="131">
        <v>102100</v>
      </c>
      <c r="G446" s="131">
        <v>98600</v>
      </c>
      <c r="H446" s="152" t="s">
        <v>711</v>
      </c>
    </row>
    <row r="448" spans="4:8" ht="12.75">
      <c r="D448" s="131">
        <v>5550653.808303833</v>
      </c>
      <c r="F448" s="131">
        <v>100900</v>
      </c>
      <c r="G448" s="131">
        <v>97900</v>
      </c>
      <c r="H448" s="152" t="s">
        <v>712</v>
      </c>
    </row>
    <row r="450" spans="4:8" ht="12.75">
      <c r="D450" s="131">
        <v>5434604.511177063</v>
      </c>
      <c r="F450" s="131">
        <v>102200</v>
      </c>
      <c r="G450" s="131">
        <v>98500</v>
      </c>
      <c r="H450" s="152" t="s">
        <v>713</v>
      </c>
    </row>
    <row r="452" spans="1:8" ht="12.75">
      <c r="A452" s="147" t="s">
        <v>439</v>
      </c>
      <c r="C452" s="153" t="s">
        <v>440</v>
      </c>
      <c r="D452" s="131">
        <v>5480580.169372559</v>
      </c>
      <c r="F452" s="131">
        <v>101733.33333333334</v>
      </c>
      <c r="G452" s="131">
        <v>98333.33333333334</v>
      </c>
      <c r="H452" s="131">
        <v>5380574.634781364</v>
      </c>
    </row>
    <row r="453" spans="1:8" ht="12.75">
      <c r="A453" s="130">
        <v>38389.818877314814</v>
      </c>
      <c r="C453" s="153" t="s">
        <v>441</v>
      </c>
      <c r="D453" s="131">
        <v>61663.55769463842</v>
      </c>
      <c r="F453" s="131">
        <v>723.4178138070234</v>
      </c>
      <c r="G453" s="131">
        <v>378.5938897200183</v>
      </c>
      <c r="H453" s="131">
        <v>61663.55769463842</v>
      </c>
    </row>
    <row r="455" spans="3:8" ht="12.75">
      <c r="C455" s="153" t="s">
        <v>442</v>
      </c>
      <c r="D455" s="131">
        <v>1.1251282854913138</v>
      </c>
      <c r="F455" s="131">
        <v>0.7110922154066415</v>
      </c>
      <c r="G455" s="131">
        <v>0.3850107353084931</v>
      </c>
      <c r="H455" s="131">
        <v>1.1460403744988488</v>
      </c>
    </row>
    <row r="456" spans="1:10" ht="12.75">
      <c r="A456" s="147" t="s">
        <v>431</v>
      </c>
      <c r="C456" s="148" t="s">
        <v>432</v>
      </c>
      <c r="D456" s="148" t="s">
        <v>433</v>
      </c>
      <c r="F456" s="148" t="s">
        <v>434</v>
      </c>
      <c r="G456" s="148" t="s">
        <v>435</v>
      </c>
      <c r="H456" s="148" t="s">
        <v>436</v>
      </c>
      <c r="I456" s="149" t="s">
        <v>437</v>
      </c>
      <c r="J456" s="148" t="s">
        <v>438</v>
      </c>
    </row>
    <row r="457" spans="1:8" ht="12.75">
      <c r="A457" s="150" t="s">
        <v>506</v>
      </c>
      <c r="C457" s="151">
        <v>455.40299999993294</v>
      </c>
      <c r="D457" s="131">
        <v>489542.39633846283</v>
      </c>
      <c r="F457" s="131">
        <v>62467.5</v>
      </c>
      <c r="G457" s="131">
        <v>64812.5</v>
      </c>
      <c r="H457" s="152" t="s">
        <v>714</v>
      </c>
    </row>
    <row r="459" spans="4:8" ht="12.75">
      <c r="D459" s="131">
        <v>507817.03149175644</v>
      </c>
      <c r="F459" s="131">
        <v>61890.000000059605</v>
      </c>
      <c r="G459" s="131">
        <v>64780</v>
      </c>
      <c r="H459" s="152" t="s">
        <v>715</v>
      </c>
    </row>
    <row r="461" spans="4:8" ht="12.75">
      <c r="D461" s="131">
        <v>501906.83817768097</v>
      </c>
      <c r="F461" s="131">
        <v>62342.5</v>
      </c>
      <c r="G461" s="131">
        <v>64345</v>
      </c>
      <c r="H461" s="152" t="s">
        <v>716</v>
      </c>
    </row>
    <row r="463" spans="1:8" ht="12.75">
      <c r="A463" s="147" t="s">
        <v>439</v>
      </c>
      <c r="C463" s="153" t="s">
        <v>440</v>
      </c>
      <c r="D463" s="131">
        <v>499755.42200263345</v>
      </c>
      <c r="F463" s="131">
        <v>62233.33333335321</v>
      </c>
      <c r="G463" s="131">
        <v>64645.83333333333</v>
      </c>
      <c r="H463" s="131">
        <v>436322.8517506855</v>
      </c>
    </row>
    <row r="464" spans="1:8" ht="12.75">
      <c r="A464" s="130">
        <v>38389.81952546296</v>
      </c>
      <c r="C464" s="153" t="s">
        <v>441</v>
      </c>
      <c r="D464" s="131">
        <v>9325.34268352409</v>
      </c>
      <c r="F464" s="131">
        <v>303.83315045101364</v>
      </c>
      <c r="G464" s="131">
        <v>261.0355978278314</v>
      </c>
      <c r="H464" s="131">
        <v>9325.34268352409</v>
      </c>
    </row>
    <row r="466" spans="3:8" ht="12.75">
      <c r="C466" s="153" t="s">
        <v>442</v>
      </c>
      <c r="D466" s="131">
        <v>1.8659812926401722</v>
      </c>
      <c r="F466" s="131">
        <v>0.4882160960646758</v>
      </c>
      <c r="G466" s="131">
        <v>0.4037933836846893</v>
      </c>
      <c r="H466" s="131">
        <v>2.137257456515842</v>
      </c>
    </row>
    <row r="467" spans="1:16" ht="12.75">
      <c r="A467" s="141" t="s">
        <v>422</v>
      </c>
      <c r="B467" s="136" t="s">
        <v>579</v>
      </c>
      <c r="D467" s="141" t="s">
        <v>423</v>
      </c>
      <c r="E467" s="136" t="s">
        <v>424</v>
      </c>
      <c r="F467" s="137" t="s">
        <v>446</v>
      </c>
      <c r="G467" s="142" t="s">
        <v>426</v>
      </c>
      <c r="H467" s="143">
        <v>1</v>
      </c>
      <c r="I467" s="144" t="s">
        <v>427</v>
      </c>
      <c r="J467" s="143">
        <v>5</v>
      </c>
      <c r="K467" s="142" t="s">
        <v>428</v>
      </c>
      <c r="L467" s="145">
        <v>1</v>
      </c>
      <c r="M467" s="142" t="s">
        <v>429</v>
      </c>
      <c r="N467" s="146">
        <v>1</v>
      </c>
      <c r="O467" s="142" t="s">
        <v>430</v>
      </c>
      <c r="P467" s="146">
        <v>1</v>
      </c>
    </row>
    <row r="469" spans="1:10" ht="12.75">
      <c r="A469" s="147" t="s">
        <v>431</v>
      </c>
      <c r="C469" s="148" t="s">
        <v>432</v>
      </c>
      <c r="D469" s="148" t="s">
        <v>433</v>
      </c>
      <c r="F469" s="148" t="s">
        <v>434</v>
      </c>
      <c r="G469" s="148" t="s">
        <v>435</v>
      </c>
      <c r="H469" s="148" t="s">
        <v>436</v>
      </c>
      <c r="I469" s="149" t="s">
        <v>437</v>
      </c>
      <c r="J469" s="148" t="s">
        <v>438</v>
      </c>
    </row>
    <row r="470" spans="1:8" ht="12.75">
      <c r="A470" s="150" t="s">
        <v>502</v>
      </c>
      <c r="C470" s="151">
        <v>228.61599999992177</v>
      </c>
      <c r="D470" s="131">
        <v>29609.23371696472</v>
      </c>
      <c r="F470" s="131">
        <v>18212</v>
      </c>
      <c r="G470" s="131">
        <v>18444</v>
      </c>
      <c r="H470" s="152" t="s">
        <v>717</v>
      </c>
    </row>
    <row r="472" spans="4:8" ht="12.75">
      <c r="D472" s="131">
        <v>29586.5229113698</v>
      </c>
      <c r="F472" s="131">
        <v>18319</v>
      </c>
      <c r="G472" s="131">
        <v>18482</v>
      </c>
      <c r="H472" s="152" t="s">
        <v>718</v>
      </c>
    </row>
    <row r="474" spans="4:8" ht="12.75">
      <c r="D474" s="131">
        <v>29169.111438542604</v>
      </c>
      <c r="F474" s="131">
        <v>18371</v>
      </c>
      <c r="G474" s="131">
        <v>18302</v>
      </c>
      <c r="H474" s="152" t="s">
        <v>719</v>
      </c>
    </row>
    <row r="476" spans="1:8" ht="12.75">
      <c r="A476" s="147" t="s">
        <v>439</v>
      </c>
      <c r="C476" s="153" t="s">
        <v>440</v>
      </c>
      <c r="D476" s="131">
        <v>29454.956022292376</v>
      </c>
      <c r="F476" s="131">
        <v>18300.666666666668</v>
      </c>
      <c r="G476" s="131">
        <v>18409.333333333332</v>
      </c>
      <c r="H476" s="131">
        <v>11093.714072771052</v>
      </c>
    </row>
    <row r="477" spans="1:8" ht="12.75">
      <c r="A477" s="130">
        <v>38389.82177083333</v>
      </c>
      <c r="C477" s="153" t="s">
        <v>441</v>
      </c>
      <c r="D477" s="131">
        <v>247.80897828166016</v>
      </c>
      <c r="F477" s="131">
        <v>81.06992866244137</v>
      </c>
      <c r="G477" s="131">
        <v>94.87535682849015</v>
      </c>
      <c r="H477" s="131">
        <v>247.80897828166016</v>
      </c>
    </row>
    <row r="479" spans="3:8" ht="12.75">
      <c r="C479" s="153" t="s">
        <v>442</v>
      </c>
      <c r="D479" s="131">
        <v>0.8413150510023205</v>
      </c>
      <c r="F479" s="131">
        <v>0.44298893662767136</v>
      </c>
      <c r="G479" s="131">
        <v>0.5153655219915091</v>
      </c>
      <c r="H479" s="131">
        <v>2.2337783059498038</v>
      </c>
    </row>
    <row r="480" spans="1:10" ht="12.75">
      <c r="A480" s="147" t="s">
        <v>431</v>
      </c>
      <c r="C480" s="148" t="s">
        <v>432</v>
      </c>
      <c r="D480" s="148" t="s">
        <v>433</v>
      </c>
      <c r="F480" s="148" t="s">
        <v>434</v>
      </c>
      <c r="G480" s="148" t="s">
        <v>435</v>
      </c>
      <c r="H480" s="148" t="s">
        <v>436</v>
      </c>
      <c r="I480" s="149" t="s">
        <v>437</v>
      </c>
      <c r="J480" s="148" t="s">
        <v>438</v>
      </c>
    </row>
    <row r="481" spans="1:8" ht="12.75">
      <c r="A481" s="150" t="s">
        <v>503</v>
      </c>
      <c r="C481" s="151">
        <v>231.6040000000503</v>
      </c>
      <c r="D481" s="131">
        <v>237321.51799321175</v>
      </c>
      <c r="F481" s="131">
        <v>29050.999999970198</v>
      </c>
      <c r="G481" s="131">
        <v>30875</v>
      </c>
      <c r="H481" s="152" t="s">
        <v>720</v>
      </c>
    </row>
    <row r="483" spans="4:8" ht="12.75">
      <c r="D483" s="131">
        <v>225514.56948399544</v>
      </c>
      <c r="F483" s="131">
        <v>29145.000000029802</v>
      </c>
      <c r="G483" s="131">
        <v>30545.000000029802</v>
      </c>
      <c r="H483" s="152" t="s">
        <v>721</v>
      </c>
    </row>
    <row r="485" spans="4:8" ht="12.75">
      <c r="D485" s="131">
        <v>236349.06746292114</v>
      </c>
      <c r="F485" s="131">
        <v>28636</v>
      </c>
      <c r="G485" s="131">
        <v>30881.999999970198</v>
      </c>
      <c r="H485" s="152" t="s">
        <v>722</v>
      </c>
    </row>
    <row r="487" spans="1:8" ht="12.75">
      <c r="A487" s="147" t="s">
        <v>439</v>
      </c>
      <c r="C487" s="153" t="s">
        <v>440</v>
      </c>
      <c r="D487" s="131">
        <v>233061.71831337613</v>
      </c>
      <c r="F487" s="131">
        <v>28944</v>
      </c>
      <c r="G487" s="131">
        <v>30767.333333333336</v>
      </c>
      <c r="H487" s="131">
        <v>203117.00513508153</v>
      </c>
    </row>
    <row r="488" spans="1:8" ht="12.75">
      <c r="A488" s="130">
        <v>38389.822233796294</v>
      </c>
      <c r="C488" s="153" t="s">
        <v>441</v>
      </c>
      <c r="D488" s="131">
        <v>6554.083200423452</v>
      </c>
      <c r="F488" s="131">
        <v>270.8449741140646</v>
      </c>
      <c r="G488" s="131">
        <v>192.578122649383</v>
      </c>
      <c r="H488" s="131">
        <v>6554.083200423452</v>
      </c>
    </row>
    <row r="490" spans="3:8" ht="12.75">
      <c r="C490" s="153" t="s">
        <v>442</v>
      </c>
      <c r="D490" s="131">
        <v>2.812166342827179</v>
      </c>
      <c r="F490" s="131">
        <v>0.9357551620856297</v>
      </c>
      <c r="G490" s="131">
        <v>0.6259174968561342</v>
      </c>
      <c r="H490" s="131">
        <v>3.2267525784287265</v>
      </c>
    </row>
    <row r="491" spans="1:10" ht="12.75">
      <c r="A491" s="147" t="s">
        <v>431</v>
      </c>
      <c r="C491" s="148" t="s">
        <v>432</v>
      </c>
      <c r="D491" s="148" t="s">
        <v>433</v>
      </c>
      <c r="F491" s="148" t="s">
        <v>434</v>
      </c>
      <c r="G491" s="148" t="s">
        <v>435</v>
      </c>
      <c r="H491" s="148" t="s">
        <v>436</v>
      </c>
      <c r="I491" s="149" t="s">
        <v>437</v>
      </c>
      <c r="J491" s="148" t="s">
        <v>438</v>
      </c>
    </row>
    <row r="492" spans="1:8" ht="12.75">
      <c r="A492" s="150" t="s">
        <v>501</v>
      </c>
      <c r="C492" s="151">
        <v>267.7160000000149</v>
      </c>
      <c r="D492" s="131">
        <v>111022.90917372704</v>
      </c>
      <c r="F492" s="131">
        <v>7317.000000007451</v>
      </c>
      <c r="G492" s="131">
        <v>7528</v>
      </c>
      <c r="H492" s="152" t="s">
        <v>723</v>
      </c>
    </row>
    <row r="494" spans="4:8" ht="12.75">
      <c r="D494" s="131">
        <v>107745.34922611713</v>
      </c>
      <c r="F494" s="131">
        <v>7391.25</v>
      </c>
      <c r="G494" s="131">
        <v>7504.000000007451</v>
      </c>
      <c r="H494" s="152" t="s">
        <v>724</v>
      </c>
    </row>
    <row r="496" spans="4:8" ht="12.75">
      <c r="D496" s="131">
        <v>109538.48662865162</v>
      </c>
      <c r="F496" s="131">
        <v>7334.5</v>
      </c>
      <c r="G496" s="131">
        <v>7490.5</v>
      </c>
      <c r="H496" s="152" t="s">
        <v>725</v>
      </c>
    </row>
    <row r="498" spans="1:8" ht="12.75">
      <c r="A498" s="147" t="s">
        <v>439</v>
      </c>
      <c r="C498" s="153" t="s">
        <v>440</v>
      </c>
      <c r="D498" s="131">
        <v>109435.58167616525</v>
      </c>
      <c r="F498" s="131">
        <v>7347.583333335817</v>
      </c>
      <c r="G498" s="131">
        <v>7507.500000002483</v>
      </c>
      <c r="H498" s="131">
        <v>101994.62697308518</v>
      </c>
    </row>
    <row r="499" spans="1:8" ht="12.75">
      <c r="A499" s="130">
        <v>38389.82288194444</v>
      </c>
      <c r="C499" s="153" t="s">
        <v>441</v>
      </c>
      <c r="D499" s="131">
        <v>1641.201350986273</v>
      </c>
      <c r="F499" s="131">
        <v>38.815535976003886</v>
      </c>
      <c r="G499" s="131">
        <v>18.99341991221836</v>
      </c>
      <c r="H499" s="131">
        <v>1641.201350986273</v>
      </c>
    </row>
    <row r="501" spans="3:8" ht="12.75">
      <c r="C501" s="153" t="s">
        <v>442</v>
      </c>
      <c r="D501" s="131">
        <v>1.4996962832827179</v>
      </c>
      <c r="F501" s="131">
        <v>0.5282762265505543</v>
      </c>
      <c r="G501" s="131">
        <v>0.25299260622327113</v>
      </c>
      <c r="H501" s="131">
        <v>1.6091056947728837</v>
      </c>
    </row>
    <row r="502" spans="1:10" ht="12.75">
      <c r="A502" s="147" t="s">
        <v>431</v>
      </c>
      <c r="C502" s="148" t="s">
        <v>432</v>
      </c>
      <c r="D502" s="148" t="s">
        <v>433</v>
      </c>
      <c r="F502" s="148" t="s">
        <v>434</v>
      </c>
      <c r="G502" s="148" t="s">
        <v>435</v>
      </c>
      <c r="H502" s="148" t="s">
        <v>436</v>
      </c>
      <c r="I502" s="149" t="s">
        <v>437</v>
      </c>
      <c r="J502" s="148" t="s">
        <v>438</v>
      </c>
    </row>
    <row r="503" spans="1:8" ht="12.75">
      <c r="A503" s="150" t="s">
        <v>500</v>
      </c>
      <c r="C503" s="151">
        <v>292.40199999976903</v>
      </c>
      <c r="D503" s="131">
        <v>31870.535843878984</v>
      </c>
      <c r="F503" s="131">
        <v>28892.750000029802</v>
      </c>
      <c r="G503" s="131">
        <v>27582.500000029802</v>
      </c>
      <c r="H503" s="152" t="s">
        <v>726</v>
      </c>
    </row>
    <row r="505" spans="4:8" ht="12.75">
      <c r="D505" s="131">
        <v>32060.92586567998</v>
      </c>
      <c r="F505" s="131">
        <v>28958</v>
      </c>
      <c r="G505" s="131">
        <v>27865.750000029802</v>
      </c>
      <c r="H505" s="152" t="s">
        <v>727</v>
      </c>
    </row>
    <row r="507" spans="4:8" ht="12.75">
      <c r="D507" s="131">
        <v>31696.308924227953</v>
      </c>
      <c r="F507" s="131">
        <v>28763.249999970198</v>
      </c>
      <c r="G507" s="131">
        <v>27759.500000029802</v>
      </c>
      <c r="H507" s="152" t="s">
        <v>728</v>
      </c>
    </row>
    <row r="509" spans="1:8" ht="12.75">
      <c r="A509" s="147" t="s">
        <v>439</v>
      </c>
      <c r="C509" s="153" t="s">
        <v>440</v>
      </c>
      <c r="D509" s="131">
        <v>31875.923544595636</v>
      </c>
      <c r="F509" s="131">
        <v>28871.333333333336</v>
      </c>
      <c r="G509" s="131">
        <v>27735.916666696467</v>
      </c>
      <c r="H509" s="131">
        <v>3655.6907291359876</v>
      </c>
    </row>
    <row r="510" spans="1:8" ht="12.75">
      <c r="A510" s="130">
        <v>38389.82356481482</v>
      </c>
      <c r="C510" s="153" t="s">
        <v>441</v>
      </c>
      <c r="D510" s="131">
        <v>182.3681687894853</v>
      </c>
      <c r="F510" s="131">
        <v>99.12565680691525</v>
      </c>
      <c r="G510" s="131">
        <v>143.09007943716202</v>
      </c>
      <c r="H510" s="131">
        <v>182.3681687894853</v>
      </c>
    </row>
    <row r="512" spans="3:8" ht="12.75">
      <c r="C512" s="153" t="s">
        <v>442</v>
      </c>
      <c r="D512" s="131">
        <v>0.572118854954415</v>
      </c>
      <c r="F512" s="131">
        <v>0.3433359161576025</v>
      </c>
      <c r="G512" s="131">
        <v>0.5159017499103448</v>
      </c>
      <c r="H512" s="131">
        <v>4.9886104241807</v>
      </c>
    </row>
    <row r="513" spans="1:10" ht="12.75">
      <c r="A513" s="147" t="s">
        <v>431</v>
      </c>
      <c r="C513" s="148" t="s">
        <v>432</v>
      </c>
      <c r="D513" s="148" t="s">
        <v>433</v>
      </c>
      <c r="F513" s="148" t="s">
        <v>434</v>
      </c>
      <c r="G513" s="148" t="s">
        <v>435</v>
      </c>
      <c r="H513" s="148" t="s">
        <v>436</v>
      </c>
      <c r="I513" s="149" t="s">
        <v>437</v>
      </c>
      <c r="J513" s="148" t="s">
        <v>438</v>
      </c>
    </row>
    <row r="514" spans="1:8" ht="12.75">
      <c r="A514" s="150" t="s">
        <v>504</v>
      </c>
      <c r="C514" s="151">
        <v>324.75400000019</v>
      </c>
      <c r="D514" s="131">
        <v>40748.75951761007</v>
      </c>
      <c r="F514" s="131">
        <v>37257</v>
      </c>
      <c r="G514" s="131">
        <v>35106</v>
      </c>
      <c r="H514" s="152" t="s">
        <v>729</v>
      </c>
    </row>
    <row r="516" spans="4:8" ht="12.75">
      <c r="D516" s="131">
        <v>40864.922973394394</v>
      </c>
      <c r="F516" s="131">
        <v>37187</v>
      </c>
      <c r="G516" s="131">
        <v>35013</v>
      </c>
      <c r="H516" s="152" t="s">
        <v>730</v>
      </c>
    </row>
    <row r="518" spans="4:8" ht="12.75">
      <c r="D518" s="131">
        <v>40608.484640181065</v>
      </c>
      <c r="F518" s="131">
        <v>37074</v>
      </c>
      <c r="G518" s="131">
        <v>35160</v>
      </c>
      <c r="H518" s="152" t="s">
        <v>731</v>
      </c>
    </row>
    <row r="520" spans="1:8" ht="12.75">
      <c r="A520" s="147" t="s">
        <v>439</v>
      </c>
      <c r="C520" s="153" t="s">
        <v>440</v>
      </c>
      <c r="D520" s="131">
        <v>40740.722377061844</v>
      </c>
      <c r="F520" s="131">
        <v>37172.666666666664</v>
      </c>
      <c r="G520" s="131">
        <v>35093</v>
      </c>
      <c r="H520" s="131">
        <v>4330.747963415788</v>
      </c>
    </row>
    <row r="521" spans="1:8" ht="12.75">
      <c r="A521" s="130">
        <v>38389.8240625</v>
      </c>
      <c r="C521" s="153" t="s">
        <v>441</v>
      </c>
      <c r="D521" s="131">
        <v>128.40794915522167</v>
      </c>
      <c r="F521" s="131">
        <v>92.33814668561057</v>
      </c>
      <c r="G521" s="131">
        <v>74.35724578008521</v>
      </c>
      <c r="H521" s="131">
        <v>128.40794915522167</v>
      </c>
    </row>
    <row r="523" spans="3:8" ht="12.75">
      <c r="C523" s="153" t="s">
        <v>442</v>
      </c>
      <c r="D523" s="131">
        <v>0.31518328999369666</v>
      </c>
      <c r="F523" s="131">
        <v>0.2484033430090494</v>
      </c>
      <c r="G523" s="131">
        <v>0.21188626159087345</v>
      </c>
      <c r="H523" s="131">
        <v>2.965029372292139</v>
      </c>
    </row>
    <row r="524" spans="1:10" ht="12.75">
      <c r="A524" s="147" t="s">
        <v>431</v>
      </c>
      <c r="C524" s="148" t="s">
        <v>432</v>
      </c>
      <c r="D524" s="148" t="s">
        <v>433</v>
      </c>
      <c r="F524" s="148" t="s">
        <v>434</v>
      </c>
      <c r="G524" s="148" t="s">
        <v>435</v>
      </c>
      <c r="H524" s="148" t="s">
        <v>436</v>
      </c>
      <c r="I524" s="149" t="s">
        <v>437</v>
      </c>
      <c r="J524" s="148" t="s">
        <v>438</v>
      </c>
    </row>
    <row r="525" spans="1:8" ht="12.75">
      <c r="A525" s="150" t="s">
        <v>523</v>
      </c>
      <c r="C525" s="151">
        <v>343.82299999985844</v>
      </c>
      <c r="D525" s="131">
        <v>33358.455143749714</v>
      </c>
      <c r="F525" s="131">
        <v>31254</v>
      </c>
      <c r="G525" s="131">
        <v>31086</v>
      </c>
      <c r="H525" s="152" t="s">
        <v>732</v>
      </c>
    </row>
    <row r="527" spans="4:8" ht="12.75">
      <c r="D527" s="131">
        <v>33924.88976472616</v>
      </c>
      <c r="F527" s="131">
        <v>30602</v>
      </c>
      <c r="G527" s="131">
        <v>30900</v>
      </c>
      <c r="H527" s="152" t="s">
        <v>733</v>
      </c>
    </row>
    <row r="529" spans="4:8" ht="12.75">
      <c r="D529" s="131">
        <v>33388.89168715477</v>
      </c>
      <c r="F529" s="131">
        <v>30816.000000029802</v>
      </c>
      <c r="G529" s="131">
        <v>30066.000000029802</v>
      </c>
      <c r="H529" s="152" t="s">
        <v>734</v>
      </c>
    </row>
    <row r="531" spans="1:8" ht="12.75">
      <c r="A531" s="147" t="s">
        <v>439</v>
      </c>
      <c r="C531" s="153" t="s">
        <v>440</v>
      </c>
      <c r="D531" s="131">
        <v>33557.41219854355</v>
      </c>
      <c r="F531" s="131">
        <v>30890.666666676603</v>
      </c>
      <c r="G531" s="131">
        <v>30684.00000000993</v>
      </c>
      <c r="H531" s="131">
        <v>2769.33331445473</v>
      </c>
    </row>
    <row r="532" spans="1:8" ht="12.75">
      <c r="A532" s="130">
        <v>38389.82450231481</v>
      </c>
      <c r="C532" s="153" t="s">
        <v>441</v>
      </c>
      <c r="D532" s="131">
        <v>318.6085639612014</v>
      </c>
      <c r="F532" s="131">
        <v>332.3512198429478</v>
      </c>
      <c r="G532" s="131">
        <v>543.2237108056736</v>
      </c>
      <c r="H532" s="131">
        <v>318.6085639612014</v>
      </c>
    </row>
    <row r="534" spans="3:8" ht="12.75">
      <c r="C534" s="153" t="s">
        <v>442</v>
      </c>
      <c r="D534" s="131">
        <v>0.9494431873236923</v>
      </c>
      <c r="F534" s="131">
        <v>1.0758952645119593</v>
      </c>
      <c r="G534" s="131">
        <v>1.7703810155308881</v>
      </c>
      <c r="H534" s="131">
        <v>11.504883225800288</v>
      </c>
    </row>
    <row r="535" spans="1:10" ht="12.75">
      <c r="A535" s="147" t="s">
        <v>431</v>
      </c>
      <c r="C535" s="148" t="s">
        <v>432</v>
      </c>
      <c r="D535" s="148" t="s">
        <v>433</v>
      </c>
      <c r="F535" s="148" t="s">
        <v>434</v>
      </c>
      <c r="G535" s="148" t="s">
        <v>435</v>
      </c>
      <c r="H535" s="148" t="s">
        <v>436</v>
      </c>
      <c r="I535" s="149" t="s">
        <v>437</v>
      </c>
      <c r="J535" s="148" t="s">
        <v>438</v>
      </c>
    </row>
    <row r="536" spans="1:8" ht="12.75">
      <c r="A536" s="150" t="s">
        <v>505</v>
      </c>
      <c r="C536" s="151">
        <v>361.38400000007823</v>
      </c>
      <c r="D536" s="131">
        <v>40798.73277121782</v>
      </c>
      <c r="F536" s="131">
        <v>32462</v>
      </c>
      <c r="G536" s="131">
        <v>32404</v>
      </c>
      <c r="H536" s="152" t="s">
        <v>735</v>
      </c>
    </row>
    <row r="538" spans="4:8" ht="12.75">
      <c r="D538" s="131">
        <v>40153.628255069256</v>
      </c>
      <c r="F538" s="131">
        <v>33154</v>
      </c>
      <c r="G538" s="131">
        <v>32400</v>
      </c>
      <c r="H538" s="152" t="s">
        <v>736</v>
      </c>
    </row>
    <row r="540" spans="4:8" ht="12.75">
      <c r="D540" s="131">
        <v>40911.19890022278</v>
      </c>
      <c r="F540" s="131">
        <v>31758</v>
      </c>
      <c r="G540" s="131">
        <v>31740</v>
      </c>
      <c r="H540" s="152" t="s">
        <v>737</v>
      </c>
    </row>
    <row r="542" spans="1:8" ht="12.75">
      <c r="A542" s="147" t="s">
        <v>439</v>
      </c>
      <c r="C542" s="153" t="s">
        <v>440</v>
      </c>
      <c r="D542" s="131">
        <v>40621.18664216995</v>
      </c>
      <c r="F542" s="131">
        <v>32458</v>
      </c>
      <c r="G542" s="131">
        <v>32181.333333333336</v>
      </c>
      <c r="H542" s="131">
        <v>8290.354904823851</v>
      </c>
    </row>
    <row r="543" spans="1:8" ht="12.75">
      <c r="A543" s="130">
        <v>38389.82493055556</v>
      </c>
      <c r="C543" s="153" t="s">
        <v>441</v>
      </c>
      <c r="D543" s="131">
        <v>408.8034876978854</v>
      </c>
      <c r="F543" s="131">
        <v>698.0085959356088</v>
      </c>
      <c r="G543" s="131">
        <v>382.2111109496077</v>
      </c>
      <c r="H543" s="131">
        <v>408.8034876978854</v>
      </c>
    </row>
    <row r="545" spans="3:8" ht="12.75">
      <c r="C545" s="153" t="s">
        <v>442</v>
      </c>
      <c r="D545" s="131">
        <v>1.0063799743198427</v>
      </c>
      <c r="F545" s="131">
        <v>2.1504978616538564</v>
      </c>
      <c r="G545" s="131">
        <v>1.1876795376707232</v>
      </c>
      <c r="H545" s="131">
        <v>4.931073426784391</v>
      </c>
    </row>
    <row r="546" spans="1:10" ht="12.75">
      <c r="A546" s="147" t="s">
        <v>431</v>
      </c>
      <c r="C546" s="148" t="s">
        <v>432</v>
      </c>
      <c r="D546" s="148" t="s">
        <v>433</v>
      </c>
      <c r="F546" s="148" t="s">
        <v>434</v>
      </c>
      <c r="G546" s="148" t="s">
        <v>435</v>
      </c>
      <c r="H546" s="148" t="s">
        <v>436</v>
      </c>
      <c r="I546" s="149" t="s">
        <v>437</v>
      </c>
      <c r="J546" s="148" t="s">
        <v>438</v>
      </c>
    </row>
    <row r="547" spans="1:8" ht="12.75">
      <c r="A547" s="150" t="s">
        <v>524</v>
      </c>
      <c r="C547" s="151">
        <v>371.029</v>
      </c>
      <c r="D547" s="131">
        <v>43691</v>
      </c>
      <c r="F547" s="131">
        <v>43788</v>
      </c>
      <c r="G547" s="131">
        <v>43652</v>
      </c>
      <c r="H547" s="152" t="s">
        <v>738</v>
      </c>
    </row>
    <row r="549" spans="4:8" ht="12.75">
      <c r="D549" s="131">
        <v>44818.17560702562</v>
      </c>
      <c r="F549" s="131">
        <v>43546</v>
      </c>
      <c r="G549" s="131">
        <v>43264</v>
      </c>
      <c r="H549" s="152" t="s">
        <v>739</v>
      </c>
    </row>
    <row r="551" spans="4:8" ht="12.75">
      <c r="D551" s="131">
        <v>44087</v>
      </c>
      <c r="F551" s="131">
        <v>43834</v>
      </c>
      <c r="G551" s="131">
        <v>43718</v>
      </c>
      <c r="H551" s="152" t="s">
        <v>740</v>
      </c>
    </row>
    <row r="553" spans="1:8" ht="12.75">
      <c r="A553" s="147" t="s">
        <v>439</v>
      </c>
      <c r="C553" s="153" t="s">
        <v>440</v>
      </c>
      <c r="D553" s="131">
        <v>44198.72520234187</v>
      </c>
      <c r="F553" s="131">
        <v>43722.66666666667</v>
      </c>
      <c r="G553" s="131">
        <v>43544.66666666667</v>
      </c>
      <c r="H553" s="131">
        <v>543.796379227005</v>
      </c>
    </row>
    <row r="554" spans="1:8" ht="12.75">
      <c r="A554" s="130">
        <v>38389.825370370374</v>
      </c>
      <c r="C554" s="153" t="s">
        <v>441</v>
      </c>
      <c r="D554" s="131">
        <v>571.8331075556298</v>
      </c>
      <c r="F554" s="131">
        <v>154.71694585058657</v>
      </c>
      <c r="G554" s="131">
        <v>245.29438096567424</v>
      </c>
      <c r="H554" s="131">
        <v>571.8331075556298</v>
      </c>
    </row>
    <row r="556" spans="3:8" ht="12.75">
      <c r="C556" s="153" t="s">
        <v>442</v>
      </c>
      <c r="D556" s="131">
        <v>1.2937773769215668</v>
      </c>
      <c r="F556" s="131">
        <v>0.3538598115026224</v>
      </c>
      <c r="G556" s="131">
        <v>0.5633167038420492</v>
      </c>
      <c r="H556" s="131">
        <v>105.15574016297765</v>
      </c>
    </row>
    <row r="557" spans="1:10" ht="12.75">
      <c r="A557" s="147" t="s">
        <v>431</v>
      </c>
      <c r="C557" s="148" t="s">
        <v>432</v>
      </c>
      <c r="D557" s="148" t="s">
        <v>433</v>
      </c>
      <c r="F557" s="148" t="s">
        <v>434</v>
      </c>
      <c r="G557" s="148" t="s">
        <v>435</v>
      </c>
      <c r="H557" s="148" t="s">
        <v>436</v>
      </c>
      <c r="I557" s="149" t="s">
        <v>437</v>
      </c>
      <c r="J557" s="148" t="s">
        <v>438</v>
      </c>
    </row>
    <row r="558" spans="1:8" ht="12.75">
      <c r="A558" s="150" t="s">
        <v>499</v>
      </c>
      <c r="C558" s="151">
        <v>407.77100000018254</v>
      </c>
      <c r="D558" s="131">
        <v>104600.62718451023</v>
      </c>
      <c r="F558" s="131">
        <v>86000</v>
      </c>
      <c r="G558" s="131">
        <v>84100</v>
      </c>
      <c r="H558" s="152" t="s">
        <v>741</v>
      </c>
    </row>
    <row r="560" spans="4:8" ht="12.75">
      <c r="D560" s="131">
        <v>104743.9094465971</v>
      </c>
      <c r="F560" s="131">
        <v>86700</v>
      </c>
      <c r="G560" s="131">
        <v>86500</v>
      </c>
      <c r="H560" s="152" t="s">
        <v>742</v>
      </c>
    </row>
    <row r="562" spans="4:8" ht="12.75">
      <c r="D562" s="131">
        <v>104748.47282111645</v>
      </c>
      <c r="F562" s="131">
        <v>85800</v>
      </c>
      <c r="G562" s="131">
        <v>85500</v>
      </c>
      <c r="H562" s="152" t="s">
        <v>743</v>
      </c>
    </row>
    <row r="564" spans="1:8" ht="12.75">
      <c r="A564" s="147" t="s">
        <v>439</v>
      </c>
      <c r="C564" s="153" t="s">
        <v>440</v>
      </c>
      <c r="D564" s="131">
        <v>104697.66981740794</v>
      </c>
      <c r="F564" s="131">
        <v>86166.66666666666</v>
      </c>
      <c r="G564" s="131">
        <v>85366.66666666666</v>
      </c>
      <c r="H564" s="131">
        <v>18937.544031244404</v>
      </c>
    </row>
    <row r="565" spans="1:8" ht="12.75">
      <c r="A565" s="130">
        <v>38389.825833333336</v>
      </c>
      <c r="C565" s="153" t="s">
        <v>441</v>
      </c>
      <c r="D565" s="131">
        <v>84.07235302773316</v>
      </c>
      <c r="F565" s="131">
        <v>472.58156262526086</v>
      </c>
      <c r="G565" s="131">
        <v>1205.5427546683416</v>
      </c>
      <c r="H565" s="131">
        <v>84.07235302773316</v>
      </c>
    </row>
    <row r="567" spans="3:8" ht="12.75">
      <c r="C567" s="153" t="s">
        <v>442</v>
      </c>
      <c r="D567" s="131">
        <v>0.08030011859323595</v>
      </c>
      <c r="F567" s="131">
        <v>0.5484505562382139</v>
      </c>
      <c r="G567" s="131">
        <v>1.4121937774326536</v>
      </c>
      <c r="H567" s="131">
        <v>0.4439453864187726</v>
      </c>
    </row>
    <row r="568" spans="1:10" ht="12.75">
      <c r="A568" s="147" t="s">
        <v>431</v>
      </c>
      <c r="C568" s="148" t="s">
        <v>432</v>
      </c>
      <c r="D568" s="148" t="s">
        <v>433</v>
      </c>
      <c r="F568" s="148" t="s">
        <v>434</v>
      </c>
      <c r="G568" s="148" t="s">
        <v>435</v>
      </c>
      <c r="H568" s="148" t="s">
        <v>436</v>
      </c>
      <c r="I568" s="149" t="s">
        <v>437</v>
      </c>
      <c r="J568" s="148" t="s">
        <v>438</v>
      </c>
    </row>
    <row r="569" spans="1:8" ht="12.75">
      <c r="A569" s="150" t="s">
        <v>506</v>
      </c>
      <c r="C569" s="151">
        <v>455.40299999993294</v>
      </c>
      <c r="D569" s="131">
        <v>96915.85728442669</v>
      </c>
      <c r="F569" s="131">
        <v>60682.5</v>
      </c>
      <c r="G569" s="131">
        <v>62487.5</v>
      </c>
      <c r="H569" s="152" t="s">
        <v>744</v>
      </c>
    </row>
    <row r="571" spans="4:8" ht="12.75">
      <c r="D571" s="131">
        <v>97842.25757718086</v>
      </c>
      <c r="F571" s="131">
        <v>60420</v>
      </c>
      <c r="G571" s="131">
        <v>62334.999999940395</v>
      </c>
      <c r="H571" s="152" t="s">
        <v>745</v>
      </c>
    </row>
    <row r="573" spans="4:8" ht="12.75">
      <c r="D573" s="131">
        <v>98583.2604521513</v>
      </c>
      <c r="F573" s="131">
        <v>60609.999999940395</v>
      </c>
      <c r="G573" s="131">
        <v>62632.5</v>
      </c>
      <c r="H573" s="152" t="s">
        <v>746</v>
      </c>
    </row>
    <row r="575" spans="1:8" ht="12.75">
      <c r="A575" s="147" t="s">
        <v>439</v>
      </c>
      <c r="C575" s="153" t="s">
        <v>440</v>
      </c>
      <c r="D575" s="131">
        <v>97780.45843791962</v>
      </c>
      <c r="F575" s="131">
        <v>60570.833333313465</v>
      </c>
      <c r="G575" s="131">
        <v>62484.99999998014</v>
      </c>
      <c r="H575" s="131">
        <v>36258.10620925731</v>
      </c>
    </row>
    <row r="576" spans="1:8" ht="12.75">
      <c r="A576" s="130">
        <v>38389.82648148148</v>
      </c>
      <c r="C576" s="153" t="s">
        <v>441</v>
      </c>
      <c r="D576" s="131">
        <v>835.4176686828338</v>
      </c>
      <c r="F576" s="131">
        <v>135.56210138422068</v>
      </c>
      <c r="G576" s="131">
        <v>148.7657554954702</v>
      </c>
      <c r="H576" s="131">
        <v>835.4176686828338</v>
      </c>
    </row>
    <row r="578" spans="3:8" ht="12.75">
      <c r="C578" s="153" t="s">
        <v>442</v>
      </c>
      <c r="D578" s="131">
        <v>0.8543810103050771</v>
      </c>
      <c r="F578" s="131">
        <v>0.22380755542562858</v>
      </c>
      <c r="G578" s="131">
        <v>0.23808234855648155</v>
      </c>
      <c r="H578" s="131">
        <v>2.30408522679416</v>
      </c>
    </row>
    <row r="579" spans="1:16" ht="12.75">
      <c r="A579" s="141" t="s">
        <v>422</v>
      </c>
      <c r="B579" s="136" t="s">
        <v>584</v>
      </c>
      <c r="D579" s="141" t="s">
        <v>423</v>
      </c>
      <c r="E579" s="136" t="s">
        <v>424</v>
      </c>
      <c r="F579" s="137" t="s">
        <v>447</v>
      </c>
      <c r="G579" s="142" t="s">
        <v>426</v>
      </c>
      <c r="H579" s="143">
        <v>1</v>
      </c>
      <c r="I579" s="144" t="s">
        <v>427</v>
      </c>
      <c r="J579" s="143">
        <v>6</v>
      </c>
      <c r="K579" s="142" t="s">
        <v>428</v>
      </c>
      <c r="L579" s="145">
        <v>1</v>
      </c>
      <c r="M579" s="142" t="s">
        <v>429</v>
      </c>
      <c r="N579" s="146">
        <v>1</v>
      </c>
      <c r="O579" s="142" t="s">
        <v>430</v>
      </c>
      <c r="P579" s="146">
        <v>1</v>
      </c>
    </row>
    <row r="581" spans="1:10" ht="12.75">
      <c r="A581" s="147" t="s">
        <v>431</v>
      </c>
      <c r="C581" s="148" t="s">
        <v>432</v>
      </c>
      <c r="D581" s="148" t="s">
        <v>433</v>
      </c>
      <c r="F581" s="148" t="s">
        <v>434</v>
      </c>
      <c r="G581" s="148" t="s">
        <v>435</v>
      </c>
      <c r="H581" s="148" t="s">
        <v>436</v>
      </c>
      <c r="I581" s="149" t="s">
        <v>437</v>
      </c>
      <c r="J581" s="148" t="s">
        <v>438</v>
      </c>
    </row>
    <row r="582" spans="1:8" ht="12.75">
      <c r="A582" s="150" t="s">
        <v>502</v>
      </c>
      <c r="C582" s="151">
        <v>228.61599999992177</v>
      </c>
      <c r="D582" s="131">
        <v>24992.74396428466</v>
      </c>
      <c r="F582" s="131">
        <v>18466</v>
      </c>
      <c r="G582" s="131">
        <v>18678</v>
      </c>
      <c r="H582" s="152" t="s">
        <v>747</v>
      </c>
    </row>
    <row r="584" spans="4:8" ht="12.75">
      <c r="D584" s="131">
        <v>25105.703013151884</v>
      </c>
      <c r="F584" s="131">
        <v>18287</v>
      </c>
      <c r="G584" s="131">
        <v>18664</v>
      </c>
      <c r="H584" s="152" t="s">
        <v>748</v>
      </c>
    </row>
    <row r="586" spans="4:8" ht="12.75">
      <c r="D586" s="131">
        <v>25259.08456647396</v>
      </c>
      <c r="F586" s="131">
        <v>18799</v>
      </c>
      <c r="G586" s="131">
        <v>18592</v>
      </c>
      <c r="H586" s="152" t="s">
        <v>749</v>
      </c>
    </row>
    <row r="588" spans="1:8" ht="12.75">
      <c r="A588" s="147" t="s">
        <v>439</v>
      </c>
      <c r="C588" s="153" t="s">
        <v>440</v>
      </c>
      <c r="D588" s="131">
        <v>25119.1771813035</v>
      </c>
      <c r="F588" s="131">
        <v>18517.333333333332</v>
      </c>
      <c r="G588" s="131">
        <v>18644.666666666668</v>
      </c>
      <c r="H588" s="131">
        <v>6530.86299505459</v>
      </c>
    </row>
    <row r="589" spans="1:8" ht="12.75">
      <c r="A589" s="130">
        <v>38389.828726851854</v>
      </c>
      <c r="C589" s="153" t="s">
        <v>441</v>
      </c>
      <c r="D589" s="131">
        <v>133.6805670216389</v>
      </c>
      <c r="F589" s="131">
        <v>259.8313555622826</v>
      </c>
      <c r="G589" s="131">
        <v>46.14469994845923</v>
      </c>
      <c r="H589" s="131">
        <v>133.6805670216389</v>
      </c>
    </row>
    <row r="591" spans="3:8" ht="12.75">
      <c r="C591" s="153" t="s">
        <v>442</v>
      </c>
      <c r="D591" s="131">
        <v>0.5321852943540639</v>
      </c>
      <c r="F591" s="131">
        <v>1.4031791235002309</v>
      </c>
      <c r="G591" s="131">
        <v>0.24749544077909263</v>
      </c>
      <c r="H591" s="131">
        <v>2.0469050893100458</v>
      </c>
    </row>
    <row r="592" spans="1:10" ht="12.75">
      <c r="A592" s="147" t="s">
        <v>431</v>
      </c>
      <c r="C592" s="148" t="s">
        <v>432</v>
      </c>
      <c r="D592" s="148" t="s">
        <v>433</v>
      </c>
      <c r="F592" s="148" t="s">
        <v>434</v>
      </c>
      <c r="G592" s="148" t="s">
        <v>435</v>
      </c>
      <c r="H592" s="148" t="s">
        <v>436</v>
      </c>
      <c r="I592" s="149" t="s">
        <v>437</v>
      </c>
      <c r="J592" s="148" t="s">
        <v>438</v>
      </c>
    </row>
    <row r="593" spans="1:8" ht="12.75">
      <c r="A593" s="150" t="s">
        <v>503</v>
      </c>
      <c r="C593" s="151">
        <v>231.6040000000503</v>
      </c>
      <c r="D593" s="131">
        <v>82070.91035890579</v>
      </c>
      <c r="F593" s="131">
        <v>28035</v>
      </c>
      <c r="G593" s="131">
        <v>29598</v>
      </c>
      <c r="H593" s="152" t="s">
        <v>750</v>
      </c>
    </row>
    <row r="595" spans="4:8" ht="12.75">
      <c r="D595" s="131">
        <v>77248</v>
      </c>
      <c r="F595" s="131">
        <v>27888</v>
      </c>
      <c r="G595" s="131">
        <v>29327</v>
      </c>
      <c r="H595" s="152" t="s">
        <v>751</v>
      </c>
    </row>
    <row r="597" spans="4:8" ht="12.75">
      <c r="D597" s="131">
        <v>81387.36734068394</v>
      </c>
      <c r="F597" s="131">
        <v>28172.000000029802</v>
      </c>
      <c r="G597" s="131">
        <v>29569</v>
      </c>
      <c r="H597" s="152" t="s">
        <v>752</v>
      </c>
    </row>
    <row r="599" spans="1:8" ht="12.75">
      <c r="A599" s="147" t="s">
        <v>439</v>
      </c>
      <c r="C599" s="153" t="s">
        <v>440</v>
      </c>
      <c r="D599" s="131">
        <v>80235.42589986324</v>
      </c>
      <c r="F599" s="131">
        <v>28031.666666676603</v>
      </c>
      <c r="G599" s="131">
        <v>29498</v>
      </c>
      <c r="H599" s="131">
        <v>51398.98093861845</v>
      </c>
    </row>
    <row r="600" spans="1:8" ht="12.75">
      <c r="A600" s="130">
        <v>38389.829189814816</v>
      </c>
      <c r="C600" s="153" t="s">
        <v>441</v>
      </c>
      <c r="D600" s="131">
        <v>2609.663368103123</v>
      </c>
      <c r="F600" s="131">
        <v>142.02933970699786</v>
      </c>
      <c r="G600" s="131">
        <v>148.79852149803102</v>
      </c>
      <c r="H600" s="131">
        <v>2609.663368103123</v>
      </c>
    </row>
    <row r="602" spans="3:8" ht="12.75">
      <c r="C602" s="153" t="s">
        <v>442</v>
      </c>
      <c r="D602" s="131">
        <v>3.2525076533650843</v>
      </c>
      <c r="F602" s="131">
        <v>0.5066746169461235</v>
      </c>
      <c r="G602" s="131">
        <v>0.5044359668385349</v>
      </c>
      <c r="H602" s="131">
        <v>5.077266748186367</v>
      </c>
    </row>
    <row r="603" spans="1:10" ht="12.75">
      <c r="A603" s="147" t="s">
        <v>431</v>
      </c>
      <c r="C603" s="148" t="s">
        <v>432</v>
      </c>
      <c r="D603" s="148" t="s">
        <v>433</v>
      </c>
      <c r="F603" s="148" t="s">
        <v>434</v>
      </c>
      <c r="G603" s="148" t="s">
        <v>435</v>
      </c>
      <c r="H603" s="148" t="s">
        <v>436</v>
      </c>
      <c r="I603" s="149" t="s">
        <v>437</v>
      </c>
      <c r="J603" s="148" t="s">
        <v>438</v>
      </c>
    </row>
    <row r="604" spans="1:8" ht="12.75">
      <c r="A604" s="150" t="s">
        <v>501</v>
      </c>
      <c r="C604" s="151">
        <v>267.7160000000149</v>
      </c>
      <c r="D604" s="131">
        <v>79410.31633865833</v>
      </c>
      <c r="F604" s="131">
        <v>7279.25</v>
      </c>
      <c r="G604" s="131">
        <v>7366</v>
      </c>
      <c r="H604" s="152" t="s">
        <v>753</v>
      </c>
    </row>
    <row r="606" spans="4:8" ht="12.75">
      <c r="D606" s="131">
        <v>82558.58490800858</v>
      </c>
      <c r="F606" s="131">
        <v>7269.999999992549</v>
      </c>
      <c r="G606" s="131">
        <v>7375</v>
      </c>
      <c r="H606" s="152" t="s">
        <v>754</v>
      </c>
    </row>
    <row r="608" spans="4:8" ht="12.75">
      <c r="D608" s="131">
        <v>76743.22549772263</v>
      </c>
      <c r="F608" s="131">
        <v>7289.75</v>
      </c>
      <c r="G608" s="131">
        <v>7361</v>
      </c>
      <c r="H608" s="152" t="s">
        <v>755</v>
      </c>
    </row>
    <row r="610" spans="1:8" ht="12.75">
      <c r="A610" s="147" t="s">
        <v>439</v>
      </c>
      <c r="C610" s="153" t="s">
        <v>440</v>
      </c>
      <c r="D610" s="131">
        <v>79570.70891479652</v>
      </c>
      <c r="F610" s="131">
        <v>7279.666666664183</v>
      </c>
      <c r="G610" s="131">
        <v>7367.333333333334</v>
      </c>
      <c r="H610" s="131">
        <v>72239.85585888078</v>
      </c>
    </row>
    <row r="611" spans="1:8" ht="12.75">
      <c r="A611" s="130">
        <v>38389.82983796296</v>
      </c>
      <c r="C611" s="153" t="s">
        <v>441</v>
      </c>
      <c r="D611" s="131">
        <v>2910.995637502613</v>
      </c>
      <c r="F611" s="131">
        <v>9.881590631554582</v>
      </c>
      <c r="G611" s="131">
        <v>7.094598884597588</v>
      </c>
      <c r="H611" s="131">
        <v>2910.995637502613</v>
      </c>
    </row>
    <row r="613" spans="3:8" ht="12.75">
      <c r="C613" s="153" t="s">
        <v>442</v>
      </c>
      <c r="D613" s="131">
        <v>3.6583758988746444</v>
      </c>
      <c r="F613" s="131">
        <v>0.1357423503579553</v>
      </c>
      <c r="G613" s="131">
        <v>0.09629805743277876</v>
      </c>
      <c r="H613" s="131">
        <v>4.029625478751218</v>
      </c>
    </row>
    <row r="614" spans="1:10" ht="12.75">
      <c r="A614" s="147" t="s">
        <v>431</v>
      </c>
      <c r="C614" s="148" t="s">
        <v>432</v>
      </c>
      <c r="D614" s="148" t="s">
        <v>433</v>
      </c>
      <c r="F614" s="148" t="s">
        <v>434</v>
      </c>
      <c r="G614" s="148" t="s">
        <v>435</v>
      </c>
      <c r="H614" s="148" t="s">
        <v>436</v>
      </c>
      <c r="I614" s="149" t="s">
        <v>437</v>
      </c>
      <c r="J614" s="148" t="s">
        <v>438</v>
      </c>
    </row>
    <row r="615" spans="1:8" ht="12.75">
      <c r="A615" s="150" t="s">
        <v>500</v>
      </c>
      <c r="C615" s="151">
        <v>292.40199999976903</v>
      </c>
      <c r="D615" s="131">
        <v>44502.800475239754</v>
      </c>
      <c r="F615" s="131">
        <v>27949.000000029802</v>
      </c>
      <c r="G615" s="131">
        <v>27480.250000029802</v>
      </c>
      <c r="H615" s="152" t="s">
        <v>756</v>
      </c>
    </row>
    <row r="617" spans="4:8" ht="12.75">
      <c r="D617" s="131">
        <v>44416.20112746954</v>
      </c>
      <c r="F617" s="131">
        <v>28424.5</v>
      </c>
      <c r="G617" s="131">
        <v>27402.5</v>
      </c>
      <c r="H617" s="152" t="s">
        <v>757</v>
      </c>
    </row>
    <row r="619" spans="4:8" ht="12.75">
      <c r="D619" s="131">
        <v>44363.504375457764</v>
      </c>
      <c r="F619" s="131">
        <v>28217.25</v>
      </c>
      <c r="G619" s="131">
        <v>27673.5</v>
      </c>
      <c r="H619" s="152" t="s">
        <v>758</v>
      </c>
    </row>
    <row r="621" spans="1:8" ht="12.75">
      <c r="A621" s="147" t="s">
        <v>439</v>
      </c>
      <c r="C621" s="153" t="s">
        <v>440</v>
      </c>
      <c r="D621" s="131">
        <v>44427.50199272235</v>
      </c>
      <c r="F621" s="131">
        <v>28196.916666676603</v>
      </c>
      <c r="G621" s="131">
        <v>27518.75000000993</v>
      </c>
      <c r="H621" s="131">
        <v>16619.477510603192</v>
      </c>
    </row>
    <row r="622" spans="1:8" ht="12.75">
      <c r="A622" s="130">
        <v>38389.83052083333</v>
      </c>
      <c r="C622" s="153" t="s">
        <v>441</v>
      </c>
      <c r="D622" s="131">
        <v>70.33230424510798</v>
      </c>
      <c r="F622" s="131">
        <v>238.40122865833905</v>
      </c>
      <c r="G622" s="131">
        <v>139.5418843888074</v>
      </c>
      <c r="H622" s="131">
        <v>70.33230424510798</v>
      </c>
    </row>
    <row r="624" spans="3:8" ht="12.75">
      <c r="C624" s="153" t="s">
        <v>442</v>
      </c>
      <c r="D624" s="131">
        <v>0.15830803239090308</v>
      </c>
      <c r="F624" s="131">
        <v>0.8454868717617058</v>
      </c>
      <c r="G624" s="131">
        <v>0.5070792982557605</v>
      </c>
      <c r="H624" s="131">
        <v>0.42319202995543104</v>
      </c>
    </row>
    <row r="625" spans="1:10" ht="12.75">
      <c r="A625" s="147" t="s">
        <v>431</v>
      </c>
      <c r="C625" s="148" t="s">
        <v>432</v>
      </c>
      <c r="D625" s="148" t="s">
        <v>433</v>
      </c>
      <c r="F625" s="148" t="s">
        <v>434</v>
      </c>
      <c r="G625" s="148" t="s">
        <v>435</v>
      </c>
      <c r="H625" s="148" t="s">
        <v>436</v>
      </c>
      <c r="I625" s="149" t="s">
        <v>437</v>
      </c>
      <c r="J625" s="148" t="s">
        <v>438</v>
      </c>
    </row>
    <row r="626" spans="1:8" ht="12.75">
      <c r="A626" s="150" t="s">
        <v>504</v>
      </c>
      <c r="C626" s="151">
        <v>324.75400000019</v>
      </c>
      <c r="D626" s="131">
        <v>55026.01091897488</v>
      </c>
      <c r="F626" s="131">
        <v>37598</v>
      </c>
      <c r="G626" s="131">
        <v>35478</v>
      </c>
      <c r="H626" s="152" t="s">
        <v>759</v>
      </c>
    </row>
    <row r="628" spans="4:8" ht="12.75">
      <c r="D628" s="131">
        <v>54509.81291991472</v>
      </c>
      <c r="F628" s="131">
        <v>37692</v>
      </c>
      <c r="G628" s="131">
        <v>35076</v>
      </c>
      <c r="H628" s="152" t="s">
        <v>760</v>
      </c>
    </row>
    <row r="630" spans="4:8" ht="12.75">
      <c r="D630" s="131">
        <v>54478.545906603336</v>
      </c>
      <c r="F630" s="131">
        <v>37620</v>
      </c>
      <c r="G630" s="131">
        <v>35021</v>
      </c>
      <c r="H630" s="152" t="s">
        <v>761</v>
      </c>
    </row>
    <row r="632" spans="1:8" ht="12.75">
      <c r="A632" s="147" t="s">
        <v>439</v>
      </c>
      <c r="C632" s="153" t="s">
        <v>440</v>
      </c>
      <c r="D632" s="131">
        <v>54671.45658183098</v>
      </c>
      <c r="F632" s="131">
        <v>37636.666666666664</v>
      </c>
      <c r="G632" s="131">
        <v>35191.666666666664</v>
      </c>
      <c r="H632" s="131">
        <v>17931.46368915152</v>
      </c>
    </row>
    <row r="633" spans="1:8" ht="12.75">
      <c r="A633" s="130">
        <v>38389.831030092595</v>
      </c>
      <c r="C633" s="153" t="s">
        <v>441</v>
      </c>
      <c r="D633" s="131">
        <v>307.4507928452273</v>
      </c>
      <c r="F633" s="131">
        <v>49.16638417997945</v>
      </c>
      <c r="G633" s="131">
        <v>249.4921508451385</v>
      </c>
      <c r="H633" s="131">
        <v>307.4507928452273</v>
      </c>
    </row>
    <row r="635" spans="3:8" ht="12.75">
      <c r="C635" s="153" t="s">
        <v>442</v>
      </c>
      <c r="D635" s="131">
        <v>0.5623607126417823</v>
      </c>
      <c r="F635" s="131">
        <v>0.13063426847926526</v>
      </c>
      <c r="G635" s="131">
        <v>0.7089523585464509</v>
      </c>
      <c r="H635" s="131">
        <v>1.7145883803742918</v>
      </c>
    </row>
    <row r="636" spans="1:10" ht="12.75">
      <c r="A636" s="147" t="s">
        <v>431</v>
      </c>
      <c r="C636" s="148" t="s">
        <v>432</v>
      </c>
      <c r="D636" s="148" t="s">
        <v>433</v>
      </c>
      <c r="F636" s="148" t="s">
        <v>434</v>
      </c>
      <c r="G636" s="148" t="s">
        <v>435</v>
      </c>
      <c r="H636" s="148" t="s">
        <v>436</v>
      </c>
      <c r="I636" s="149" t="s">
        <v>437</v>
      </c>
      <c r="J636" s="148" t="s">
        <v>438</v>
      </c>
    </row>
    <row r="637" spans="1:8" ht="12.75">
      <c r="A637" s="150" t="s">
        <v>523</v>
      </c>
      <c r="C637" s="151">
        <v>343.82299999985844</v>
      </c>
      <c r="D637" s="131">
        <v>33252.65334278345</v>
      </c>
      <c r="F637" s="131">
        <v>31412</v>
      </c>
      <c r="G637" s="131">
        <v>30620.000000029802</v>
      </c>
      <c r="H637" s="152" t="s">
        <v>762</v>
      </c>
    </row>
    <row r="639" spans="4:8" ht="12.75">
      <c r="D639" s="131">
        <v>33526.534135222435</v>
      </c>
      <c r="F639" s="131">
        <v>31138</v>
      </c>
      <c r="G639" s="131">
        <v>30822.000000029802</v>
      </c>
      <c r="H639" s="152" t="s">
        <v>763</v>
      </c>
    </row>
    <row r="641" spans="4:8" ht="12.75">
      <c r="D641" s="131">
        <v>33413.875652849674</v>
      </c>
      <c r="F641" s="131">
        <v>31554</v>
      </c>
      <c r="G641" s="131">
        <v>31475.999999970198</v>
      </c>
      <c r="H641" s="152" t="s">
        <v>764</v>
      </c>
    </row>
    <row r="643" spans="1:8" ht="12.75">
      <c r="A643" s="147" t="s">
        <v>439</v>
      </c>
      <c r="C643" s="153" t="s">
        <v>440</v>
      </c>
      <c r="D643" s="131">
        <v>33397.68771028519</v>
      </c>
      <c r="F643" s="131">
        <v>31368</v>
      </c>
      <c r="G643" s="131">
        <v>30972.666666676603</v>
      </c>
      <c r="H643" s="131">
        <v>2225.928210520756</v>
      </c>
    </row>
    <row r="644" spans="1:8" ht="12.75">
      <c r="A644" s="130">
        <v>38389.831458333334</v>
      </c>
      <c r="C644" s="153" t="s">
        <v>441</v>
      </c>
      <c r="D644" s="131">
        <v>137.65612674246043</v>
      </c>
      <c r="F644" s="131">
        <v>211.46158043483928</v>
      </c>
      <c r="G644" s="131">
        <v>447.447576038824</v>
      </c>
      <c r="H644" s="131">
        <v>137.65612674246043</v>
      </c>
    </row>
    <row r="646" spans="3:8" ht="12.75">
      <c r="C646" s="153" t="s">
        <v>442</v>
      </c>
      <c r="D646" s="131">
        <v>0.41217262684945605</v>
      </c>
      <c r="F646" s="131">
        <v>0.6741315367088732</v>
      </c>
      <c r="G646" s="131">
        <v>1.4446530576594865</v>
      </c>
      <c r="H646" s="131">
        <v>6.18421232508014</v>
      </c>
    </row>
    <row r="647" spans="1:10" ht="12.75">
      <c r="A647" s="147" t="s">
        <v>431</v>
      </c>
      <c r="C647" s="148" t="s">
        <v>432</v>
      </c>
      <c r="D647" s="148" t="s">
        <v>433</v>
      </c>
      <c r="F647" s="148" t="s">
        <v>434</v>
      </c>
      <c r="G647" s="148" t="s">
        <v>435</v>
      </c>
      <c r="H647" s="148" t="s">
        <v>436</v>
      </c>
      <c r="I647" s="149" t="s">
        <v>437</v>
      </c>
      <c r="J647" s="148" t="s">
        <v>438</v>
      </c>
    </row>
    <row r="648" spans="1:8" ht="12.75">
      <c r="A648" s="150" t="s">
        <v>505</v>
      </c>
      <c r="C648" s="151">
        <v>361.38400000007823</v>
      </c>
      <c r="D648" s="131">
        <v>64173.21809113026</v>
      </c>
      <c r="F648" s="131">
        <v>33410</v>
      </c>
      <c r="G648" s="131">
        <v>32318.000000029802</v>
      </c>
      <c r="H648" s="152" t="s">
        <v>765</v>
      </c>
    </row>
    <row r="650" spans="4:8" ht="12.75">
      <c r="D650" s="131">
        <v>62985.61517548561</v>
      </c>
      <c r="F650" s="131">
        <v>33538</v>
      </c>
      <c r="G650" s="131">
        <v>32079.999999970198</v>
      </c>
      <c r="H650" s="152" t="s">
        <v>766</v>
      </c>
    </row>
    <row r="652" spans="4:8" ht="12.75">
      <c r="D652" s="131">
        <v>62611.270193219185</v>
      </c>
      <c r="F652" s="131">
        <v>33136</v>
      </c>
      <c r="G652" s="131">
        <v>32229.999999970198</v>
      </c>
      <c r="H652" s="152" t="s">
        <v>767</v>
      </c>
    </row>
    <row r="654" spans="1:8" ht="12.75">
      <c r="A654" s="147" t="s">
        <v>439</v>
      </c>
      <c r="C654" s="153" t="s">
        <v>440</v>
      </c>
      <c r="D654" s="131">
        <v>63256.70115327835</v>
      </c>
      <c r="F654" s="131">
        <v>33361.333333333336</v>
      </c>
      <c r="G654" s="131">
        <v>32209.333333323397</v>
      </c>
      <c r="H654" s="131">
        <v>30424.878079867507</v>
      </c>
    </row>
    <row r="655" spans="1:8" ht="12.75">
      <c r="A655" s="130">
        <v>38389.83189814815</v>
      </c>
      <c r="C655" s="153" t="s">
        <v>441</v>
      </c>
      <c r="D655" s="131">
        <v>815.4974031010265</v>
      </c>
      <c r="F655" s="131">
        <v>205.37120862801908</v>
      </c>
      <c r="G655" s="131">
        <v>120.33841173891133</v>
      </c>
      <c r="H655" s="131">
        <v>815.4974031010265</v>
      </c>
    </row>
    <row r="657" spans="3:8" ht="12.75">
      <c r="C657" s="153" t="s">
        <v>442</v>
      </c>
      <c r="D657" s="131">
        <v>1.2891873718248146</v>
      </c>
      <c r="F657" s="131">
        <v>0.6155965248032225</v>
      </c>
      <c r="G657" s="131">
        <v>0.37361348182394893</v>
      </c>
      <c r="H657" s="131">
        <v>2.680363750218774</v>
      </c>
    </row>
    <row r="658" spans="1:10" ht="12.75">
      <c r="A658" s="147" t="s">
        <v>431</v>
      </c>
      <c r="C658" s="148" t="s">
        <v>432</v>
      </c>
      <c r="D658" s="148" t="s">
        <v>433</v>
      </c>
      <c r="F658" s="148" t="s">
        <v>434</v>
      </c>
      <c r="G658" s="148" t="s">
        <v>435</v>
      </c>
      <c r="H658" s="148" t="s">
        <v>436</v>
      </c>
      <c r="I658" s="149" t="s">
        <v>437</v>
      </c>
      <c r="J658" s="148" t="s">
        <v>438</v>
      </c>
    </row>
    <row r="659" spans="1:8" ht="12.75">
      <c r="A659" s="150" t="s">
        <v>524</v>
      </c>
      <c r="C659" s="151">
        <v>371.029</v>
      </c>
      <c r="D659" s="131">
        <v>50161.28034120798</v>
      </c>
      <c r="F659" s="131">
        <v>44850</v>
      </c>
      <c r="G659" s="131">
        <v>43924</v>
      </c>
      <c r="H659" s="152" t="s">
        <v>768</v>
      </c>
    </row>
    <row r="661" spans="4:8" ht="12.75">
      <c r="D661" s="131">
        <v>50189.899240612984</v>
      </c>
      <c r="F661" s="131">
        <v>45054</v>
      </c>
      <c r="G661" s="131">
        <v>43468</v>
      </c>
      <c r="H661" s="152" t="s">
        <v>769</v>
      </c>
    </row>
    <row r="663" spans="4:8" ht="12.75">
      <c r="D663" s="131">
        <v>50421.22552847862</v>
      </c>
      <c r="F663" s="131">
        <v>44058</v>
      </c>
      <c r="G663" s="131">
        <v>42968</v>
      </c>
      <c r="H663" s="152" t="s">
        <v>770</v>
      </c>
    </row>
    <row r="665" spans="1:8" ht="12.75">
      <c r="A665" s="147" t="s">
        <v>439</v>
      </c>
      <c r="C665" s="153" t="s">
        <v>440</v>
      </c>
      <c r="D665" s="131">
        <v>50257.46837009986</v>
      </c>
      <c r="F665" s="131">
        <v>44654</v>
      </c>
      <c r="G665" s="131">
        <v>43453.33333333333</v>
      </c>
      <c r="H665" s="131">
        <v>6060.381689338763</v>
      </c>
    </row>
    <row r="666" spans="1:8" ht="12.75">
      <c r="A666" s="130">
        <v>38389.832337962966</v>
      </c>
      <c r="C666" s="153" t="s">
        <v>441</v>
      </c>
      <c r="D666" s="131">
        <v>142.53794421549085</v>
      </c>
      <c r="F666" s="131">
        <v>526.1330630173321</v>
      </c>
      <c r="G666" s="131">
        <v>478.168728937112</v>
      </c>
      <c r="H666" s="131">
        <v>142.53794421549085</v>
      </c>
    </row>
    <row r="668" spans="3:8" ht="12.75">
      <c r="C668" s="153" t="s">
        <v>442</v>
      </c>
      <c r="D668" s="131">
        <v>0.2836154482868705</v>
      </c>
      <c r="F668" s="131">
        <v>1.178243971463547</v>
      </c>
      <c r="G668" s="131">
        <v>1.1004189834391964</v>
      </c>
      <c r="H668" s="131">
        <v>2.3519631521928597</v>
      </c>
    </row>
    <row r="669" spans="1:10" ht="12.75">
      <c r="A669" s="147" t="s">
        <v>431</v>
      </c>
      <c r="C669" s="148" t="s">
        <v>432</v>
      </c>
      <c r="D669" s="148" t="s">
        <v>433</v>
      </c>
      <c r="F669" s="148" t="s">
        <v>434</v>
      </c>
      <c r="G669" s="148" t="s">
        <v>435</v>
      </c>
      <c r="H669" s="148" t="s">
        <v>436</v>
      </c>
      <c r="I669" s="149" t="s">
        <v>437</v>
      </c>
      <c r="J669" s="148" t="s">
        <v>438</v>
      </c>
    </row>
    <row r="670" spans="1:8" ht="12.75">
      <c r="A670" s="150" t="s">
        <v>499</v>
      </c>
      <c r="C670" s="151">
        <v>407.77100000018254</v>
      </c>
      <c r="D670" s="131">
        <v>707800</v>
      </c>
      <c r="F670" s="131">
        <v>91800</v>
      </c>
      <c r="G670" s="131">
        <v>87600</v>
      </c>
      <c r="H670" s="152" t="s">
        <v>771</v>
      </c>
    </row>
    <row r="672" spans="4:8" ht="12.75">
      <c r="D672" s="131">
        <v>700239.4524898529</v>
      </c>
      <c r="F672" s="131">
        <v>91200</v>
      </c>
      <c r="G672" s="131">
        <v>87800</v>
      </c>
      <c r="H672" s="152" t="s">
        <v>772</v>
      </c>
    </row>
    <row r="674" spans="4:8" ht="12.75">
      <c r="D674" s="131">
        <v>724500.1092061996</v>
      </c>
      <c r="F674" s="131">
        <v>92200</v>
      </c>
      <c r="G674" s="131">
        <v>87800</v>
      </c>
      <c r="H674" s="152" t="s">
        <v>773</v>
      </c>
    </row>
    <row r="676" spans="1:8" ht="12.75">
      <c r="A676" s="147" t="s">
        <v>439</v>
      </c>
      <c r="C676" s="153" t="s">
        <v>440</v>
      </c>
      <c r="D676" s="131">
        <v>710846.5205653508</v>
      </c>
      <c r="F676" s="131">
        <v>91733.33333333334</v>
      </c>
      <c r="G676" s="131">
        <v>87733.33333333334</v>
      </c>
      <c r="H676" s="131">
        <v>621145.8916345333</v>
      </c>
    </row>
    <row r="677" spans="1:8" ht="12.75">
      <c r="A677" s="130">
        <v>38389.8328125</v>
      </c>
      <c r="C677" s="153" t="s">
        <v>441</v>
      </c>
      <c r="D677" s="131">
        <v>12413.93699611197</v>
      </c>
      <c r="F677" s="131">
        <v>503.32229568471666</v>
      </c>
      <c r="G677" s="131">
        <v>115.47005383792514</v>
      </c>
      <c r="H677" s="131">
        <v>12413.93699611197</v>
      </c>
    </row>
    <row r="679" spans="3:8" ht="12.75">
      <c r="C679" s="153" t="s">
        <v>442</v>
      </c>
      <c r="D679" s="131">
        <v>1.746359676381185</v>
      </c>
      <c r="F679" s="131">
        <v>0.5486798281446765</v>
      </c>
      <c r="G679" s="131">
        <v>0.13161480300675354</v>
      </c>
      <c r="H679" s="131">
        <v>1.9985541502085664</v>
      </c>
    </row>
    <row r="680" spans="1:10" ht="12.75">
      <c r="A680" s="147" t="s">
        <v>431</v>
      </c>
      <c r="C680" s="148" t="s">
        <v>432</v>
      </c>
      <c r="D680" s="148" t="s">
        <v>433</v>
      </c>
      <c r="F680" s="148" t="s">
        <v>434</v>
      </c>
      <c r="G680" s="148" t="s">
        <v>435</v>
      </c>
      <c r="H680" s="148" t="s">
        <v>436</v>
      </c>
      <c r="I680" s="149" t="s">
        <v>437</v>
      </c>
      <c r="J680" s="148" t="s">
        <v>438</v>
      </c>
    </row>
    <row r="681" spans="1:8" ht="12.75">
      <c r="A681" s="150" t="s">
        <v>506</v>
      </c>
      <c r="C681" s="151">
        <v>455.40299999993294</v>
      </c>
      <c r="D681" s="131">
        <v>68350</v>
      </c>
      <c r="F681" s="131">
        <v>60592.5</v>
      </c>
      <c r="G681" s="131">
        <v>62805</v>
      </c>
      <c r="H681" s="152" t="s">
        <v>774</v>
      </c>
    </row>
    <row r="683" spans="4:8" ht="12.75">
      <c r="D683" s="131">
        <v>69774.42625308037</v>
      </c>
      <c r="F683" s="131">
        <v>60725</v>
      </c>
      <c r="G683" s="131">
        <v>62937.5</v>
      </c>
      <c r="H683" s="152" t="s">
        <v>775</v>
      </c>
    </row>
    <row r="685" spans="4:8" ht="12.75">
      <c r="D685" s="131">
        <v>69240.95981276035</v>
      </c>
      <c r="F685" s="131">
        <v>60740.000000059605</v>
      </c>
      <c r="G685" s="131">
        <v>62765.000000059605</v>
      </c>
      <c r="H685" s="152" t="s">
        <v>776</v>
      </c>
    </row>
    <row r="687" spans="1:8" ht="12.75">
      <c r="A687" s="147" t="s">
        <v>439</v>
      </c>
      <c r="C687" s="153" t="s">
        <v>440</v>
      </c>
      <c r="D687" s="131">
        <v>69121.79535528024</v>
      </c>
      <c r="F687" s="131">
        <v>60685.83333335321</v>
      </c>
      <c r="G687" s="131">
        <v>62835.83333335321</v>
      </c>
      <c r="H687" s="131">
        <v>7367.212021927038</v>
      </c>
    </row>
    <row r="688" spans="1:8" ht="12.75">
      <c r="A688" s="130">
        <v>38389.83346064815</v>
      </c>
      <c r="C688" s="153" t="s">
        <v>441</v>
      </c>
      <c r="D688" s="131">
        <v>719.6510706999402</v>
      </c>
      <c r="F688" s="131">
        <v>81.17624860390102</v>
      </c>
      <c r="G688" s="131">
        <v>90.2888881781724</v>
      </c>
      <c r="H688" s="131">
        <v>719.6510706999402</v>
      </c>
    </row>
    <row r="690" spans="3:8" ht="12.75">
      <c r="C690" s="153" t="s">
        <v>442</v>
      </c>
      <c r="D690" s="131">
        <v>1.0411348070474646</v>
      </c>
      <c r="F690" s="131">
        <v>0.13376474235426905</v>
      </c>
      <c r="G690" s="131">
        <v>0.14369012614056817</v>
      </c>
      <c r="H690" s="131">
        <v>9.768295911099644</v>
      </c>
    </row>
    <row r="691" spans="1:16" ht="12.75">
      <c r="A691" s="141" t="s">
        <v>422</v>
      </c>
      <c r="B691" s="136" t="s">
        <v>566</v>
      </c>
      <c r="D691" s="141" t="s">
        <v>423</v>
      </c>
      <c r="E691" s="136" t="s">
        <v>424</v>
      </c>
      <c r="F691" s="137" t="s">
        <v>448</v>
      </c>
      <c r="G691" s="142" t="s">
        <v>426</v>
      </c>
      <c r="H691" s="143">
        <v>1</v>
      </c>
      <c r="I691" s="144" t="s">
        <v>427</v>
      </c>
      <c r="J691" s="143">
        <v>7</v>
      </c>
      <c r="K691" s="142" t="s">
        <v>428</v>
      </c>
      <c r="L691" s="145">
        <v>1</v>
      </c>
      <c r="M691" s="142" t="s">
        <v>429</v>
      </c>
      <c r="N691" s="146">
        <v>1</v>
      </c>
      <c r="O691" s="142" t="s">
        <v>430</v>
      </c>
      <c r="P691" s="146">
        <v>1</v>
      </c>
    </row>
    <row r="693" spans="1:10" ht="12.75">
      <c r="A693" s="147" t="s">
        <v>431</v>
      </c>
      <c r="C693" s="148" t="s">
        <v>432</v>
      </c>
      <c r="D693" s="148" t="s">
        <v>433</v>
      </c>
      <c r="F693" s="148" t="s">
        <v>434</v>
      </c>
      <c r="G693" s="148" t="s">
        <v>435</v>
      </c>
      <c r="H693" s="148" t="s">
        <v>436</v>
      </c>
      <c r="I693" s="149" t="s">
        <v>437</v>
      </c>
      <c r="J693" s="148" t="s">
        <v>438</v>
      </c>
    </row>
    <row r="694" spans="1:8" ht="12.75">
      <c r="A694" s="150" t="s">
        <v>502</v>
      </c>
      <c r="C694" s="151">
        <v>228.61599999992177</v>
      </c>
      <c r="D694" s="131">
        <v>44162.32640761137</v>
      </c>
      <c r="F694" s="131">
        <v>18571</v>
      </c>
      <c r="G694" s="131">
        <v>18795</v>
      </c>
      <c r="H694" s="152" t="s">
        <v>777</v>
      </c>
    </row>
    <row r="696" spans="4:8" ht="12.75">
      <c r="D696" s="131">
        <v>44204.39652001858</v>
      </c>
      <c r="F696" s="131">
        <v>18853</v>
      </c>
      <c r="G696" s="131">
        <v>18688</v>
      </c>
      <c r="H696" s="152" t="s">
        <v>778</v>
      </c>
    </row>
    <row r="698" spans="4:8" ht="12.75">
      <c r="D698" s="131">
        <v>43947.39168769121</v>
      </c>
      <c r="F698" s="131">
        <v>18301</v>
      </c>
      <c r="G698" s="131">
        <v>18850</v>
      </c>
      <c r="H698" s="152" t="s">
        <v>779</v>
      </c>
    </row>
    <row r="700" spans="1:8" ht="12.75">
      <c r="A700" s="147" t="s">
        <v>439</v>
      </c>
      <c r="C700" s="153" t="s">
        <v>440</v>
      </c>
      <c r="D700" s="131">
        <v>44104.70487177372</v>
      </c>
      <c r="F700" s="131">
        <v>18575</v>
      </c>
      <c r="G700" s="131">
        <v>18777.666666666668</v>
      </c>
      <c r="H700" s="131">
        <v>25416.730111112272</v>
      </c>
    </row>
    <row r="701" spans="1:8" ht="12.75">
      <c r="A701" s="130">
        <v>38389.835694444446</v>
      </c>
      <c r="C701" s="153" t="s">
        <v>441</v>
      </c>
      <c r="D701" s="131">
        <v>137.85155785987524</v>
      </c>
      <c r="F701" s="131">
        <v>276.02173827436127</v>
      </c>
      <c r="G701" s="131">
        <v>82.37920449563309</v>
      </c>
      <c r="H701" s="131">
        <v>137.85155785987524</v>
      </c>
    </row>
    <row r="703" spans="3:8" ht="12.75">
      <c r="C703" s="153" t="s">
        <v>442</v>
      </c>
      <c r="D703" s="131">
        <v>0.3125552211734625</v>
      </c>
      <c r="F703" s="131">
        <v>1.4859851320288626</v>
      </c>
      <c r="G703" s="131">
        <v>0.43870841866561217</v>
      </c>
      <c r="H703" s="131">
        <v>0.5423654311834789</v>
      </c>
    </row>
    <row r="704" spans="1:10" ht="12.75">
      <c r="A704" s="147" t="s">
        <v>431</v>
      </c>
      <c r="C704" s="148" t="s">
        <v>432</v>
      </c>
      <c r="D704" s="148" t="s">
        <v>433</v>
      </c>
      <c r="F704" s="148" t="s">
        <v>434</v>
      </c>
      <c r="G704" s="148" t="s">
        <v>435</v>
      </c>
      <c r="H704" s="148" t="s">
        <v>436</v>
      </c>
      <c r="I704" s="149" t="s">
        <v>437</v>
      </c>
      <c r="J704" s="148" t="s">
        <v>438</v>
      </c>
    </row>
    <row r="705" spans="1:8" ht="12.75">
      <c r="A705" s="150" t="s">
        <v>503</v>
      </c>
      <c r="C705" s="151">
        <v>231.6040000000503</v>
      </c>
      <c r="D705" s="131">
        <v>87045.04025411606</v>
      </c>
      <c r="F705" s="131">
        <v>28348</v>
      </c>
      <c r="G705" s="131">
        <v>29723</v>
      </c>
      <c r="H705" s="152" t="s">
        <v>780</v>
      </c>
    </row>
    <row r="707" spans="4:8" ht="12.75">
      <c r="D707" s="131">
        <v>89113.52732419968</v>
      </c>
      <c r="F707" s="131">
        <v>28186</v>
      </c>
      <c r="G707" s="131">
        <v>29695.000000029802</v>
      </c>
      <c r="H707" s="152" t="s">
        <v>781</v>
      </c>
    </row>
    <row r="709" spans="4:8" ht="12.75">
      <c r="D709" s="131">
        <v>88612.26945626736</v>
      </c>
      <c r="F709" s="131">
        <v>28227.999999970198</v>
      </c>
      <c r="G709" s="131">
        <v>29893.000000029802</v>
      </c>
      <c r="H709" s="152" t="s">
        <v>782</v>
      </c>
    </row>
    <row r="711" spans="1:8" ht="12.75">
      <c r="A711" s="147" t="s">
        <v>439</v>
      </c>
      <c r="C711" s="153" t="s">
        <v>440</v>
      </c>
      <c r="D711" s="131">
        <v>88256.94567819437</v>
      </c>
      <c r="F711" s="131">
        <v>28253.99999999007</v>
      </c>
      <c r="G711" s="131">
        <v>29770.3333333532</v>
      </c>
      <c r="H711" s="131">
        <v>59170.72552314919</v>
      </c>
    </row>
    <row r="712" spans="1:8" ht="12.75">
      <c r="A712" s="130">
        <v>38389.83615740741</v>
      </c>
      <c r="C712" s="153" t="s">
        <v>441</v>
      </c>
      <c r="D712" s="131">
        <v>1079.0509395867193</v>
      </c>
      <c r="F712" s="131">
        <v>84.07139823156476</v>
      </c>
      <c r="G712" s="131">
        <v>107.1509838244803</v>
      </c>
      <c r="H712" s="131">
        <v>1079.0509395867193</v>
      </c>
    </row>
    <row r="714" spans="3:8" ht="12.75">
      <c r="C714" s="153" t="s">
        <v>442</v>
      </c>
      <c r="D714" s="131">
        <v>1.2226243853046916</v>
      </c>
      <c r="F714" s="131">
        <v>0.29755573806043145</v>
      </c>
      <c r="G714" s="131">
        <v>0.35992537478387476</v>
      </c>
      <c r="H714" s="131">
        <v>1.8236229656581882</v>
      </c>
    </row>
    <row r="715" spans="1:10" ht="12.75">
      <c r="A715" s="147" t="s">
        <v>431</v>
      </c>
      <c r="C715" s="148" t="s">
        <v>432</v>
      </c>
      <c r="D715" s="148" t="s">
        <v>433</v>
      </c>
      <c r="F715" s="148" t="s">
        <v>434</v>
      </c>
      <c r="G715" s="148" t="s">
        <v>435</v>
      </c>
      <c r="H715" s="148" t="s">
        <v>436</v>
      </c>
      <c r="I715" s="149" t="s">
        <v>437</v>
      </c>
      <c r="J715" s="148" t="s">
        <v>438</v>
      </c>
    </row>
    <row r="716" spans="1:8" ht="12.75">
      <c r="A716" s="150" t="s">
        <v>501</v>
      </c>
      <c r="C716" s="151">
        <v>267.7160000000149</v>
      </c>
      <c r="D716" s="131">
        <v>79951.17260706425</v>
      </c>
      <c r="F716" s="131">
        <v>7403</v>
      </c>
      <c r="G716" s="131">
        <v>7392.25</v>
      </c>
      <c r="H716" s="152" t="s">
        <v>783</v>
      </c>
    </row>
    <row r="718" spans="4:8" ht="12.75">
      <c r="D718" s="131">
        <v>81166.99952375889</v>
      </c>
      <c r="F718" s="131">
        <v>7380.500000007451</v>
      </c>
      <c r="G718" s="131">
        <v>7407.25</v>
      </c>
      <c r="H718" s="152" t="s">
        <v>784</v>
      </c>
    </row>
    <row r="720" spans="4:8" ht="12.75">
      <c r="D720" s="131">
        <v>81378.22966563702</v>
      </c>
      <c r="F720" s="131">
        <v>7309.25</v>
      </c>
      <c r="G720" s="131">
        <v>7460</v>
      </c>
      <c r="H720" s="152" t="s">
        <v>785</v>
      </c>
    </row>
    <row r="722" spans="1:8" ht="12.75">
      <c r="A722" s="147" t="s">
        <v>439</v>
      </c>
      <c r="C722" s="153" t="s">
        <v>440</v>
      </c>
      <c r="D722" s="131">
        <v>80832.13393215339</v>
      </c>
      <c r="F722" s="131">
        <v>7364.250000002483</v>
      </c>
      <c r="G722" s="131">
        <v>7419.833333333334</v>
      </c>
      <c r="H722" s="131">
        <v>73435.43020436735</v>
      </c>
    </row>
    <row r="723" spans="1:8" ht="12.75">
      <c r="A723" s="130">
        <v>38389.836805555555</v>
      </c>
      <c r="C723" s="153" t="s">
        <v>441</v>
      </c>
      <c r="D723" s="131">
        <v>770.2104812578528</v>
      </c>
      <c r="F723" s="131">
        <v>48.94192987729888</v>
      </c>
      <c r="G723" s="131">
        <v>35.58469942732878</v>
      </c>
      <c r="H723" s="131">
        <v>770.2104812578528</v>
      </c>
    </row>
    <row r="725" spans="3:8" ht="12.75">
      <c r="C725" s="153" t="s">
        <v>442</v>
      </c>
      <c r="D725" s="131">
        <v>0.9528518471432791</v>
      </c>
      <c r="F725" s="131">
        <v>0.6645881098181402</v>
      </c>
      <c r="G725" s="131">
        <v>0.479588931835784</v>
      </c>
      <c r="H725" s="131">
        <v>1.0488268116825807</v>
      </c>
    </row>
    <row r="726" spans="1:10" ht="12.75">
      <c r="A726" s="147" t="s">
        <v>431</v>
      </c>
      <c r="C726" s="148" t="s">
        <v>432</v>
      </c>
      <c r="D726" s="148" t="s">
        <v>433</v>
      </c>
      <c r="F726" s="148" t="s">
        <v>434</v>
      </c>
      <c r="G726" s="148" t="s">
        <v>435</v>
      </c>
      <c r="H726" s="148" t="s">
        <v>436</v>
      </c>
      <c r="I726" s="149" t="s">
        <v>437</v>
      </c>
      <c r="J726" s="148" t="s">
        <v>438</v>
      </c>
    </row>
    <row r="727" spans="1:8" ht="12.75">
      <c r="A727" s="150" t="s">
        <v>500</v>
      </c>
      <c r="C727" s="151">
        <v>292.40199999976903</v>
      </c>
      <c r="D727" s="131">
        <v>75712.09763395786</v>
      </c>
      <c r="F727" s="131">
        <v>29185</v>
      </c>
      <c r="G727" s="131">
        <v>27807.249999970198</v>
      </c>
      <c r="H727" s="152" t="s">
        <v>786</v>
      </c>
    </row>
    <row r="729" spans="4:8" ht="12.75">
      <c r="D729" s="131">
        <v>74956.24124634266</v>
      </c>
      <c r="F729" s="131">
        <v>29504.75</v>
      </c>
      <c r="G729" s="131">
        <v>27769.499999970198</v>
      </c>
      <c r="H729" s="152" t="s">
        <v>787</v>
      </c>
    </row>
    <row r="731" spans="4:8" ht="12.75">
      <c r="D731" s="131">
        <v>74971.60484731197</v>
      </c>
      <c r="F731" s="131">
        <v>29427.75</v>
      </c>
      <c r="G731" s="131">
        <v>28075.25</v>
      </c>
      <c r="H731" s="152" t="s">
        <v>788</v>
      </c>
    </row>
    <row r="733" spans="1:8" ht="12.75">
      <c r="A733" s="147" t="s">
        <v>439</v>
      </c>
      <c r="C733" s="153" t="s">
        <v>440</v>
      </c>
      <c r="D733" s="131">
        <v>75213.31457587083</v>
      </c>
      <c r="F733" s="131">
        <v>29372.5</v>
      </c>
      <c r="G733" s="131">
        <v>27883.99999998013</v>
      </c>
      <c r="H733" s="131">
        <v>46694.38943463929</v>
      </c>
    </row>
    <row r="734" spans="1:8" ht="12.75">
      <c r="A734" s="130">
        <v>38389.837476851855</v>
      </c>
      <c r="C734" s="153" t="s">
        <v>441</v>
      </c>
      <c r="D734" s="131">
        <v>432.02709907589997</v>
      </c>
      <c r="F734" s="131">
        <v>166.88150736375795</v>
      </c>
      <c r="G734" s="131">
        <v>166.69939263806592</v>
      </c>
      <c r="H734" s="131">
        <v>432.02709907589997</v>
      </c>
    </row>
    <row r="736" spans="3:8" ht="12.75">
      <c r="C736" s="153" t="s">
        <v>442</v>
      </c>
      <c r="D736" s="131">
        <v>0.5744024199865518</v>
      </c>
      <c r="F736" s="131">
        <v>0.5681556127798382</v>
      </c>
      <c r="G736" s="131">
        <v>0.5978317050573257</v>
      </c>
      <c r="H736" s="131">
        <v>0.9252227179897748</v>
      </c>
    </row>
    <row r="737" spans="1:10" ht="12.75">
      <c r="A737" s="147" t="s">
        <v>431</v>
      </c>
      <c r="C737" s="148" t="s">
        <v>432</v>
      </c>
      <c r="D737" s="148" t="s">
        <v>433</v>
      </c>
      <c r="F737" s="148" t="s">
        <v>434</v>
      </c>
      <c r="G737" s="148" t="s">
        <v>435</v>
      </c>
      <c r="H737" s="148" t="s">
        <v>436</v>
      </c>
      <c r="I737" s="149" t="s">
        <v>437</v>
      </c>
      <c r="J737" s="148" t="s">
        <v>438</v>
      </c>
    </row>
    <row r="738" spans="1:8" ht="12.75">
      <c r="A738" s="150" t="s">
        <v>504</v>
      </c>
      <c r="C738" s="151">
        <v>324.75400000019</v>
      </c>
      <c r="D738" s="131">
        <v>63439.00890827179</v>
      </c>
      <c r="F738" s="131">
        <v>38768</v>
      </c>
      <c r="G738" s="131">
        <v>36896</v>
      </c>
      <c r="H738" s="152" t="s">
        <v>789</v>
      </c>
    </row>
    <row r="740" spans="4:8" ht="12.75">
      <c r="D740" s="131">
        <v>64922.82741945982</v>
      </c>
      <c r="F740" s="131">
        <v>39131</v>
      </c>
      <c r="G740" s="131">
        <v>36709</v>
      </c>
      <c r="H740" s="152" t="s">
        <v>790</v>
      </c>
    </row>
    <row r="742" spans="4:8" ht="12.75">
      <c r="D742" s="131">
        <v>65124.48789483309</v>
      </c>
      <c r="F742" s="131">
        <v>38997</v>
      </c>
      <c r="G742" s="131">
        <v>36431</v>
      </c>
      <c r="H742" s="152" t="s">
        <v>791</v>
      </c>
    </row>
    <row r="744" spans="1:8" ht="12.75">
      <c r="A744" s="147" t="s">
        <v>439</v>
      </c>
      <c r="C744" s="153" t="s">
        <v>440</v>
      </c>
      <c r="D744" s="131">
        <v>64495.44140752156</v>
      </c>
      <c r="F744" s="131">
        <v>38965.333333333336</v>
      </c>
      <c r="G744" s="131">
        <v>36678.666666666664</v>
      </c>
      <c r="H744" s="131">
        <v>26368.715039362363</v>
      </c>
    </row>
    <row r="745" spans="1:8" ht="12.75">
      <c r="A745" s="130">
        <v>38389.83799768519</v>
      </c>
      <c r="C745" s="153" t="s">
        <v>441</v>
      </c>
      <c r="D745" s="131">
        <v>920.4368288676155</v>
      </c>
      <c r="F745" s="131">
        <v>183.56016270785264</v>
      </c>
      <c r="G745" s="131">
        <v>233.9793438176399</v>
      </c>
      <c r="H745" s="131">
        <v>920.4368288676155</v>
      </c>
    </row>
    <row r="747" spans="3:8" ht="12.75">
      <c r="C747" s="153" t="s">
        <v>442</v>
      </c>
      <c r="D747" s="131">
        <v>1.427134707167494</v>
      </c>
      <c r="F747" s="131">
        <v>0.4710858268234653</v>
      </c>
      <c r="G747" s="131">
        <v>0.6379167103974335</v>
      </c>
      <c r="H747" s="131">
        <v>3.4906396746812174</v>
      </c>
    </row>
    <row r="748" spans="1:10" ht="12.75">
      <c r="A748" s="147" t="s">
        <v>431</v>
      </c>
      <c r="C748" s="148" t="s">
        <v>432</v>
      </c>
      <c r="D748" s="148" t="s">
        <v>433</v>
      </c>
      <c r="F748" s="148" t="s">
        <v>434</v>
      </c>
      <c r="G748" s="148" t="s">
        <v>435</v>
      </c>
      <c r="H748" s="148" t="s">
        <v>436</v>
      </c>
      <c r="I748" s="149" t="s">
        <v>437</v>
      </c>
      <c r="J748" s="148" t="s">
        <v>438</v>
      </c>
    </row>
    <row r="749" spans="1:8" ht="12.75">
      <c r="A749" s="150" t="s">
        <v>523</v>
      </c>
      <c r="C749" s="151">
        <v>343.82299999985844</v>
      </c>
      <c r="D749" s="131">
        <v>67173.46140992641</v>
      </c>
      <c r="F749" s="131">
        <v>32496</v>
      </c>
      <c r="G749" s="131">
        <v>31834</v>
      </c>
      <c r="H749" s="152" t="s">
        <v>792</v>
      </c>
    </row>
    <row r="751" spans="4:8" ht="12.75">
      <c r="D751" s="131">
        <v>68648.72671425343</v>
      </c>
      <c r="F751" s="131">
        <v>32042</v>
      </c>
      <c r="G751" s="131">
        <v>31896</v>
      </c>
      <c r="H751" s="152" t="s">
        <v>793</v>
      </c>
    </row>
    <row r="753" spans="4:8" ht="12.75">
      <c r="D753" s="131">
        <v>67025.79896271229</v>
      </c>
      <c r="F753" s="131">
        <v>32204</v>
      </c>
      <c r="G753" s="131">
        <v>32044</v>
      </c>
      <c r="H753" s="152" t="s">
        <v>794</v>
      </c>
    </row>
    <row r="755" spans="1:8" ht="12.75">
      <c r="A755" s="147" t="s">
        <v>439</v>
      </c>
      <c r="C755" s="153" t="s">
        <v>440</v>
      </c>
      <c r="D755" s="131">
        <v>67615.99569563071</v>
      </c>
      <c r="F755" s="131">
        <v>32247.333333333336</v>
      </c>
      <c r="G755" s="131">
        <v>31924.666666666664</v>
      </c>
      <c r="H755" s="131">
        <v>35528.83167446669</v>
      </c>
    </row>
    <row r="756" spans="1:8" ht="12.75">
      <c r="A756" s="130">
        <v>38389.8384375</v>
      </c>
      <c r="C756" s="153" t="s">
        <v>441</v>
      </c>
      <c r="D756" s="131">
        <v>897.4135430213204</v>
      </c>
      <c r="F756" s="131">
        <v>230.08114510609803</v>
      </c>
      <c r="G756" s="131">
        <v>107.89501069712786</v>
      </c>
      <c r="H756" s="131">
        <v>897.4135430213204</v>
      </c>
    </row>
    <row r="758" spans="3:8" ht="12.75">
      <c r="C758" s="153" t="s">
        <v>442</v>
      </c>
      <c r="D758" s="131">
        <v>1.3272207763692083</v>
      </c>
      <c r="F758" s="131">
        <v>0.7134889038042362</v>
      </c>
      <c r="G758" s="131">
        <v>0.33796754034642346</v>
      </c>
      <c r="H758" s="131">
        <v>2.525874059816776</v>
      </c>
    </row>
    <row r="759" spans="1:10" ht="12.75">
      <c r="A759" s="147" t="s">
        <v>431</v>
      </c>
      <c r="C759" s="148" t="s">
        <v>432</v>
      </c>
      <c r="D759" s="148" t="s">
        <v>433</v>
      </c>
      <c r="F759" s="148" t="s">
        <v>434</v>
      </c>
      <c r="G759" s="148" t="s">
        <v>435</v>
      </c>
      <c r="H759" s="148" t="s">
        <v>436</v>
      </c>
      <c r="I759" s="149" t="s">
        <v>437</v>
      </c>
      <c r="J759" s="148" t="s">
        <v>438</v>
      </c>
    </row>
    <row r="760" spans="1:8" ht="12.75">
      <c r="A760" s="150" t="s">
        <v>505</v>
      </c>
      <c r="C760" s="151">
        <v>361.38400000007823</v>
      </c>
      <c r="D760" s="131">
        <v>68406.73265457153</v>
      </c>
      <c r="F760" s="131">
        <v>33818</v>
      </c>
      <c r="G760" s="131">
        <v>33498</v>
      </c>
      <c r="H760" s="152" t="s">
        <v>795</v>
      </c>
    </row>
    <row r="762" spans="4:8" ht="12.75">
      <c r="D762" s="131">
        <v>69882.69495356083</v>
      </c>
      <c r="F762" s="131">
        <v>34124</v>
      </c>
      <c r="G762" s="131">
        <v>33534</v>
      </c>
      <c r="H762" s="152" t="s">
        <v>796</v>
      </c>
    </row>
    <row r="764" spans="4:8" ht="12.75">
      <c r="D764" s="131">
        <v>70322.96539020538</v>
      </c>
      <c r="F764" s="131">
        <v>34028</v>
      </c>
      <c r="G764" s="131">
        <v>33972</v>
      </c>
      <c r="H764" s="152" t="s">
        <v>797</v>
      </c>
    </row>
    <row r="766" spans="1:8" ht="12.75">
      <c r="A766" s="147" t="s">
        <v>439</v>
      </c>
      <c r="C766" s="153" t="s">
        <v>440</v>
      </c>
      <c r="D766" s="131">
        <v>69537.46433277924</v>
      </c>
      <c r="F766" s="131">
        <v>33990</v>
      </c>
      <c r="G766" s="131">
        <v>33668</v>
      </c>
      <c r="H766" s="131">
        <v>35695.46980473547</v>
      </c>
    </row>
    <row r="767" spans="1:8" ht="12.75">
      <c r="A767" s="130">
        <v>38389.83886574074</v>
      </c>
      <c r="C767" s="153" t="s">
        <v>441</v>
      </c>
      <c r="D767" s="131">
        <v>1003.6807811367004</v>
      </c>
      <c r="F767" s="131">
        <v>156.49920127591704</v>
      </c>
      <c r="G767" s="131">
        <v>263.88633916896873</v>
      </c>
      <c r="H767" s="131">
        <v>1003.6807811367004</v>
      </c>
    </row>
    <row r="769" spans="3:8" ht="12.75">
      <c r="C769" s="153" t="s">
        <v>442</v>
      </c>
      <c r="D769" s="131">
        <v>1.4433669544426797</v>
      </c>
      <c r="F769" s="131">
        <v>0.4604271882198207</v>
      </c>
      <c r="G769" s="131">
        <v>0.7837897682338384</v>
      </c>
      <c r="H769" s="131">
        <v>2.811787564716543</v>
      </c>
    </row>
    <row r="770" spans="1:10" ht="12.75">
      <c r="A770" s="147" t="s">
        <v>431</v>
      </c>
      <c r="C770" s="148" t="s">
        <v>432</v>
      </c>
      <c r="D770" s="148" t="s">
        <v>433</v>
      </c>
      <c r="F770" s="148" t="s">
        <v>434</v>
      </c>
      <c r="G770" s="148" t="s">
        <v>435</v>
      </c>
      <c r="H770" s="148" t="s">
        <v>436</v>
      </c>
      <c r="I770" s="149" t="s">
        <v>437</v>
      </c>
      <c r="J770" s="148" t="s">
        <v>438</v>
      </c>
    </row>
    <row r="771" spans="1:8" ht="12.75">
      <c r="A771" s="150" t="s">
        <v>524</v>
      </c>
      <c r="C771" s="151">
        <v>371.029</v>
      </c>
      <c r="D771" s="131">
        <v>70743.0189344883</v>
      </c>
      <c r="F771" s="131">
        <v>44582</v>
      </c>
      <c r="G771" s="131">
        <v>45596</v>
      </c>
      <c r="H771" s="152" t="s">
        <v>798</v>
      </c>
    </row>
    <row r="773" spans="4:8" ht="12.75">
      <c r="D773" s="131">
        <v>71020.02008092403</v>
      </c>
      <c r="F773" s="131">
        <v>46282</v>
      </c>
      <c r="G773" s="131">
        <v>45540</v>
      </c>
      <c r="H773" s="152" t="s">
        <v>799</v>
      </c>
    </row>
    <row r="775" spans="4:8" ht="12.75">
      <c r="D775" s="131">
        <v>68210.45344543457</v>
      </c>
      <c r="F775" s="131">
        <v>45590</v>
      </c>
      <c r="G775" s="131">
        <v>45410</v>
      </c>
      <c r="H775" s="152" t="s">
        <v>800</v>
      </c>
    </row>
    <row r="777" spans="1:8" ht="12.75">
      <c r="A777" s="147" t="s">
        <v>439</v>
      </c>
      <c r="C777" s="153" t="s">
        <v>440</v>
      </c>
      <c r="D777" s="131">
        <v>69991.16415361564</v>
      </c>
      <c r="F777" s="131">
        <v>45484.66666666667</v>
      </c>
      <c r="G777" s="131">
        <v>45515.33333333333</v>
      </c>
      <c r="H777" s="131">
        <v>24494.827296674124</v>
      </c>
    </row>
    <row r="778" spans="1:8" ht="12.75">
      <c r="A778" s="130">
        <v>38389.83931712963</v>
      </c>
      <c r="C778" s="153" t="s">
        <v>441</v>
      </c>
      <c r="D778" s="131">
        <v>1548.3476284264384</v>
      </c>
      <c r="F778" s="131">
        <v>854.8808883893319</v>
      </c>
      <c r="G778" s="131">
        <v>95.42187030934436</v>
      </c>
      <c r="H778" s="131">
        <v>1548.3476284264384</v>
      </c>
    </row>
    <row r="780" spans="3:8" ht="12.75">
      <c r="C780" s="153" t="s">
        <v>442</v>
      </c>
      <c r="D780" s="131">
        <v>2.212204422015537</v>
      </c>
      <c r="F780" s="131">
        <v>1.879492477441479</v>
      </c>
      <c r="G780" s="131">
        <v>0.20964774576189207</v>
      </c>
      <c r="H780" s="131">
        <v>6.321120821442459</v>
      </c>
    </row>
    <row r="781" spans="1:10" ht="12.75">
      <c r="A781" s="147" t="s">
        <v>431</v>
      </c>
      <c r="C781" s="148" t="s">
        <v>432</v>
      </c>
      <c r="D781" s="148" t="s">
        <v>433</v>
      </c>
      <c r="F781" s="148" t="s">
        <v>434</v>
      </c>
      <c r="G781" s="148" t="s">
        <v>435</v>
      </c>
      <c r="H781" s="148" t="s">
        <v>436</v>
      </c>
      <c r="I781" s="149" t="s">
        <v>437</v>
      </c>
      <c r="J781" s="148" t="s">
        <v>438</v>
      </c>
    </row>
    <row r="782" spans="1:8" ht="12.75">
      <c r="A782" s="150" t="s">
        <v>499</v>
      </c>
      <c r="C782" s="151">
        <v>407.77100000018254</v>
      </c>
      <c r="D782" s="131">
        <v>5278424.622848511</v>
      </c>
      <c r="F782" s="131">
        <v>104200</v>
      </c>
      <c r="G782" s="131">
        <v>98200</v>
      </c>
      <c r="H782" s="152" t="s">
        <v>801</v>
      </c>
    </row>
    <row r="784" spans="4:8" ht="12.75">
      <c r="D784" s="131">
        <v>5410969.522850037</v>
      </c>
      <c r="F784" s="131">
        <v>101300</v>
      </c>
      <c r="G784" s="131">
        <v>98900</v>
      </c>
      <c r="H784" s="152" t="s">
        <v>802</v>
      </c>
    </row>
    <row r="786" spans="4:8" ht="12.75">
      <c r="D786" s="131">
        <v>5243965.785110474</v>
      </c>
      <c r="F786" s="131">
        <v>104200</v>
      </c>
      <c r="G786" s="131">
        <v>99300</v>
      </c>
      <c r="H786" s="152" t="s">
        <v>803</v>
      </c>
    </row>
    <row r="788" spans="1:8" ht="12.75">
      <c r="A788" s="147" t="s">
        <v>439</v>
      </c>
      <c r="C788" s="153" t="s">
        <v>440</v>
      </c>
      <c r="D788" s="131">
        <v>5311119.97693634</v>
      </c>
      <c r="F788" s="131">
        <v>103233.33333333334</v>
      </c>
      <c r="G788" s="131">
        <v>98800</v>
      </c>
      <c r="H788" s="131">
        <v>5210139.557649128</v>
      </c>
    </row>
    <row r="789" spans="1:8" ht="12.75">
      <c r="A789" s="130">
        <v>38389.839780092596</v>
      </c>
      <c r="C789" s="153" t="s">
        <v>441</v>
      </c>
      <c r="D789" s="131">
        <v>88172.0008786236</v>
      </c>
      <c r="F789" s="131">
        <v>1674.3157806499148</v>
      </c>
      <c r="G789" s="131">
        <v>556.7764362830022</v>
      </c>
      <c r="H789" s="131">
        <v>88172.0008786236</v>
      </c>
    </row>
    <row r="791" spans="3:8" ht="12.75">
      <c r="C791" s="153" t="s">
        <v>442</v>
      </c>
      <c r="D791" s="131">
        <v>1.660139504690395</v>
      </c>
      <c r="F791" s="131">
        <v>1.6218751507748608</v>
      </c>
      <c r="G791" s="131">
        <v>0.5635389031204475</v>
      </c>
      <c r="H791" s="131">
        <v>1.6923155301891324</v>
      </c>
    </row>
    <row r="792" spans="1:10" ht="12.75">
      <c r="A792" s="147" t="s">
        <v>431</v>
      </c>
      <c r="C792" s="148" t="s">
        <v>432</v>
      </c>
      <c r="D792" s="148" t="s">
        <v>433</v>
      </c>
      <c r="F792" s="148" t="s">
        <v>434</v>
      </c>
      <c r="G792" s="148" t="s">
        <v>435</v>
      </c>
      <c r="H792" s="148" t="s">
        <v>436</v>
      </c>
      <c r="I792" s="149" t="s">
        <v>437</v>
      </c>
      <c r="J792" s="148" t="s">
        <v>438</v>
      </c>
    </row>
    <row r="793" spans="1:8" ht="12.75">
      <c r="A793" s="150" t="s">
        <v>506</v>
      </c>
      <c r="C793" s="151">
        <v>455.40299999993294</v>
      </c>
      <c r="D793" s="131">
        <v>498445</v>
      </c>
      <c r="F793" s="131">
        <v>63840.000000059605</v>
      </c>
      <c r="G793" s="131">
        <v>66052.5</v>
      </c>
      <c r="H793" s="152" t="s">
        <v>804</v>
      </c>
    </row>
    <row r="795" spans="4:8" ht="12.75">
      <c r="D795" s="131">
        <v>504756.7475504875</v>
      </c>
      <c r="F795" s="131">
        <v>63157.5</v>
      </c>
      <c r="G795" s="131">
        <v>66210</v>
      </c>
      <c r="H795" s="152" t="s">
        <v>805</v>
      </c>
    </row>
    <row r="797" spans="4:8" ht="12.75">
      <c r="D797" s="131">
        <v>517014.055375576</v>
      </c>
      <c r="F797" s="131">
        <v>63837.5</v>
      </c>
      <c r="G797" s="131">
        <v>65885</v>
      </c>
      <c r="H797" s="152" t="s">
        <v>806</v>
      </c>
    </row>
    <row r="799" spans="1:8" ht="12.75">
      <c r="A799" s="147" t="s">
        <v>439</v>
      </c>
      <c r="C799" s="153" t="s">
        <v>440</v>
      </c>
      <c r="D799" s="131">
        <v>506738.60097535455</v>
      </c>
      <c r="F799" s="131">
        <v>63611.666666686535</v>
      </c>
      <c r="G799" s="131">
        <v>66049.16666666667</v>
      </c>
      <c r="H799" s="131">
        <v>441915.27006449184</v>
      </c>
    </row>
    <row r="800" spans="1:8" ht="12.75">
      <c r="A800" s="130">
        <v>38389.84042824074</v>
      </c>
      <c r="C800" s="153" t="s">
        <v>441</v>
      </c>
      <c r="D800" s="131">
        <v>9441.835713122411</v>
      </c>
      <c r="F800" s="131">
        <v>393.3218571948017</v>
      </c>
      <c r="G800" s="131">
        <v>162.52563900299955</v>
      </c>
      <c r="H800" s="131">
        <v>9441.835713122411</v>
      </c>
    </row>
    <row r="802" spans="3:8" ht="12.75">
      <c r="C802" s="153" t="s">
        <v>442</v>
      </c>
      <c r="D802" s="131">
        <v>1.8632556696784224</v>
      </c>
      <c r="F802" s="131">
        <v>0.61831717011242</v>
      </c>
      <c r="G802" s="131">
        <v>0.24606766020716822</v>
      </c>
      <c r="H802" s="131">
        <v>2.1365714997231247</v>
      </c>
    </row>
    <row r="803" spans="1:16" ht="12.75">
      <c r="A803" s="141" t="s">
        <v>422</v>
      </c>
      <c r="B803" s="136" t="s">
        <v>585</v>
      </c>
      <c r="D803" s="141" t="s">
        <v>423</v>
      </c>
      <c r="E803" s="136" t="s">
        <v>424</v>
      </c>
      <c r="F803" s="137" t="s">
        <v>449</v>
      </c>
      <c r="G803" s="142" t="s">
        <v>426</v>
      </c>
      <c r="H803" s="143">
        <v>1</v>
      </c>
      <c r="I803" s="144" t="s">
        <v>427</v>
      </c>
      <c r="J803" s="143">
        <v>8</v>
      </c>
      <c r="K803" s="142" t="s">
        <v>428</v>
      </c>
      <c r="L803" s="145">
        <v>1</v>
      </c>
      <c r="M803" s="142" t="s">
        <v>429</v>
      </c>
      <c r="N803" s="146">
        <v>1</v>
      </c>
      <c r="O803" s="142" t="s">
        <v>430</v>
      </c>
      <c r="P803" s="146">
        <v>1</v>
      </c>
    </row>
    <row r="805" spans="1:10" ht="12.75">
      <c r="A805" s="147" t="s">
        <v>431</v>
      </c>
      <c r="C805" s="148" t="s">
        <v>432</v>
      </c>
      <c r="D805" s="148" t="s">
        <v>433</v>
      </c>
      <c r="F805" s="148" t="s">
        <v>434</v>
      </c>
      <c r="G805" s="148" t="s">
        <v>435</v>
      </c>
      <c r="H805" s="148" t="s">
        <v>436</v>
      </c>
      <c r="I805" s="149" t="s">
        <v>437</v>
      </c>
      <c r="J805" s="148" t="s">
        <v>438</v>
      </c>
    </row>
    <row r="806" spans="1:8" ht="12.75">
      <c r="A806" s="150" t="s">
        <v>502</v>
      </c>
      <c r="C806" s="151">
        <v>228.61599999992177</v>
      </c>
      <c r="D806" s="131">
        <v>25465.920127898455</v>
      </c>
      <c r="F806" s="131">
        <v>18583</v>
      </c>
      <c r="G806" s="131">
        <v>19207</v>
      </c>
      <c r="H806" s="152" t="s">
        <v>807</v>
      </c>
    </row>
    <row r="808" spans="4:8" ht="12.75">
      <c r="D808" s="131">
        <v>25754.46531933546</v>
      </c>
      <c r="F808" s="131">
        <v>18732</v>
      </c>
      <c r="G808" s="131">
        <v>19081</v>
      </c>
      <c r="H808" s="152" t="s">
        <v>808</v>
      </c>
    </row>
    <row r="810" spans="4:8" ht="12.75">
      <c r="D810" s="131">
        <v>25392.00584986806</v>
      </c>
      <c r="F810" s="131">
        <v>18613</v>
      </c>
      <c r="G810" s="131">
        <v>18544</v>
      </c>
      <c r="H810" s="152" t="s">
        <v>809</v>
      </c>
    </row>
    <row r="812" spans="1:8" ht="12.75">
      <c r="A812" s="147" t="s">
        <v>439</v>
      </c>
      <c r="C812" s="153" t="s">
        <v>440</v>
      </c>
      <c r="D812" s="131">
        <v>25537.46376570066</v>
      </c>
      <c r="F812" s="131">
        <v>18642.666666666668</v>
      </c>
      <c r="G812" s="131">
        <v>18944</v>
      </c>
      <c r="H812" s="131">
        <v>6726.821468050528</v>
      </c>
    </row>
    <row r="813" spans="1:8" ht="12.75">
      <c r="A813" s="130">
        <v>38389.84265046296</v>
      </c>
      <c r="C813" s="153" t="s">
        <v>441</v>
      </c>
      <c r="D813" s="131">
        <v>191.52828990555713</v>
      </c>
      <c r="F813" s="131">
        <v>78.8056681548563</v>
      </c>
      <c r="G813" s="131">
        <v>352.092317439617</v>
      </c>
      <c r="H813" s="131">
        <v>191.52828990555713</v>
      </c>
    </row>
    <row r="815" spans="3:8" ht="12.75">
      <c r="C815" s="153" t="s">
        <v>442</v>
      </c>
      <c r="D815" s="131">
        <v>0.7499894729671572</v>
      </c>
      <c r="F815" s="131">
        <v>0.4227167151776729</v>
      </c>
      <c r="G815" s="131">
        <v>1.8585954256736534</v>
      </c>
      <c r="H815" s="131">
        <v>2.8472331370058375</v>
      </c>
    </row>
    <row r="816" spans="1:10" ht="12.75">
      <c r="A816" s="147" t="s">
        <v>431</v>
      </c>
      <c r="C816" s="148" t="s">
        <v>432</v>
      </c>
      <c r="D816" s="148" t="s">
        <v>433</v>
      </c>
      <c r="F816" s="148" t="s">
        <v>434</v>
      </c>
      <c r="G816" s="148" t="s">
        <v>435</v>
      </c>
      <c r="H816" s="148" t="s">
        <v>436</v>
      </c>
      <c r="I816" s="149" t="s">
        <v>437</v>
      </c>
      <c r="J816" s="148" t="s">
        <v>438</v>
      </c>
    </row>
    <row r="817" spans="1:8" ht="12.75">
      <c r="A817" s="150" t="s">
        <v>503</v>
      </c>
      <c r="C817" s="151">
        <v>231.6040000000503</v>
      </c>
      <c r="D817" s="131">
        <v>93799.31121277809</v>
      </c>
      <c r="F817" s="131">
        <v>28236</v>
      </c>
      <c r="G817" s="131">
        <v>29647.000000029802</v>
      </c>
      <c r="H817" s="152" t="s">
        <v>810</v>
      </c>
    </row>
    <row r="819" spans="4:8" ht="12.75">
      <c r="D819" s="131">
        <v>96414.67382705212</v>
      </c>
      <c r="F819" s="131">
        <v>28500.999999970198</v>
      </c>
      <c r="G819" s="131">
        <v>29875.999999970198</v>
      </c>
      <c r="H819" s="152" t="s">
        <v>811</v>
      </c>
    </row>
    <row r="821" spans="4:8" ht="12.75">
      <c r="D821" s="131">
        <v>94279.23703598976</v>
      </c>
      <c r="F821" s="131">
        <v>28742</v>
      </c>
      <c r="G821" s="131">
        <v>29625.999999970198</v>
      </c>
      <c r="H821" s="152" t="s">
        <v>812</v>
      </c>
    </row>
    <row r="823" spans="1:8" ht="12.75">
      <c r="A823" s="147" t="s">
        <v>439</v>
      </c>
      <c r="C823" s="153" t="s">
        <v>440</v>
      </c>
      <c r="D823" s="131">
        <v>94831.07402527332</v>
      </c>
      <c r="F823" s="131">
        <v>28492.99999999007</v>
      </c>
      <c r="G823" s="131">
        <v>29716.333333323397</v>
      </c>
      <c r="H823" s="131">
        <v>65666.66317257009</v>
      </c>
    </row>
    <row r="824" spans="1:8" ht="12.75">
      <c r="A824" s="130">
        <v>38389.843125</v>
      </c>
      <c r="C824" s="153" t="s">
        <v>441</v>
      </c>
      <c r="D824" s="131">
        <v>1392.2727635389724</v>
      </c>
      <c r="F824" s="131">
        <v>253.0948438822817</v>
      </c>
      <c r="G824" s="131">
        <v>138.67347738144045</v>
      </c>
      <c r="H824" s="131">
        <v>1392.2727635389724</v>
      </c>
    </row>
    <row r="826" spans="3:8" ht="12.75">
      <c r="C826" s="153" t="s">
        <v>442</v>
      </c>
      <c r="D826" s="131">
        <v>1.4681609143938616</v>
      </c>
      <c r="F826" s="131">
        <v>0.8882702554394762</v>
      </c>
      <c r="G826" s="131">
        <v>0.46665742985839487</v>
      </c>
      <c r="H826" s="131">
        <v>2.120212443078035</v>
      </c>
    </row>
    <row r="827" spans="1:10" ht="12.75">
      <c r="A827" s="147" t="s">
        <v>431</v>
      </c>
      <c r="C827" s="148" t="s">
        <v>432</v>
      </c>
      <c r="D827" s="148" t="s">
        <v>433</v>
      </c>
      <c r="F827" s="148" t="s">
        <v>434</v>
      </c>
      <c r="G827" s="148" t="s">
        <v>435</v>
      </c>
      <c r="H827" s="148" t="s">
        <v>436</v>
      </c>
      <c r="I827" s="149" t="s">
        <v>437</v>
      </c>
      <c r="J827" s="148" t="s">
        <v>438</v>
      </c>
    </row>
    <row r="828" spans="1:8" ht="12.75">
      <c r="A828" s="150" t="s">
        <v>501</v>
      </c>
      <c r="C828" s="151">
        <v>267.7160000000149</v>
      </c>
      <c r="D828" s="131">
        <v>63083.244103729725</v>
      </c>
      <c r="F828" s="131">
        <v>7284.25</v>
      </c>
      <c r="G828" s="131">
        <v>7377.25</v>
      </c>
      <c r="H828" s="152" t="s">
        <v>813</v>
      </c>
    </row>
    <row r="830" spans="4:8" ht="12.75">
      <c r="D830" s="131">
        <v>60548.44958400726</v>
      </c>
      <c r="F830" s="131">
        <v>7346.25</v>
      </c>
      <c r="G830" s="131">
        <v>7430.500000007451</v>
      </c>
      <c r="H830" s="152" t="s">
        <v>814</v>
      </c>
    </row>
    <row r="832" spans="4:8" ht="12.75">
      <c r="D832" s="131">
        <v>61961.987522780895</v>
      </c>
      <c r="F832" s="131">
        <v>7319.999999992549</v>
      </c>
      <c r="G832" s="131">
        <v>7360.750000007451</v>
      </c>
      <c r="H832" s="152" t="s">
        <v>815</v>
      </c>
    </row>
    <row r="834" spans="1:8" ht="12.75">
      <c r="A834" s="147" t="s">
        <v>439</v>
      </c>
      <c r="C834" s="153" t="s">
        <v>440</v>
      </c>
      <c r="D834" s="131">
        <v>61864.560403505966</v>
      </c>
      <c r="F834" s="131">
        <v>7316.833333330849</v>
      </c>
      <c r="G834" s="131">
        <v>7389.500000004968</v>
      </c>
      <c r="H834" s="131">
        <v>54505.29880835888</v>
      </c>
    </row>
    <row r="835" spans="1:8" ht="12.75">
      <c r="A835" s="130">
        <v>38389.843773148146</v>
      </c>
      <c r="C835" s="153" t="s">
        <v>441</v>
      </c>
      <c r="D835" s="131">
        <v>1270.2026794889052</v>
      </c>
      <c r="F835" s="131">
        <v>31.121067354894855</v>
      </c>
      <c r="G835" s="131">
        <v>36.4528805460107</v>
      </c>
      <c r="H835" s="131">
        <v>1270.2026794889052</v>
      </c>
    </row>
    <row r="837" spans="3:8" ht="12.75">
      <c r="C837" s="153" t="s">
        <v>442</v>
      </c>
      <c r="D837" s="131">
        <v>2.05319923265295</v>
      </c>
      <c r="F837" s="131">
        <v>0.42533519539288983</v>
      </c>
      <c r="G837" s="131">
        <v>0.49330645572753484</v>
      </c>
      <c r="H837" s="131">
        <v>2.3304205412302195</v>
      </c>
    </row>
    <row r="838" spans="1:10" ht="12.75">
      <c r="A838" s="147" t="s">
        <v>431</v>
      </c>
      <c r="C838" s="148" t="s">
        <v>432</v>
      </c>
      <c r="D838" s="148" t="s">
        <v>433</v>
      </c>
      <c r="F838" s="148" t="s">
        <v>434</v>
      </c>
      <c r="G838" s="148" t="s">
        <v>435</v>
      </c>
      <c r="H838" s="148" t="s">
        <v>436</v>
      </c>
      <c r="I838" s="149" t="s">
        <v>437</v>
      </c>
      <c r="J838" s="148" t="s">
        <v>438</v>
      </c>
    </row>
    <row r="839" spans="1:8" ht="12.75">
      <c r="A839" s="150" t="s">
        <v>500</v>
      </c>
      <c r="C839" s="151">
        <v>292.40199999976903</v>
      </c>
      <c r="D839" s="131">
        <v>40024.995236992836</v>
      </c>
      <c r="F839" s="131">
        <v>28125.749999970198</v>
      </c>
      <c r="G839" s="131">
        <v>27911</v>
      </c>
      <c r="H839" s="152" t="s">
        <v>816</v>
      </c>
    </row>
    <row r="841" spans="4:8" ht="12.75">
      <c r="D841" s="131">
        <v>39841.582445919514</v>
      </c>
      <c r="F841" s="131">
        <v>28543.25</v>
      </c>
      <c r="G841" s="131">
        <v>27909.500000029802</v>
      </c>
      <c r="H841" s="152" t="s">
        <v>817</v>
      </c>
    </row>
    <row r="843" spans="4:8" ht="12.75">
      <c r="D843" s="131">
        <v>39930.493686795235</v>
      </c>
      <c r="F843" s="131">
        <v>28297.000000029802</v>
      </c>
      <c r="G843" s="131">
        <v>27851.5</v>
      </c>
      <c r="H843" s="152" t="s">
        <v>818</v>
      </c>
    </row>
    <row r="845" spans="1:8" ht="12.75">
      <c r="A845" s="147" t="s">
        <v>439</v>
      </c>
      <c r="C845" s="153" t="s">
        <v>440</v>
      </c>
      <c r="D845" s="131">
        <v>39932.35712323586</v>
      </c>
      <c r="F845" s="131">
        <v>28322</v>
      </c>
      <c r="G845" s="131">
        <v>27890.666666676603</v>
      </c>
      <c r="H845" s="131">
        <v>11857.703639237698</v>
      </c>
    </row>
    <row r="846" spans="1:8" ht="12.75">
      <c r="A846" s="130">
        <v>38389.84444444445</v>
      </c>
      <c r="C846" s="153" t="s">
        <v>441</v>
      </c>
      <c r="D846" s="131">
        <v>91.72059353627097</v>
      </c>
      <c r="F846" s="131">
        <v>209.86975128656883</v>
      </c>
      <c r="G846" s="131">
        <v>33.927619043246835</v>
      </c>
      <c r="H846" s="131">
        <v>91.72059353627097</v>
      </c>
    </row>
    <row r="848" spans="3:8" ht="12.75">
      <c r="C848" s="153" t="s">
        <v>442</v>
      </c>
      <c r="D848" s="131">
        <v>0.22968990599080003</v>
      </c>
      <c r="F848" s="131">
        <v>0.7410131745165199</v>
      </c>
      <c r="G848" s="131">
        <v>0.1216450630195337</v>
      </c>
      <c r="H848" s="131">
        <v>0.7735105913151956</v>
      </c>
    </row>
    <row r="849" spans="1:10" ht="12.75">
      <c r="A849" s="147" t="s">
        <v>431</v>
      </c>
      <c r="C849" s="148" t="s">
        <v>432</v>
      </c>
      <c r="D849" s="148" t="s">
        <v>433</v>
      </c>
      <c r="F849" s="148" t="s">
        <v>434</v>
      </c>
      <c r="G849" s="148" t="s">
        <v>435</v>
      </c>
      <c r="H849" s="148" t="s">
        <v>436</v>
      </c>
      <c r="I849" s="149" t="s">
        <v>437</v>
      </c>
      <c r="J849" s="148" t="s">
        <v>438</v>
      </c>
    </row>
    <row r="850" spans="1:8" ht="12.75">
      <c r="A850" s="150" t="s">
        <v>504</v>
      </c>
      <c r="C850" s="151">
        <v>324.75400000019</v>
      </c>
      <c r="D850" s="131">
        <v>57260.81588560343</v>
      </c>
      <c r="F850" s="131">
        <v>37416</v>
      </c>
      <c r="G850" s="131">
        <v>35839</v>
      </c>
      <c r="H850" s="152" t="s">
        <v>819</v>
      </c>
    </row>
    <row r="852" spans="4:8" ht="12.75">
      <c r="D852" s="131">
        <v>57333.31540733576</v>
      </c>
      <c r="F852" s="131">
        <v>38057</v>
      </c>
      <c r="G852" s="131">
        <v>35496</v>
      </c>
      <c r="H852" s="152" t="s">
        <v>820</v>
      </c>
    </row>
    <row r="854" spans="4:8" ht="12.75">
      <c r="D854" s="131">
        <v>55877.819758594036</v>
      </c>
      <c r="F854" s="131">
        <v>37711</v>
      </c>
      <c r="G854" s="131">
        <v>35486</v>
      </c>
      <c r="H854" s="152" t="s">
        <v>821</v>
      </c>
    </row>
    <row r="856" spans="1:8" ht="12.75">
      <c r="A856" s="147" t="s">
        <v>439</v>
      </c>
      <c r="C856" s="153" t="s">
        <v>440</v>
      </c>
      <c r="D856" s="131">
        <v>56823.9836838444</v>
      </c>
      <c r="F856" s="131">
        <v>37728</v>
      </c>
      <c r="G856" s="131">
        <v>35607</v>
      </c>
      <c r="H856" s="131">
        <v>19873.834430113064</v>
      </c>
    </row>
    <row r="857" spans="1:8" ht="12.75">
      <c r="A857" s="130">
        <v>38389.84496527778</v>
      </c>
      <c r="C857" s="153" t="s">
        <v>441</v>
      </c>
      <c r="D857" s="131">
        <v>820.2034352808955</v>
      </c>
      <c r="F857" s="131">
        <v>320.83796533452835</v>
      </c>
      <c r="G857" s="131">
        <v>200.98009851724123</v>
      </c>
      <c r="H857" s="131">
        <v>820.2034352808955</v>
      </c>
    </row>
    <row r="859" spans="3:8" ht="12.75">
      <c r="C859" s="153" t="s">
        <v>442</v>
      </c>
      <c r="D859" s="131">
        <v>1.4434106553393358</v>
      </c>
      <c r="F859" s="131">
        <v>0.8503974908145896</v>
      </c>
      <c r="G859" s="131">
        <v>0.5644398531671897</v>
      </c>
      <c r="H859" s="131">
        <v>4.127051768319625</v>
      </c>
    </row>
    <row r="860" spans="1:10" ht="12.75">
      <c r="A860" s="147" t="s">
        <v>431</v>
      </c>
      <c r="C860" s="148" t="s">
        <v>432</v>
      </c>
      <c r="D860" s="148" t="s">
        <v>433</v>
      </c>
      <c r="F860" s="148" t="s">
        <v>434</v>
      </c>
      <c r="G860" s="148" t="s">
        <v>435</v>
      </c>
      <c r="H860" s="148" t="s">
        <v>436</v>
      </c>
      <c r="I860" s="149" t="s">
        <v>437</v>
      </c>
      <c r="J860" s="148" t="s">
        <v>438</v>
      </c>
    </row>
    <row r="861" spans="1:8" ht="12.75">
      <c r="A861" s="150" t="s">
        <v>523</v>
      </c>
      <c r="C861" s="151">
        <v>343.82299999985844</v>
      </c>
      <c r="D861" s="131">
        <v>33829.95879137516</v>
      </c>
      <c r="F861" s="131">
        <v>31954</v>
      </c>
      <c r="G861" s="131">
        <v>31258</v>
      </c>
      <c r="H861" s="152" t="s">
        <v>822</v>
      </c>
    </row>
    <row r="863" spans="4:8" ht="12.75">
      <c r="D863" s="131">
        <v>34020.017151117325</v>
      </c>
      <c r="F863" s="131">
        <v>31079.999999970198</v>
      </c>
      <c r="G863" s="131">
        <v>31992</v>
      </c>
      <c r="H863" s="152" t="s">
        <v>823</v>
      </c>
    </row>
    <row r="865" spans="4:8" ht="12.75">
      <c r="D865" s="131">
        <v>34207.490488648415</v>
      </c>
      <c r="F865" s="131">
        <v>31372.000000029802</v>
      </c>
      <c r="G865" s="131">
        <v>31227.999999970198</v>
      </c>
      <c r="H865" s="152" t="s">
        <v>824</v>
      </c>
    </row>
    <row r="867" spans="1:8" ht="12.75">
      <c r="A867" s="147" t="s">
        <v>439</v>
      </c>
      <c r="C867" s="153" t="s">
        <v>440</v>
      </c>
      <c r="D867" s="131">
        <v>34019.15547704697</v>
      </c>
      <c r="F867" s="131">
        <v>31468.666666666664</v>
      </c>
      <c r="G867" s="131">
        <v>31492.666666656733</v>
      </c>
      <c r="H867" s="131">
        <v>2538.5753904718113</v>
      </c>
    </row>
    <row r="868" spans="1:8" ht="12.75">
      <c r="A868" s="130">
        <v>38389.845405092594</v>
      </c>
      <c r="C868" s="153" t="s">
        <v>441</v>
      </c>
      <c r="D868" s="131">
        <v>188.7673236371818</v>
      </c>
      <c r="F868" s="131">
        <v>444.9464387342427</v>
      </c>
      <c r="G868" s="131">
        <v>432.6954279179114</v>
      </c>
      <c r="H868" s="131">
        <v>188.7673236371818</v>
      </c>
    </row>
    <row r="870" spans="3:8" ht="12.75">
      <c r="C870" s="153" t="s">
        <v>442</v>
      </c>
      <c r="D870" s="131">
        <v>0.5548853902753254</v>
      </c>
      <c r="F870" s="131">
        <v>1.4139348306280621</v>
      </c>
      <c r="G870" s="131">
        <v>1.3739561419104382</v>
      </c>
      <c r="H870" s="131">
        <v>7.435954998448879</v>
      </c>
    </row>
    <row r="871" spans="1:10" ht="12.75">
      <c r="A871" s="147" t="s">
        <v>431</v>
      </c>
      <c r="C871" s="148" t="s">
        <v>432</v>
      </c>
      <c r="D871" s="148" t="s">
        <v>433</v>
      </c>
      <c r="F871" s="148" t="s">
        <v>434</v>
      </c>
      <c r="G871" s="148" t="s">
        <v>435</v>
      </c>
      <c r="H871" s="148" t="s">
        <v>436</v>
      </c>
      <c r="I871" s="149" t="s">
        <v>437</v>
      </c>
      <c r="J871" s="148" t="s">
        <v>438</v>
      </c>
    </row>
    <row r="872" spans="1:8" ht="12.75">
      <c r="A872" s="150" t="s">
        <v>505</v>
      </c>
      <c r="C872" s="151">
        <v>361.38400000007823</v>
      </c>
      <c r="D872" s="131">
        <v>54479.73265475035</v>
      </c>
      <c r="F872" s="131">
        <v>33104</v>
      </c>
      <c r="G872" s="131">
        <v>32414</v>
      </c>
      <c r="H872" s="152" t="s">
        <v>825</v>
      </c>
    </row>
    <row r="874" spans="4:8" ht="12.75">
      <c r="D874" s="131">
        <v>54398.53861892223</v>
      </c>
      <c r="F874" s="131">
        <v>32562</v>
      </c>
      <c r="G874" s="131">
        <v>32922</v>
      </c>
      <c r="H874" s="152" t="s">
        <v>826</v>
      </c>
    </row>
    <row r="876" spans="4:8" ht="12.75">
      <c r="D876" s="131">
        <v>54828.3378893137</v>
      </c>
      <c r="F876" s="131">
        <v>33410</v>
      </c>
      <c r="G876" s="131">
        <v>32764</v>
      </c>
      <c r="H876" s="152" t="s">
        <v>827</v>
      </c>
    </row>
    <row r="878" spans="1:8" ht="12.75">
      <c r="A878" s="147" t="s">
        <v>439</v>
      </c>
      <c r="C878" s="153" t="s">
        <v>440</v>
      </c>
      <c r="D878" s="131">
        <v>54568.869720995426</v>
      </c>
      <c r="F878" s="131">
        <v>33025.333333333336</v>
      </c>
      <c r="G878" s="131">
        <v>32700</v>
      </c>
      <c r="H878" s="131">
        <v>21693.074007361134</v>
      </c>
    </row>
    <row r="879" spans="1:8" ht="12.75">
      <c r="A879" s="130">
        <v>38389.84583333333</v>
      </c>
      <c r="C879" s="153" t="s">
        <v>441</v>
      </c>
      <c r="D879" s="131">
        <v>228.34385395993482</v>
      </c>
      <c r="F879" s="131">
        <v>429.4383929428449</v>
      </c>
      <c r="G879" s="131">
        <v>259.97692205270835</v>
      </c>
      <c r="H879" s="131">
        <v>228.34385395993482</v>
      </c>
    </row>
    <row r="881" spans="3:8" ht="12.75">
      <c r="C881" s="153" t="s">
        <v>442</v>
      </c>
      <c r="D881" s="131">
        <v>0.4184507671268098</v>
      </c>
      <c r="F881" s="131">
        <v>1.3003302301551687</v>
      </c>
      <c r="G881" s="131">
        <v>0.7950364588767839</v>
      </c>
      <c r="H881" s="131">
        <v>1.0526117869807232</v>
      </c>
    </row>
    <row r="882" spans="1:10" ht="12.75">
      <c r="A882" s="147" t="s">
        <v>431</v>
      </c>
      <c r="C882" s="148" t="s">
        <v>432</v>
      </c>
      <c r="D882" s="148" t="s">
        <v>433</v>
      </c>
      <c r="F882" s="148" t="s">
        <v>434</v>
      </c>
      <c r="G882" s="148" t="s">
        <v>435</v>
      </c>
      <c r="H882" s="148" t="s">
        <v>436</v>
      </c>
      <c r="I882" s="149" t="s">
        <v>437</v>
      </c>
      <c r="J882" s="148" t="s">
        <v>438</v>
      </c>
    </row>
    <row r="883" spans="1:8" ht="12.75">
      <c r="A883" s="150" t="s">
        <v>524</v>
      </c>
      <c r="C883" s="151">
        <v>371.029</v>
      </c>
      <c r="D883" s="131">
        <v>49457.76191735268</v>
      </c>
      <c r="F883" s="131">
        <v>43326</v>
      </c>
      <c r="G883" s="131">
        <v>44496</v>
      </c>
      <c r="H883" s="152" t="s">
        <v>828</v>
      </c>
    </row>
    <row r="885" spans="4:8" ht="12.75">
      <c r="D885" s="131">
        <v>49125.03953421116</v>
      </c>
      <c r="F885" s="131">
        <v>44722</v>
      </c>
      <c r="G885" s="131">
        <v>43626</v>
      </c>
      <c r="H885" s="152" t="s">
        <v>829</v>
      </c>
    </row>
    <row r="887" spans="4:8" ht="12.75">
      <c r="D887" s="131">
        <v>48816.18745779991</v>
      </c>
      <c r="F887" s="131">
        <v>45550</v>
      </c>
      <c r="G887" s="131">
        <v>44466</v>
      </c>
      <c r="H887" s="152" t="s">
        <v>830</v>
      </c>
    </row>
    <row r="889" spans="1:8" ht="12.75">
      <c r="A889" s="147" t="s">
        <v>439</v>
      </c>
      <c r="C889" s="153" t="s">
        <v>440</v>
      </c>
      <c r="D889" s="131">
        <v>49132.996303121254</v>
      </c>
      <c r="F889" s="131">
        <v>44532.66666666667</v>
      </c>
      <c r="G889" s="131">
        <v>44196</v>
      </c>
      <c r="H889" s="131">
        <v>4728.448029689255</v>
      </c>
    </row>
    <row r="890" spans="1:8" ht="12.75">
      <c r="A890" s="130">
        <v>38389.846284722225</v>
      </c>
      <c r="C890" s="153" t="s">
        <v>441</v>
      </c>
      <c r="D890" s="131">
        <v>320.86123077757</v>
      </c>
      <c r="F890" s="131">
        <v>1124.0237245420283</v>
      </c>
      <c r="G890" s="131">
        <v>493.8623289946299</v>
      </c>
      <c r="H890" s="131">
        <v>320.86123077757</v>
      </c>
    </row>
    <row r="892" spans="3:8" ht="12.75">
      <c r="C892" s="153" t="s">
        <v>442</v>
      </c>
      <c r="D892" s="131">
        <v>0.6530463332585047</v>
      </c>
      <c r="F892" s="131">
        <v>2.5240431545577664</v>
      </c>
      <c r="G892" s="131">
        <v>1.1174367114549502</v>
      </c>
      <c r="H892" s="131">
        <v>6.78576202514922</v>
      </c>
    </row>
    <row r="893" spans="1:10" ht="12.75">
      <c r="A893" s="147" t="s">
        <v>431</v>
      </c>
      <c r="C893" s="148" t="s">
        <v>432</v>
      </c>
      <c r="D893" s="148" t="s">
        <v>433</v>
      </c>
      <c r="F893" s="148" t="s">
        <v>434</v>
      </c>
      <c r="G893" s="148" t="s">
        <v>435</v>
      </c>
      <c r="H893" s="148" t="s">
        <v>436</v>
      </c>
      <c r="I893" s="149" t="s">
        <v>437</v>
      </c>
      <c r="J893" s="148" t="s">
        <v>438</v>
      </c>
    </row>
    <row r="894" spans="1:8" ht="12.75">
      <c r="A894" s="150" t="s">
        <v>499</v>
      </c>
      <c r="C894" s="151">
        <v>407.77100000018254</v>
      </c>
      <c r="D894" s="131">
        <v>799124.1454486847</v>
      </c>
      <c r="F894" s="131">
        <v>90100</v>
      </c>
      <c r="G894" s="131">
        <v>87800</v>
      </c>
      <c r="H894" s="152" t="s">
        <v>831</v>
      </c>
    </row>
    <row r="896" spans="4:8" ht="12.75">
      <c r="D896" s="131">
        <v>809309.3885984421</v>
      </c>
      <c r="F896" s="131">
        <v>89900</v>
      </c>
      <c r="G896" s="131">
        <v>89400</v>
      </c>
      <c r="H896" s="152" t="s">
        <v>832</v>
      </c>
    </row>
    <row r="898" spans="4:8" ht="12.75">
      <c r="D898" s="131">
        <v>797259.03262043</v>
      </c>
      <c r="F898" s="131">
        <v>89700</v>
      </c>
      <c r="G898" s="131">
        <v>88200</v>
      </c>
      <c r="H898" s="152" t="s">
        <v>833</v>
      </c>
    </row>
    <row r="900" spans="1:8" ht="12.75">
      <c r="A900" s="147" t="s">
        <v>439</v>
      </c>
      <c r="C900" s="153" t="s">
        <v>440</v>
      </c>
      <c r="D900" s="131">
        <v>801897.5222225189</v>
      </c>
      <c r="F900" s="131">
        <v>89900</v>
      </c>
      <c r="G900" s="131">
        <v>88466.66666666666</v>
      </c>
      <c r="H900" s="131">
        <v>712725.9079667537</v>
      </c>
    </row>
    <row r="901" spans="1:8" ht="12.75">
      <c r="A901" s="130">
        <v>38389.84674768519</v>
      </c>
      <c r="C901" s="153" t="s">
        <v>441</v>
      </c>
      <c r="D901" s="131">
        <v>6486.253452237791</v>
      </c>
      <c r="F901" s="131">
        <v>200</v>
      </c>
      <c r="G901" s="131">
        <v>832.6663997864531</v>
      </c>
      <c r="H901" s="131">
        <v>6486.253452237791</v>
      </c>
    </row>
    <row r="903" spans="3:8" ht="12.75">
      <c r="C903" s="153" t="s">
        <v>442</v>
      </c>
      <c r="D903" s="131">
        <v>0.8088631368083863</v>
      </c>
      <c r="F903" s="131">
        <v>0.22246941045606228</v>
      </c>
      <c r="G903" s="131">
        <v>0.9412204971210854</v>
      </c>
      <c r="H903" s="131">
        <v>0.9100628137318049</v>
      </c>
    </row>
    <row r="904" spans="1:10" ht="12.75">
      <c r="A904" s="147" t="s">
        <v>431</v>
      </c>
      <c r="C904" s="148" t="s">
        <v>432</v>
      </c>
      <c r="D904" s="148" t="s">
        <v>433</v>
      </c>
      <c r="F904" s="148" t="s">
        <v>434</v>
      </c>
      <c r="G904" s="148" t="s">
        <v>435</v>
      </c>
      <c r="H904" s="148" t="s">
        <v>436</v>
      </c>
      <c r="I904" s="149" t="s">
        <v>437</v>
      </c>
      <c r="J904" s="148" t="s">
        <v>438</v>
      </c>
    </row>
    <row r="905" spans="1:8" ht="12.75">
      <c r="A905" s="150" t="s">
        <v>506</v>
      </c>
      <c r="C905" s="151">
        <v>455.40299999993294</v>
      </c>
      <c r="D905" s="131">
        <v>75309.72480297089</v>
      </c>
      <c r="F905" s="131">
        <v>60872.499999940395</v>
      </c>
      <c r="G905" s="131">
        <v>63317.5</v>
      </c>
      <c r="H905" s="152" t="s">
        <v>834</v>
      </c>
    </row>
    <row r="907" spans="4:8" ht="12.75">
      <c r="D907" s="131">
        <v>76223.45243608952</v>
      </c>
      <c r="F907" s="131">
        <v>61537.5</v>
      </c>
      <c r="G907" s="131">
        <v>63092.5</v>
      </c>
      <c r="H907" s="152" t="s">
        <v>835</v>
      </c>
    </row>
    <row r="909" spans="4:8" ht="12.75">
      <c r="D909" s="131">
        <v>75911.63915014267</v>
      </c>
      <c r="F909" s="131">
        <v>61700</v>
      </c>
      <c r="G909" s="131">
        <v>63457.5</v>
      </c>
      <c r="H909" s="152" t="s">
        <v>836</v>
      </c>
    </row>
    <row r="911" spans="1:8" ht="12.75">
      <c r="A911" s="147" t="s">
        <v>439</v>
      </c>
      <c r="C911" s="153" t="s">
        <v>440</v>
      </c>
      <c r="D911" s="131">
        <v>75814.93879640102</v>
      </c>
      <c r="F911" s="131">
        <v>61369.99999998014</v>
      </c>
      <c r="G911" s="131">
        <v>63289.16666666667</v>
      </c>
      <c r="H911" s="131">
        <v>13490.934435945901</v>
      </c>
    </row>
    <row r="912" spans="1:8" ht="12.75">
      <c r="A912" s="130">
        <v>38389.847395833334</v>
      </c>
      <c r="C912" s="153" t="s">
        <v>441</v>
      </c>
      <c r="D912" s="131">
        <v>464.47579666771037</v>
      </c>
      <c r="F912" s="131">
        <v>438.4418433841718</v>
      </c>
      <c r="G912" s="131">
        <v>184.1421552315855</v>
      </c>
      <c r="H912" s="131">
        <v>464.47579666771037</v>
      </c>
    </row>
    <row r="914" spans="3:8" ht="12.75">
      <c r="C914" s="153" t="s">
        <v>442</v>
      </c>
      <c r="D914" s="131">
        <v>0.6126441622739387</v>
      </c>
      <c r="F914" s="131">
        <v>0.7144237304616486</v>
      </c>
      <c r="G914" s="131">
        <v>0.29095367332205696</v>
      </c>
      <c r="H914" s="131">
        <v>3.442873426396163</v>
      </c>
    </row>
    <row r="915" spans="1:16" ht="12.75">
      <c r="A915" s="141" t="s">
        <v>422</v>
      </c>
      <c r="B915" s="136" t="s">
        <v>586</v>
      </c>
      <c r="D915" s="141" t="s">
        <v>423</v>
      </c>
      <c r="E915" s="136" t="s">
        <v>424</v>
      </c>
      <c r="F915" s="137" t="s">
        <v>454</v>
      </c>
      <c r="G915" s="142" t="s">
        <v>426</v>
      </c>
      <c r="H915" s="143">
        <v>1</v>
      </c>
      <c r="I915" s="144" t="s">
        <v>427</v>
      </c>
      <c r="J915" s="143">
        <v>9</v>
      </c>
      <c r="K915" s="142" t="s">
        <v>428</v>
      </c>
      <c r="L915" s="145">
        <v>1</v>
      </c>
      <c r="M915" s="142" t="s">
        <v>429</v>
      </c>
      <c r="N915" s="146">
        <v>1</v>
      </c>
      <c r="O915" s="142" t="s">
        <v>430</v>
      </c>
      <c r="P915" s="146">
        <v>1</v>
      </c>
    </row>
    <row r="917" spans="1:10" ht="12.75">
      <c r="A917" s="147" t="s">
        <v>431</v>
      </c>
      <c r="C917" s="148" t="s">
        <v>432</v>
      </c>
      <c r="D917" s="148" t="s">
        <v>433</v>
      </c>
      <c r="F917" s="148" t="s">
        <v>434</v>
      </c>
      <c r="G917" s="148" t="s">
        <v>435</v>
      </c>
      <c r="H917" s="148" t="s">
        <v>436</v>
      </c>
      <c r="I917" s="149" t="s">
        <v>437</v>
      </c>
      <c r="J917" s="148" t="s">
        <v>438</v>
      </c>
    </row>
    <row r="918" spans="1:8" ht="12.75">
      <c r="A918" s="150" t="s">
        <v>502</v>
      </c>
      <c r="C918" s="151">
        <v>228.61599999992177</v>
      </c>
      <c r="D918" s="131">
        <v>22618.760815560818</v>
      </c>
      <c r="F918" s="131">
        <v>18323</v>
      </c>
      <c r="G918" s="131">
        <v>18375</v>
      </c>
      <c r="H918" s="152" t="s">
        <v>837</v>
      </c>
    </row>
    <row r="920" spans="4:8" ht="12.75">
      <c r="D920" s="131">
        <v>22308.49085074663</v>
      </c>
      <c r="F920" s="131">
        <v>18303</v>
      </c>
      <c r="G920" s="131">
        <v>18509</v>
      </c>
      <c r="H920" s="152" t="s">
        <v>838</v>
      </c>
    </row>
    <row r="922" spans="4:8" ht="12.75">
      <c r="D922" s="131">
        <v>22715.051297932863</v>
      </c>
      <c r="F922" s="131">
        <v>18491</v>
      </c>
      <c r="G922" s="131">
        <v>18628</v>
      </c>
      <c r="H922" s="152" t="s">
        <v>839</v>
      </c>
    </row>
    <row r="924" spans="1:8" ht="12.75">
      <c r="A924" s="147" t="s">
        <v>439</v>
      </c>
      <c r="C924" s="153" t="s">
        <v>440</v>
      </c>
      <c r="D924" s="131">
        <v>22547.434321413435</v>
      </c>
      <c r="F924" s="131">
        <v>18372.333333333332</v>
      </c>
      <c r="G924" s="131">
        <v>18504</v>
      </c>
      <c r="H924" s="131">
        <v>4101.704556400382</v>
      </c>
    </row>
    <row r="925" spans="1:8" ht="12.75">
      <c r="A925" s="130">
        <v>38389.84961805555</v>
      </c>
      <c r="C925" s="153" t="s">
        <v>441</v>
      </c>
      <c r="D925" s="131">
        <v>212.45811558921454</v>
      </c>
      <c r="F925" s="131">
        <v>103.25373278159648</v>
      </c>
      <c r="G925" s="131">
        <v>126.57408897558773</v>
      </c>
      <c r="H925" s="131">
        <v>212.45811558921454</v>
      </c>
    </row>
    <row r="927" spans="3:8" ht="12.75">
      <c r="C927" s="153" t="s">
        <v>442</v>
      </c>
      <c r="D927" s="131">
        <v>0.9422718015745224</v>
      </c>
      <c r="F927" s="131">
        <v>0.562006637416386</v>
      </c>
      <c r="G927" s="131">
        <v>0.6840363649783167</v>
      </c>
      <c r="H927" s="131">
        <v>5.179751799960595</v>
      </c>
    </row>
    <row r="928" spans="1:10" ht="12.75">
      <c r="A928" s="147" t="s">
        <v>431</v>
      </c>
      <c r="C928" s="148" t="s">
        <v>432</v>
      </c>
      <c r="D928" s="148" t="s">
        <v>433</v>
      </c>
      <c r="F928" s="148" t="s">
        <v>434</v>
      </c>
      <c r="G928" s="148" t="s">
        <v>435</v>
      </c>
      <c r="H928" s="148" t="s">
        <v>436</v>
      </c>
      <c r="I928" s="149" t="s">
        <v>437</v>
      </c>
      <c r="J928" s="148" t="s">
        <v>438</v>
      </c>
    </row>
    <row r="929" spans="1:8" ht="12.75">
      <c r="A929" s="150" t="s">
        <v>503</v>
      </c>
      <c r="C929" s="151">
        <v>231.6040000000503</v>
      </c>
      <c r="D929" s="131">
        <v>50704.7462670207</v>
      </c>
      <c r="F929" s="131">
        <v>27654</v>
      </c>
      <c r="G929" s="131">
        <v>28929.999999970198</v>
      </c>
      <c r="H929" s="152" t="s">
        <v>840</v>
      </c>
    </row>
    <row r="931" spans="4:8" ht="12.75">
      <c r="D931" s="131">
        <v>51737.935852348804</v>
      </c>
      <c r="F931" s="131">
        <v>28139</v>
      </c>
      <c r="G931" s="131">
        <v>29174.000000029802</v>
      </c>
      <c r="H931" s="152" t="s">
        <v>841</v>
      </c>
    </row>
    <row r="933" spans="4:8" ht="12.75">
      <c r="D933" s="131">
        <v>50859.384580910206</v>
      </c>
      <c r="F933" s="131">
        <v>28021</v>
      </c>
      <c r="G933" s="131">
        <v>29127</v>
      </c>
      <c r="H933" s="152" t="s">
        <v>842</v>
      </c>
    </row>
    <row r="935" spans="1:8" ht="12.75">
      <c r="A935" s="147" t="s">
        <v>439</v>
      </c>
      <c r="C935" s="153" t="s">
        <v>440</v>
      </c>
      <c r="D935" s="131">
        <v>51100.68890009324</v>
      </c>
      <c r="F935" s="131">
        <v>27938</v>
      </c>
      <c r="G935" s="131">
        <v>29077</v>
      </c>
      <c r="H935" s="131">
        <v>22537.563318697885</v>
      </c>
    </row>
    <row r="936" spans="1:8" ht="12.75">
      <c r="A936" s="130">
        <v>38389.85008101852</v>
      </c>
      <c r="C936" s="153" t="s">
        <v>441</v>
      </c>
      <c r="D936" s="131">
        <v>557.2620664009117</v>
      </c>
      <c r="F936" s="131">
        <v>252.9288437485927</v>
      </c>
      <c r="G936" s="131">
        <v>129.45655644702111</v>
      </c>
      <c r="H936" s="131">
        <v>557.2620664009117</v>
      </c>
    </row>
    <row r="938" spans="3:8" ht="12.75">
      <c r="C938" s="153" t="s">
        <v>442</v>
      </c>
      <c r="D938" s="131">
        <v>1.0905177178538878</v>
      </c>
      <c r="F938" s="131">
        <v>0.9053219405418882</v>
      </c>
      <c r="G938" s="131">
        <v>0.44521978349561897</v>
      </c>
      <c r="H938" s="131">
        <v>2.4725923495846125</v>
      </c>
    </row>
    <row r="939" spans="1:10" ht="12.75">
      <c r="A939" s="147" t="s">
        <v>431</v>
      </c>
      <c r="C939" s="148" t="s">
        <v>432</v>
      </c>
      <c r="D939" s="148" t="s">
        <v>433</v>
      </c>
      <c r="F939" s="148" t="s">
        <v>434</v>
      </c>
      <c r="G939" s="148" t="s">
        <v>435</v>
      </c>
      <c r="H939" s="148" t="s">
        <v>436</v>
      </c>
      <c r="I939" s="149" t="s">
        <v>437</v>
      </c>
      <c r="J939" s="148" t="s">
        <v>438</v>
      </c>
    </row>
    <row r="940" spans="1:8" ht="12.75">
      <c r="A940" s="150" t="s">
        <v>501</v>
      </c>
      <c r="C940" s="151">
        <v>267.7160000000149</v>
      </c>
      <c r="D940" s="131">
        <v>27790.91505858302</v>
      </c>
      <c r="F940" s="131">
        <v>7107.25</v>
      </c>
      <c r="G940" s="131">
        <v>7214.249999992549</v>
      </c>
      <c r="H940" s="152" t="s">
        <v>843</v>
      </c>
    </row>
    <row r="942" spans="4:8" ht="12.75">
      <c r="D942" s="131">
        <v>28446.76570674777</v>
      </c>
      <c r="F942" s="131">
        <v>7166</v>
      </c>
      <c r="G942" s="131">
        <v>7193.500000007451</v>
      </c>
      <c r="H942" s="152" t="s">
        <v>844</v>
      </c>
    </row>
    <row r="944" spans="4:8" ht="12.75">
      <c r="D944" s="131">
        <v>29458.994931042194</v>
      </c>
      <c r="F944" s="131">
        <v>7101.749999992549</v>
      </c>
      <c r="G944" s="131">
        <v>7216</v>
      </c>
      <c r="H944" s="152" t="s">
        <v>845</v>
      </c>
    </row>
    <row r="946" spans="1:8" ht="12.75">
      <c r="A946" s="147" t="s">
        <v>439</v>
      </c>
      <c r="C946" s="153" t="s">
        <v>440</v>
      </c>
      <c r="D946" s="131">
        <v>28565.558565457664</v>
      </c>
      <c r="F946" s="131">
        <v>7124.999999997517</v>
      </c>
      <c r="G946" s="131">
        <v>7207.916666666666</v>
      </c>
      <c r="H946" s="131">
        <v>21392.14558323069</v>
      </c>
    </row>
    <row r="947" spans="1:8" ht="12.75">
      <c r="A947" s="130">
        <v>38389.85072916667</v>
      </c>
      <c r="C947" s="153" t="s">
        <v>441</v>
      </c>
      <c r="D947" s="131">
        <v>840.3608883605646</v>
      </c>
      <c r="F947" s="131">
        <v>35.613375298867965</v>
      </c>
      <c r="G947" s="131">
        <v>12.515823311633548</v>
      </c>
      <c r="H947" s="131">
        <v>840.3608883605646</v>
      </c>
    </row>
    <row r="949" spans="3:8" ht="12.75">
      <c r="C949" s="153" t="s">
        <v>442</v>
      </c>
      <c r="D949" s="131">
        <v>2.9418675165580495</v>
      </c>
      <c r="F949" s="131">
        <v>0.4998368463000756</v>
      </c>
      <c r="G949" s="131">
        <v>0.17363995576576982</v>
      </c>
      <c r="H949" s="131">
        <v>3.92836186109038</v>
      </c>
    </row>
    <row r="950" spans="1:10" ht="12.75">
      <c r="A950" s="147" t="s">
        <v>431</v>
      </c>
      <c r="C950" s="148" t="s">
        <v>432</v>
      </c>
      <c r="D950" s="148" t="s">
        <v>433</v>
      </c>
      <c r="F950" s="148" t="s">
        <v>434</v>
      </c>
      <c r="G950" s="148" t="s">
        <v>435</v>
      </c>
      <c r="H950" s="148" t="s">
        <v>436</v>
      </c>
      <c r="I950" s="149" t="s">
        <v>437</v>
      </c>
      <c r="J950" s="148" t="s">
        <v>438</v>
      </c>
    </row>
    <row r="951" spans="1:8" ht="12.75">
      <c r="A951" s="150" t="s">
        <v>500</v>
      </c>
      <c r="C951" s="151">
        <v>292.40199999976903</v>
      </c>
      <c r="D951" s="131">
        <v>50414.317074000835</v>
      </c>
      <c r="F951" s="131">
        <v>27651.250000029802</v>
      </c>
      <c r="G951" s="131">
        <v>27216.5</v>
      </c>
      <c r="H951" s="152" t="s">
        <v>846</v>
      </c>
    </row>
    <row r="953" spans="4:8" ht="12.75">
      <c r="D953" s="131">
        <v>50892.8394421339</v>
      </c>
      <c r="F953" s="131">
        <v>27685.75</v>
      </c>
      <c r="G953" s="131">
        <v>27179.999999970198</v>
      </c>
      <c r="H953" s="152" t="s">
        <v>847</v>
      </c>
    </row>
    <row r="955" spans="4:8" ht="12.75">
      <c r="D955" s="131">
        <v>50752.60042196512</v>
      </c>
      <c r="F955" s="131">
        <v>27594.499999970198</v>
      </c>
      <c r="G955" s="131">
        <v>27350.999999970198</v>
      </c>
      <c r="H955" s="152" t="s">
        <v>848</v>
      </c>
    </row>
    <row r="957" spans="1:8" ht="12.75">
      <c r="A957" s="147" t="s">
        <v>439</v>
      </c>
      <c r="C957" s="153" t="s">
        <v>440</v>
      </c>
      <c r="D957" s="131">
        <v>50686.58564603329</v>
      </c>
      <c r="F957" s="131">
        <v>27643.833333333336</v>
      </c>
      <c r="G957" s="131">
        <v>27249.1666666468</v>
      </c>
      <c r="H957" s="131">
        <v>23269.07246337048</v>
      </c>
    </row>
    <row r="958" spans="1:8" ht="12.75">
      <c r="A958" s="130">
        <v>38389.85141203704</v>
      </c>
      <c r="C958" s="153" t="s">
        <v>441</v>
      </c>
      <c r="D958" s="131">
        <v>245.99670156691812</v>
      </c>
      <c r="F958" s="131">
        <v>46.07489375962724</v>
      </c>
      <c r="G958" s="131">
        <v>90.05877709760487</v>
      </c>
      <c r="H958" s="131">
        <v>245.99670156691812</v>
      </c>
    </row>
    <row r="960" spans="3:8" ht="12.75">
      <c r="C960" s="153" t="s">
        <v>442</v>
      </c>
      <c r="D960" s="131">
        <v>0.4853290045709949</v>
      </c>
      <c r="F960" s="131">
        <v>0.16667331626569118</v>
      </c>
      <c r="G960" s="131">
        <v>0.33050103219427096</v>
      </c>
      <c r="H960" s="131">
        <v>1.0571830998169747</v>
      </c>
    </row>
    <row r="961" spans="1:10" ht="12.75">
      <c r="A961" s="147" t="s">
        <v>431</v>
      </c>
      <c r="C961" s="148" t="s">
        <v>432</v>
      </c>
      <c r="D961" s="148" t="s">
        <v>433</v>
      </c>
      <c r="F961" s="148" t="s">
        <v>434</v>
      </c>
      <c r="G961" s="148" t="s">
        <v>435</v>
      </c>
      <c r="H961" s="148" t="s">
        <v>436</v>
      </c>
      <c r="I961" s="149" t="s">
        <v>437</v>
      </c>
      <c r="J961" s="148" t="s">
        <v>438</v>
      </c>
    </row>
    <row r="962" spans="1:8" ht="12.75">
      <c r="A962" s="150" t="s">
        <v>504</v>
      </c>
      <c r="C962" s="151">
        <v>324.75400000019</v>
      </c>
      <c r="D962" s="131">
        <v>41973.32271438837</v>
      </c>
      <c r="F962" s="131">
        <v>36634</v>
      </c>
      <c r="G962" s="131">
        <v>35590</v>
      </c>
      <c r="H962" s="152" t="s">
        <v>849</v>
      </c>
    </row>
    <row r="964" spans="4:8" ht="12.75">
      <c r="D964" s="131">
        <v>41910.75707125664</v>
      </c>
      <c r="F964" s="131">
        <v>37022</v>
      </c>
      <c r="G964" s="131">
        <v>35120</v>
      </c>
      <c r="H964" s="152" t="s">
        <v>850</v>
      </c>
    </row>
    <row r="966" spans="4:8" ht="12.75">
      <c r="D966" s="131">
        <v>42327.7235391736</v>
      </c>
      <c r="F966" s="131">
        <v>36347</v>
      </c>
      <c r="G966" s="131">
        <v>35227</v>
      </c>
      <c r="H966" s="152" t="s">
        <v>851</v>
      </c>
    </row>
    <row r="968" spans="1:8" ht="12.75">
      <c r="A968" s="147" t="s">
        <v>439</v>
      </c>
      <c r="C968" s="153" t="s">
        <v>440</v>
      </c>
      <c r="D968" s="131">
        <v>42070.601108272866</v>
      </c>
      <c r="F968" s="131">
        <v>36667.666666666664</v>
      </c>
      <c r="G968" s="131">
        <v>35312.333333333336</v>
      </c>
      <c r="H968" s="131">
        <v>5899.986325046147</v>
      </c>
    </row>
    <row r="969" spans="1:8" ht="12.75">
      <c r="A969" s="130">
        <v>38389.85193287037</v>
      </c>
      <c r="C969" s="153" t="s">
        <v>441</v>
      </c>
      <c r="D969" s="131">
        <v>224.86123116094402</v>
      </c>
      <c r="F969" s="131">
        <v>338.7570417472282</v>
      </c>
      <c r="G969" s="131">
        <v>246.34596268933115</v>
      </c>
      <c r="H969" s="131">
        <v>224.86123116094402</v>
      </c>
    </row>
    <row r="971" spans="3:8" ht="12.75">
      <c r="C971" s="153" t="s">
        <v>442</v>
      </c>
      <c r="D971" s="131">
        <v>0.5344854250649791</v>
      </c>
      <c r="F971" s="131">
        <v>0.9238576450112135</v>
      </c>
      <c r="G971" s="131">
        <v>0.6976201780945217</v>
      </c>
      <c r="H971" s="131">
        <v>3.8112161414066548</v>
      </c>
    </row>
    <row r="972" spans="1:10" ht="12.75">
      <c r="A972" s="147" t="s">
        <v>431</v>
      </c>
      <c r="C972" s="148" t="s">
        <v>432</v>
      </c>
      <c r="D972" s="148" t="s">
        <v>433</v>
      </c>
      <c r="F972" s="148" t="s">
        <v>434</v>
      </c>
      <c r="G972" s="148" t="s">
        <v>435</v>
      </c>
      <c r="H972" s="148" t="s">
        <v>436</v>
      </c>
      <c r="I972" s="149" t="s">
        <v>437</v>
      </c>
      <c r="J972" s="148" t="s">
        <v>438</v>
      </c>
    </row>
    <row r="973" spans="1:8" ht="12.75">
      <c r="A973" s="150" t="s">
        <v>523</v>
      </c>
      <c r="C973" s="151">
        <v>343.82299999985844</v>
      </c>
      <c r="D973" s="131">
        <v>34598.451343894005</v>
      </c>
      <c r="F973" s="131">
        <v>31784</v>
      </c>
      <c r="G973" s="131">
        <v>31470.000000029802</v>
      </c>
      <c r="H973" s="152" t="s">
        <v>852</v>
      </c>
    </row>
    <row r="975" spans="4:8" ht="12.75">
      <c r="D975" s="131">
        <v>34643.5</v>
      </c>
      <c r="F975" s="131">
        <v>31129.999999970198</v>
      </c>
      <c r="G975" s="131">
        <v>30931.999999970198</v>
      </c>
      <c r="H975" s="152" t="s">
        <v>853</v>
      </c>
    </row>
    <row r="977" spans="4:8" ht="12.75">
      <c r="D977" s="131">
        <v>34250.455508708954</v>
      </c>
      <c r="F977" s="131">
        <v>31166.000000029802</v>
      </c>
      <c r="G977" s="131">
        <v>31368.000000029802</v>
      </c>
      <c r="H977" s="152" t="s">
        <v>854</v>
      </c>
    </row>
    <row r="979" spans="1:8" ht="12.75">
      <c r="A979" s="147" t="s">
        <v>439</v>
      </c>
      <c r="C979" s="153" t="s">
        <v>440</v>
      </c>
      <c r="D979" s="131">
        <v>34497.46895086765</v>
      </c>
      <c r="F979" s="131">
        <v>31360</v>
      </c>
      <c r="G979" s="131">
        <v>31256.666666676603</v>
      </c>
      <c r="H979" s="131">
        <v>3188.762842156613</v>
      </c>
    </row>
    <row r="980" spans="1:8" ht="12.75">
      <c r="A980" s="130">
        <v>38389.85236111111</v>
      </c>
      <c r="C980" s="153" t="s">
        <v>441</v>
      </c>
      <c r="D980" s="131">
        <v>215.102477460232</v>
      </c>
      <c r="F980" s="131">
        <v>367.63568923762114</v>
      </c>
      <c r="G980" s="131">
        <v>285.75747296030795</v>
      </c>
      <c r="H980" s="131">
        <v>215.102477460232</v>
      </c>
    </row>
    <row r="982" spans="3:8" ht="12.75">
      <c r="C982" s="153" t="s">
        <v>442</v>
      </c>
      <c r="D982" s="131">
        <v>0.6235311864954136</v>
      </c>
      <c r="F982" s="131">
        <v>1.1723076825179248</v>
      </c>
      <c r="G982" s="131">
        <v>0.9142288779787259</v>
      </c>
      <c r="H982" s="131">
        <v>6.745640491556742</v>
      </c>
    </row>
    <row r="983" spans="1:10" ht="12.75">
      <c r="A983" s="147" t="s">
        <v>431</v>
      </c>
      <c r="C983" s="148" t="s">
        <v>432</v>
      </c>
      <c r="D983" s="148" t="s">
        <v>433</v>
      </c>
      <c r="F983" s="148" t="s">
        <v>434</v>
      </c>
      <c r="G983" s="148" t="s">
        <v>435</v>
      </c>
      <c r="H983" s="148" t="s">
        <v>436</v>
      </c>
      <c r="I983" s="149" t="s">
        <v>437</v>
      </c>
      <c r="J983" s="148" t="s">
        <v>438</v>
      </c>
    </row>
    <row r="984" spans="1:8" ht="12.75">
      <c r="A984" s="150" t="s">
        <v>505</v>
      </c>
      <c r="C984" s="151">
        <v>361.38400000007823</v>
      </c>
      <c r="D984" s="131">
        <v>73398.0133523941</v>
      </c>
      <c r="F984" s="131">
        <v>32594</v>
      </c>
      <c r="G984" s="131">
        <v>32786</v>
      </c>
      <c r="H984" s="152" t="s">
        <v>855</v>
      </c>
    </row>
    <row r="986" spans="4:8" ht="12.75">
      <c r="D986" s="131">
        <v>75098.09127271175</v>
      </c>
      <c r="F986" s="131">
        <v>32966</v>
      </c>
      <c r="G986" s="131">
        <v>32542</v>
      </c>
      <c r="H986" s="152" t="s">
        <v>856</v>
      </c>
    </row>
    <row r="988" spans="4:8" ht="12.75">
      <c r="D988" s="131">
        <v>75343.98031556606</v>
      </c>
      <c r="F988" s="131">
        <v>32950</v>
      </c>
      <c r="G988" s="131">
        <v>33036</v>
      </c>
      <c r="H988" s="152" t="s">
        <v>857</v>
      </c>
    </row>
    <row r="990" spans="1:8" ht="12.75">
      <c r="A990" s="147" t="s">
        <v>439</v>
      </c>
      <c r="C990" s="153" t="s">
        <v>440</v>
      </c>
      <c r="D990" s="131">
        <v>74613.36164689064</v>
      </c>
      <c r="F990" s="131">
        <v>32836.666666666664</v>
      </c>
      <c r="G990" s="131">
        <v>32788</v>
      </c>
      <c r="H990" s="131">
        <v>41799.06433726912</v>
      </c>
    </row>
    <row r="991" spans="1:8" ht="12.75">
      <c r="A991" s="130">
        <v>38389.852789351855</v>
      </c>
      <c r="C991" s="153" t="s">
        <v>441</v>
      </c>
      <c r="D991" s="131">
        <v>1059.678707463615</v>
      </c>
      <c r="F991" s="131">
        <v>210.30771106484264</v>
      </c>
      <c r="G991" s="131">
        <v>247.0060727998403</v>
      </c>
      <c r="H991" s="131">
        <v>1059.678707463615</v>
      </c>
    </row>
    <row r="993" spans="3:8" ht="12.75">
      <c r="C993" s="153" t="s">
        <v>442</v>
      </c>
      <c r="D993" s="131">
        <v>1.4202264635636812</v>
      </c>
      <c r="F993" s="131">
        <v>0.6404660777530483</v>
      </c>
      <c r="G993" s="131">
        <v>0.7533429083806279</v>
      </c>
      <c r="H993" s="131">
        <v>2.535173273050465</v>
      </c>
    </row>
    <row r="994" spans="1:10" ht="12.75">
      <c r="A994" s="147" t="s">
        <v>431</v>
      </c>
      <c r="C994" s="148" t="s">
        <v>432</v>
      </c>
      <c r="D994" s="148" t="s">
        <v>433</v>
      </c>
      <c r="F994" s="148" t="s">
        <v>434</v>
      </c>
      <c r="G994" s="148" t="s">
        <v>435</v>
      </c>
      <c r="H994" s="148" t="s">
        <v>436</v>
      </c>
      <c r="I994" s="149" t="s">
        <v>437</v>
      </c>
      <c r="J994" s="148" t="s">
        <v>438</v>
      </c>
    </row>
    <row r="995" spans="1:8" ht="12.75">
      <c r="A995" s="150" t="s">
        <v>524</v>
      </c>
      <c r="C995" s="151">
        <v>371.029</v>
      </c>
      <c r="D995" s="131">
        <v>53489.04991668463</v>
      </c>
      <c r="F995" s="131">
        <v>44078</v>
      </c>
      <c r="G995" s="131">
        <v>44446</v>
      </c>
      <c r="H995" s="152" t="s">
        <v>858</v>
      </c>
    </row>
    <row r="997" spans="4:8" ht="12.75">
      <c r="D997" s="131">
        <v>53646.133203566074</v>
      </c>
      <c r="F997" s="131">
        <v>43934</v>
      </c>
      <c r="G997" s="131">
        <v>44776</v>
      </c>
      <c r="H997" s="152" t="s">
        <v>859</v>
      </c>
    </row>
    <row r="999" spans="4:8" ht="12.75">
      <c r="D999" s="131">
        <v>53877.69831418991</v>
      </c>
      <c r="F999" s="131">
        <v>44342</v>
      </c>
      <c r="G999" s="131">
        <v>44358</v>
      </c>
      <c r="H999" s="152" t="s">
        <v>860</v>
      </c>
    </row>
    <row r="1001" spans="1:8" ht="12.75">
      <c r="A1001" s="147" t="s">
        <v>439</v>
      </c>
      <c r="C1001" s="153" t="s">
        <v>440</v>
      </c>
      <c r="D1001" s="131">
        <v>53670.960478146866</v>
      </c>
      <c r="F1001" s="131">
        <v>44118</v>
      </c>
      <c r="G1001" s="131">
        <v>44526.66666666667</v>
      </c>
      <c r="H1001" s="131">
        <v>9397.44250774518</v>
      </c>
    </row>
    <row r="1002" spans="1:8" ht="12.75">
      <c r="A1002" s="130">
        <v>38389.85324074074</v>
      </c>
      <c r="C1002" s="153" t="s">
        <v>441</v>
      </c>
      <c r="D1002" s="131">
        <v>195.51007491406588</v>
      </c>
      <c r="F1002" s="131">
        <v>206.920274502041</v>
      </c>
      <c r="G1002" s="131">
        <v>220.36636161931187</v>
      </c>
      <c r="H1002" s="131">
        <v>195.51007491406588</v>
      </c>
    </row>
    <row r="1004" spans="3:8" ht="12.75">
      <c r="C1004" s="153" t="s">
        <v>442</v>
      </c>
      <c r="D1004" s="131">
        <v>0.3642753421446063</v>
      </c>
      <c r="F1004" s="131">
        <v>0.469015536746999</v>
      </c>
      <c r="G1004" s="131">
        <v>0.4949087324883482</v>
      </c>
      <c r="H1004" s="131">
        <v>2.0804604524361867</v>
      </c>
    </row>
    <row r="1005" spans="1:10" ht="12.75">
      <c r="A1005" s="147" t="s">
        <v>431</v>
      </c>
      <c r="C1005" s="148" t="s">
        <v>432</v>
      </c>
      <c r="D1005" s="148" t="s">
        <v>433</v>
      </c>
      <c r="F1005" s="148" t="s">
        <v>434</v>
      </c>
      <c r="G1005" s="148" t="s">
        <v>435</v>
      </c>
      <c r="H1005" s="148" t="s">
        <v>436</v>
      </c>
      <c r="I1005" s="149" t="s">
        <v>437</v>
      </c>
      <c r="J1005" s="148" t="s">
        <v>438</v>
      </c>
    </row>
    <row r="1006" spans="1:8" ht="12.75">
      <c r="A1006" s="150" t="s">
        <v>499</v>
      </c>
      <c r="C1006" s="151">
        <v>407.77100000018254</v>
      </c>
      <c r="D1006" s="131">
        <v>1126967.1071453094</v>
      </c>
      <c r="F1006" s="131">
        <v>92500</v>
      </c>
      <c r="G1006" s="131">
        <v>88900</v>
      </c>
      <c r="H1006" s="152" t="s">
        <v>861</v>
      </c>
    </row>
    <row r="1008" spans="4:8" ht="12.75">
      <c r="D1008" s="131">
        <v>1053850</v>
      </c>
      <c r="F1008" s="131">
        <v>92600</v>
      </c>
      <c r="G1008" s="131">
        <v>88800</v>
      </c>
      <c r="H1008" s="152" t="s">
        <v>862</v>
      </c>
    </row>
    <row r="1010" spans="4:8" ht="12.75">
      <c r="D1010" s="131">
        <v>1124320.8392505646</v>
      </c>
      <c r="F1010" s="131">
        <v>91700</v>
      </c>
      <c r="G1010" s="131">
        <v>89300</v>
      </c>
      <c r="H1010" s="152" t="s">
        <v>863</v>
      </c>
    </row>
    <row r="1012" spans="1:8" ht="12.75">
      <c r="A1012" s="147" t="s">
        <v>439</v>
      </c>
      <c r="C1012" s="153" t="s">
        <v>440</v>
      </c>
      <c r="D1012" s="131">
        <v>1101712.6487986248</v>
      </c>
      <c r="F1012" s="131">
        <v>92266.66666666666</v>
      </c>
      <c r="G1012" s="131">
        <v>89000</v>
      </c>
      <c r="H1012" s="131">
        <v>1011106.0240606793</v>
      </c>
    </row>
    <row r="1013" spans="1:8" ht="12.75">
      <c r="A1013" s="130">
        <v>38389.8537037037</v>
      </c>
      <c r="C1013" s="153" t="s">
        <v>441</v>
      </c>
      <c r="D1013" s="131">
        <v>41471.382252798234</v>
      </c>
      <c r="F1013" s="131">
        <v>493.28828623162474</v>
      </c>
      <c r="G1013" s="131">
        <v>264.575131106459</v>
      </c>
      <c r="H1013" s="131">
        <v>41471.382252798234</v>
      </c>
    </row>
    <row r="1015" spans="3:8" ht="12.75">
      <c r="C1015" s="153" t="s">
        <v>442</v>
      </c>
      <c r="D1015" s="131">
        <v>3.764264874150368</v>
      </c>
      <c r="F1015" s="131">
        <v>0.5346332581990154</v>
      </c>
      <c r="G1015" s="131">
        <v>0.29727542820950453</v>
      </c>
      <c r="H1015" s="131">
        <v>4.101585913438235</v>
      </c>
    </row>
    <row r="1016" spans="1:10" ht="12.75">
      <c r="A1016" s="147" t="s">
        <v>431</v>
      </c>
      <c r="C1016" s="148" t="s">
        <v>432</v>
      </c>
      <c r="D1016" s="148" t="s">
        <v>433</v>
      </c>
      <c r="F1016" s="148" t="s">
        <v>434</v>
      </c>
      <c r="G1016" s="148" t="s">
        <v>435</v>
      </c>
      <c r="H1016" s="148" t="s">
        <v>436</v>
      </c>
      <c r="I1016" s="149" t="s">
        <v>437</v>
      </c>
      <c r="J1016" s="148" t="s">
        <v>438</v>
      </c>
    </row>
    <row r="1017" spans="1:8" ht="12.75">
      <c r="A1017" s="150" t="s">
        <v>506</v>
      </c>
      <c r="C1017" s="151">
        <v>455.40299999993294</v>
      </c>
      <c r="D1017" s="131">
        <v>72839.04745686054</v>
      </c>
      <c r="F1017" s="131">
        <v>61245</v>
      </c>
      <c r="G1017" s="131">
        <v>62647.499999940395</v>
      </c>
      <c r="H1017" s="152" t="s">
        <v>864</v>
      </c>
    </row>
    <row r="1019" spans="4:8" ht="12.75">
      <c r="D1019" s="131">
        <v>72457.4426406622</v>
      </c>
      <c r="F1019" s="131">
        <v>60670</v>
      </c>
      <c r="G1019" s="131">
        <v>63209.999999940395</v>
      </c>
      <c r="H1019" s="152" t="s">
        <v>865</v>
      </c>
    </row>
    <row r="1021" spans="4:8" ht="12.75">
      <c r="D1021" s="131">
        <v>73954.31097948551</v>
      </c>
      <c r="F1021" s="131">
        <v>61082.5</v>
      </c>
      <c r="G1021" s="131">
        <v>63055</v>
      </c>
      <c r="H1021" s="152" t="s">
        <v>866</v>
      </c>
    </row>
    <row r="1023" spans="1:8" ht="12.75">
      <c r="A1023" s="147" t="s">
        <v>439</v>
      </c>
      <c r="C1023" s="153" t="s">
        <v>440</v>
      </c>
      <c r="D1023" s="131">
        <v>73083.60035900275</v>
      </c>
      <c r="F1023" s="131">
        <v>60999.16666666667</v>
      </c>
      <c r="G1023" s="131">
        <v>62970.8333332936</v>
      </c>
      <c r="H1023" s="131">
        <v>11104.331948169789</v>
      </c>
    </row>
    <row r="1024" spans="1:8" ht="12.75">
      <c r="A1024" s="130">
        <v>38389.85435185185</v>
      </c>
      <c r="C1024" s="153" t="s">
        <v>441</v>
      </c>
      <c r="D1024" s="131">
        <v>777.8227930602003</v>
      </c>
      <c r="F1024" s="131">
        <v>296.4196068638735</v>
      </c>
      <c r="G1024" s="131">
        <v>290.5418788027229</v>
      </c>
      <c r="H1024" s="131">
        <v>777.8227930602003</v>
      </c>
    </row>
    <row r="1026" spans="3:8" ht="12.75">
      <c r="C1026" s="153" t="s">
        <v>442</v>
      </c>
      <c r="D1026" s="131">
        <v>1.064291837347043</v>
      </c>
      <c r="F1026" s="131">
        <v>0.48594042027438655</v>
      </c>
      <c r="G1026" s="131">
        <v>0.4613911924349733</v>
      </c>
      <c r="H1026" s="131">
        <v>7.004678864885708</v>
      </c>
    </row>
    <row r="1027" spans="1:16" ht="12.75">
      <c r="A1027" s="141" t="s">
        <v>422</v>
      </c>
      <c r="B1027" s="136" t="s">
        <v>587</v>
      </c>
      <c r="D1027" s="141" t="s">
        <v>423</v>
      </c>
      <c r="E1027" s="136" t="s">
        <v>424</v>
      </c>
      <c r="F1027" s="137" t="s">
        <v>455</v>
      </c>
      <c r="G1027" s="142" t="s">
        <v>426</v>
      </c>
      <c r="H1027" s="143">
        <v>1</v>
      </c>
      <c r="I1027" s="144" t="s">
        <v>427</v>
      </c>
      <c r="J1027" s="143">
        <v>10</v>
      </c>
      <c r="K1027" s="142" t="s">
        <v>428</v>
      </c>
      <c r="L1027" s="145">
        <v>1</v>
      </c>
      <c r="M1027" s="142" t="s">
        <v>429</v>
      </c>
      <c r="N1027" s="146">
        <v>1</v>
      </c>
      <c r="O1027" s="142" t="s">
        <v>430</v>
      </c>
      <c r="P1027" s="146">
        <v>1</v>
      </c>
    </row>
    <row r="1029" spans="1:10" ht="12.75">
      <c r="A1029" s="147" t="s">
        <v>431</v>
      </c>
      <c r="C1029" s="148" t="s">
        <v>432</v>
      </c>
      <c r="D1029" s="148" t="s">
        <v>433</v>
      </c>
      <c r="F1029" s="148" t="s">
        <v>434</v>
      </c>
      <c r="G1029" s="148" t="s">
        <v>435</v>
      </c>
      <c r="H1029" s="148" t="s">
        <v>436</v>
      </c>
      <c r="I1029" s="149" t="s">
        <v>437</v>
      </c>
      <c r="J1029" s="148" t="s">
        <v>438</v>
      </c>
    </row>
    <row r="1030" spans="1:8" ht="12.75">
      <c r="A1030" s="150" t="s">
        <v>502</v>
      </c>
      <c r="C1030" s="151">
        <v>228.61599999992177</v>
      </c>
      <c r="D1030" s="131">
        <v>26669.45422822237</v>
      </c>
      <c r="F1030" s="131">
        <v>18474</v>
      </c>
      <c r="G1030" s="131">
        <v>18539</v>
      </c>
      <c r="H1030" s="152" t="s">
        <v>867</v>
      </c>
    </row>
    <row r="1032" spans="4:8" ht="12.75">
      <c r="D1032" s="131">
        <v>26765.76376605034</v>
      </c>
      <c r="F1032" s="131">
        <v>18350</v>
      </c>
      <c r="G1032" s="131">
        <v>18891</v>
      </c>
      <c r="H1032" s="152" t="s">
        <v>868</v>
      </c>
    </row>
    <row r="1034" spans="4:8" ht="12.75">
      <c r="D1034" s="131">
        <v>26807.787091970444</v>
      </c>
      <c r="F1034" s="131">
        <v>18553</v>
      </c>
      <c r="G1034" s="131">
        <v>18699</v>
      </c>
      <c r="H1034" s="152" t="s">
        <v>869</v>
      </c>
    </row>
    <row r="1036" spans="1:8" ht="12.75">
      <c r="A1036" s="147" t="s">
        <v>439</v>
      </c>
      <c r="C1036" s="153" t="s">
        <v>440</v>
      </c>
      <c r="D1036" s="131">
        <v>26747.66836208105</v>
      </c>
      <c r="F1036" s="131">
        <v>18459</v>
      </c>
      <c r="G1036" s="131">
        <v>18709.666666666668</v>
      </c>
      <c r="H1036" s="131">
        <v>8148.936421262948</v>
      </c>
    </row>
    <row r="1037" spans="1:8" ht="12.75">
      <c r="A1037" s="130">
        <v>38389.85658564815</v>
      </c>
      <c r="C1037" s="153" t="s">
        <v>441</v>
      </c>
      <c r="D1037" s="131">
        <v>70.91951798919436</v>
      </c>
      <c r="F1037" s="131">
        <v>102.32790430767162</v>
      </c>
      <c r="G1037" s="131">
        <v>176.24225751315527</v>
      </c>
      <c r="H1037" s="131">
        <v>70.91951798919436</v>
      </c>
    </row>
    <row r="1039" spans="3:8" ht="12.75">
      <c r="C1039" s="153" t="s">
        <v>442</v>
      </c>
      <c r="D1039" s="131">
        <v>0.2651428043340545</v>
      </c>
      <c r="F1039" s="131">
        <v>0.5543523717843416</v>
      </c>
      <c r="G1039" s="131">
        <v>0.9419850211823939</v>
      </c>
      <c r="H1039" s="131">
        <v>0.8702917083037326</v>
      </c>
    </row>
    <row r="1040" spans="1:10" ht="12.75">
      <c r="A1040" s="147" t="s">
        <v>431</v>
      </c>
      <c r="C1040" s="148" t="s">
        <v>432</v>
      </c>
      <c r="D1040" s="148" t="s">
        <v>433</v>
      </c>
      <c r="F1040" s="148" t="s">
        <v>434</v>
      </c>
      <c r="G1040" s="148" t="s">
        <v>435</v>
      </c>
      <c r="H1040" s="148" t="s">
        <v>436</v>
      </c>
      <c r="I1040" s="149" t="s">
        <v>437</v>
      </c>
      <c r="J1040" s="148" t="s">
        <v>438</v>
      </c>
    </row>
    <row r="1041" spans="1:8" ht="12.75">
      <c r="A1041" s="150" t="s">
        <v>503</v>
      </c>
      <c r="C1041" s="151">
        <v>231.6040000000503</v>
      </c>
      <c r="D1041" s="131">
        <v>32534.359627097845</v>
      </c>
      <c r="F1041" s="131">
        <v>27377</v>
      </c>
      <c r="G1041" s="131">
        <v>29247.000000029802</v>
      </c>
      <c r="H1041" s="152" t="s">
        <v>870</v>
      </c>
    </row>
    <row r="1043" spans="4:8" ht="12.75">
      <c r="D1043" s="131">
        <v>32614.234336733818</v>
      </c>
      <c r="F1043" s="131">
        <v>28046</v>
      </c>
      <c r="G1043" s="131">
        <v>29586</v>
      </c>
      <c r="H1043" s="152" t="s">
        <v>871</v>
      </c>
    </row>
    <row r="1045" spans="4:8" ht="12.75">
      <c r="D1045" s="131">
        <v>33244.74859315157</v>
      </c>
      <c r="F1045" s="131">
        <v>27744</v>
      </c>
      <c r="G1045" s="131">
        <v>29254</v>
      </c>
      <c r="H1045" s="152" t="s">
        <v>872</v>
      </c>
    </row>
    <row r="1047" spans="1:8" ht="12.75">
      <c r="A1047" s="147" t="s">
        <v>439</v>
      </c>
      <c r="C1047" s="153" t="s">
        <v>440</v>
      </c>
      <c r="D1047" s="131">
        <v>32797.78085232774</v>
      </c>
      <c r="F1047" s="131">
        <v>27722.333333333336</v>
      </c>
      <c r="G1047" s="131">
        <v>29362.333333343267</v>
      </c>
      <c r="H1047" s="131">
        <v>4175.354495733144</v>
      </c>
    </row>
    <row r="1048" spans="1:8" ht="12.75">
      <c r="A1048" s="130">
        <v>38389.85704861111</v>
      </c>
      <c r="C1048" s="153" t="s">
        <v>441</v>
      </c>
      <c r="D1048" s="131">
        <v>389.1402232002982</v>
      </c>
      <c r="F1048" s="131">
        <v>335.0258696479025</v>
      </c>
      <c r="G1048" s="131">
        <v>193.732633621902</v>
      </c>
      <c r="H1048" s="131">
        <v>389.1402232002982</v>
      </c>
    </row>
    <row r="1050" spans="3:8" ht="12.75">
      <c r="C1050" s="153" t="s">
        <v>442</v>
      </c>
      <c r="D1050" s="131">
        <v>1.1864833933503156</v>
      </c>
      <c r="F1050" s="131">
        <v>1.2085053073258711</v>
      </c>
      <c r="G1050" s="131">
        <v>0.6597998579421588</v>
      </c>
      <c r="H1050" s="131">
        <v>9.319932561366137</v>
      </c>
    </row>
    <row r="1051" spans="1:10" ht="12.75">
      <c r="A1051" s="147" t="s">
        <v>431</v>
      </c>
      <c r="C1051" s="148" t="s">
        <v>432</v>
      </c>
      <c r="D1051" s="148" t="s">
        <v>433</v>
      </c>
      <c r="F1051" s="148" t="s">
        <v>434</v>
      </c>
      <c r="G1051" s="148" t="s">
        <v>435</v>
      </c>
      <c r="H1051" s="148" t="s">
        <v>436</v>
      </c>
      <c r="I1051" s="149" t="s">
        <v>437</v>
      </c>
      <c r="J1051" s="148" t="s">
        <v>438</v>
      </c>
    </row>
    <row r="1052" spans="1:8" ht="12.75">
      <c r="A1052" s="150" t="s">
        <v>501</v>
      </c>
      <c r="C1052" s="151">
        <v>267.7160000000149</v>
      </c>
      <c r="D1052" s="131">
        <v>7826.408344835043</v>
      </c>
      <c r="F1052" s="131">
        <v>7174.250000007451</v>
      </c>
      <c r="G1052" s="131">
        <v>7281.499999992549</v>
      </c>
      <c r="H1052" s="152" t="s">
        <v>873</v>
      </c>
    </row>
    <row r="1054" spans="4:8" ht="12.75">
      <c r="D1054" s="131">
        <v>7841.8890735358</v>
      </c>
      <c r="F1054" s="131">
        <v>7211</v>
      </c>
      <c r="G1054" s="131">
        <v>7266.500000007451</v>
      </c>
      <c r="H1054" s="152" t="s">
        <v>874</v>
      </c>
    </row>
    <row r="1056" spans="4:8" ht="12.75">
      <c r="D1056" s="131">
        <v>7827.473898038268</v>
      </c>
      <c r="F1056" s="131">
        <v>7203.75</v>
      </c>
      <c r="G1056" s="131">
        <v>7215.5</v>
      </c>
      <c r="H1056" s="152" t="s">
        <v>875</v>
      </c>
    </row>
    <row r="1058" spans="1:8" ht="12.75">
      <c r="A1058" s="147" t="s">
        <v>439</v>
      </c>
      <c r="C1058" s="153" t="s">
        <v>440</v>
      </c>
      <c r="D1058" s="131">
        <v>7831.92377213637</v>
      </c>
      <c r="F1058" s="131">
        <v>7196.333333335817</v>
      </c>
      <c r="G1058" s="131">
        <v>7254.5</v>
      </c>
      <c r="H1058" s="131">
        <v>601.6283668470837</v>
      </c>
    </row>
    <row r="1059" spans="1:8" ht="12.75">
      <c r="A1059" s="130">
        <v>38389.85769675926</v>
      </c>
      <c r="C1059" s="153" t="s">
        <v>441</v>
      </c>
      <c r="D1059" s="131">
        <v>8.646633730933239</v>
      </c>
      <c r="F1059" s="131">
        <v>19.465246805030382</v>
      </c>
      <c r="G1059" s="131">
        <v>34.597687782358506</v>
      </c>
      <c r="H1059" s="131">
        <v>8.646633730933239</v>
      </c>
    </row>
    <row r="1061" spans="3:8" ht="12.75">
      <c r="C1061" s="153" t="s">
        <v>442</v>
      </c>
      <c r="D1061" s="131">
        <v>0.11040242451918855</v>
      </c>
      <c r="F1061" s="131">
        <v>0.2704883987913798</v>
      </c>
      <c r="G1061" s="131">
        <v>0.47691347139511353</v>
      </c>
      <c r="H1061" s="131">
        <v>1.4372051265213963</v>
      </c>
    </row>
    <row r="1062" spans="1:10" ht="12.75">
      <c r="A1062" s="147" t="s">
        <v>431</v>
      </c>
      <c r="C1062" s="148" t="s">
        <v>432</v>
      </c>
      <c r="D1062" s="148" t="s">
        <v>433</v>
      </c>
      <c r="F1062" s="148" t="s">
        <v>434</v>
      </c>
      <c r="G1062" s="148" t="s">
        <v>435</v>
      </c>
      <c r="H1062" s="148" t="s">
        <v>436</v>
      </c>
      <c r="I1062" s="149" t="s">
        <v>437</v>
      </c>
      <c r="J1062" s="148" t="s">
        <v>438</v>
      </c>
    </row>
    <row r="1063" spans="1:8" ht="12.75">
      <c r="A1063" s="150" t="s">
        <v>500</v>
      </c>
      <c r="C1063" s="151">
        <v>292.40199999976903</v>
      </c>
      <c r="D1063" s="131">
        <v>41197.72534811497</v>
      </c>
      <c r="F1063" s="131">
        <v>28478.250000029802</v>
      </c>
      <c r="G1063" s="131">
        <v>27693.75</v>
      </c>
      <c r="H1063" s="152" t="s">
        <v>876</v>
      </c>
    </row>
    <row r="1065" spans="4:8" ht="12.75">
      <c r="D1065" s="131">
        <v>40996.00975686312</v>
      </c>
      <c r="F1065" s="131">
        <v>28586.750000029802</v>
      </c>
      <c r="G1065" s="131">
        <v>27589.25</v>
      </c>
      <c r="H1065" s="152" t="s">
        <v>877</v>
      </c>
    </row>
    <row r="1067" spans="4:8" ht="12.75">
      <c r="D1067" s="131">
        <v>41399.9395455122</v>
      </c>
      <c r="F1067" s="131">
        <v>28549.5</v>
      </c>
      <c r="G1067" s="131">
        <v>27604.25</v>
      </c>
      <c r="H1067" s="152" t="s">
        <v>878</v>
      </c>
    </row>
    <row r="1069" spans="1:8" ht="12.75">
      <c r="A1069" s="147" t="s">
        <v>439</v>
      </c>
      <c r="C1069" s="153" t="s">
        <v>440</v>
      </c>
      <c r="D1069" s="131">
        <v>41197.891550163426</v>
      </c>
      <c r="F1069" s="131">
        <v>28538.166666686535</v>
      </c>
      <c r="G1069" s="131">
        <v>27629.083333333336</v>
      </c>
      <c r="H1069" s="131">
        <v>13181.035382546668</v>
      </c>
    </row>
    <row r="1070" spans="1:8" ht="12.75">
      <c r="A1070" s="130">
        <v>38389.85836805555</v>
      </c>
      <c r="C1070" s="153" t="s">
        <v>441</v>
      </c>
      <c r="D1070" s="131">
        <v>201.96494561432857</v>
      </c>
      <c r="F1070" s="131">
        <v>55.13071587717579</v>
      </c>
      <c r="G1070" s="131">
        <v>56.50294977550582</v>
      </c>
      <c r="H1070" s="131">
        <v>201.96494561432857</v>
      </c>
    </row>
    <row r="1072" spans="3:8" ht="12.75">
      <c r="C1072" s="153" t="s">
        <v>442</v>
      </c>
      <c r="D1072" s="131">
        <v>0.490231266734638</v>
      </c>
      <c r="F1072" s="131">
        <v>0.19318240208307264</v>
      </c>
      <c r="G1072" s="131">
        <v>0.20450533625680364</v>
      </c>
      <c r="H1072" s="131">
        <v>1.5322388549366561</v>
      </c>
    </row>
    <row r="1073" spans="1:10" ht="12.75">
      <c r="A1073" s="147" t="s">
        <v>431</v>
      </c>
      <c r="C1073" s="148" t="s">
        <v>432</v>
      </c>
      <c r="D1073" s="148" t="s">
        <v>433</v>
      </c>
      <c r="F1073" s="148" t="s">
        <v>434</v>
      </c>
      <c r="G1073" s="148" t="s">
        <v>435</v>
      </c>
      <c r="H1073" s="148" t="s">
        <v>436</v>
      </c>
      <c r="I1073" s="149" t="s">
        <v>437</v>
      </c>
      <c r="J1073" s="148" t="s">
        <v>438</v>
      </c>
    </row>
    <row r="1074" spans="1:8" ht="12.75">
      <c r="A1074" s="150" t="s">
        <v>504</v>
      </c>
      <c r="C1074" s="151">
        <v>324.75400000019</v>
      </c>
      <c r="D1074" s="131">
        <v>41927.82759445906</v>
      </c>
      <c r="F1074" s="131">
        <v>38531</v>
      </c>
      <c r="G1074" s="131">
        <v>36780</v>
      </c>
      <c r="H1074" s="152" t="s">
        <v>879</v>
      </c>
    </row>
    <row r="1076" spans="4:8" ht="12.75">
      <c r="D1076" s="131">
        <v>42106.96052610874</v>
      </c>
      <c r="F1076" s="131">
        <v>38377</v>
      </c>
      <c r="G1076" s="131">
        <v>37044</v>
      </c>
      <c r="H1076" s="152" t="s">
        <v>880</v>
      </c>
    </row>
    <row r="1078" spans="4:8" ht="12.75">
      <c r="D1078" s="131">
        <v>42341.30571478605</v>
      </c>
      <c r="F1078" s="131">
        <v>38291</v>
      </c>
      <c r="G1078" s="131">
        <v>37577</v>
      </c>
      <c r="H1078" s="152" t="s">
        <v>881</v>
      </c>
    </row>
    <row r="1080" spans="1:8" ht="12.75">
      <c r="A1080" s="147" t="s">
        <v>439</v>
      </c>
      <c r="C1080" s="153" t="s">
        <v>440</v>
      </c>
      <c r="D1080" s="131">
        <v>42125.36461178462</v>
      </c>
      <c r="F1080" s="131">
        <v>38399.666666666664</v>
      </c>
      <c r="G1080" s="131">
        <v>37133.666666666664</v>
      </c>
      <c r="H1080" s="131">
        <v>4189.9879237959885</v>
      </c>
    </row>
    <row r="1081" spans="1:8" ht="12.75">
      <c r="A1081" s="130">
        <v>38389.858877314815</v>
      </c>
      <c r="C1081" s="153" t="s">
        <v>441</v>
      </c>
      <c r="D1081" s="131">
        <v>207.3525301859021</v>
      </c>
      <c r="F1081" s="131">
        <v>121.59495603573914</v>
      </c>
      <c r="G1081" s="131">
        <v>405.9954843755449</v>
      </c>
      <c r="H1081" s="131">
        <v>207.3525301859021</v>
      </c>
    </row>
    <row r="1083" spans="3:8" ht="12.75">
      <c r="C1083" s="153" t="s">
        <v>442</v>
      </c>
      <c r="D1083" s="131">
        <v>0.4922272652042398</v>
      </c>
      <c r="F1083" s="131">
        <v>0.3166562800955021</v>
      </c>
      <c r="G1083" s="131">
        <v>1.093335296026638</v>
      </c>
      <c r="H1083" s="131">
        <v>4.948762000202798</v>
      </c>
    </row>
    <row r="1084" spans="1:10" ht="12.75">
      <c r="A1084" s="147" t="s">
        <v>431</v>
      </c>
      <c r="C1084" s="148" t="s">
        <v>432</v>
      </c>
      <c r="D1084" s="148" t="s">
        <v>433</v>
      </c>
      <c r="F1084" s="148" t="s">
        <v>434</v>
      </c>
      <c r="G1084" s="148" t="s">
        <v>435</v>
      </c>
      <c r="H1084" s="148" t="s">
        <v>436</v>
      </c>
      <c r="I1084" s="149" t="s">
        <v>437</v>
      </c>
      <c r="J1084" s="148" t="s">
        <v>438</v>
      </c>
    </row>
    <row r="1085" spans="1:8" ht="12.75">
      <c r="A1085" s="150" t="s">
        <v>523</v>
      </c>
      <c r="C1085" s="151">
        <v>343.82299999985844</v>
      </c>
      <c r="D1085" s="131">
        <v>272410.4271745682</v>
      </c>
      <c r="F1085" s="131">
        <v>32281.999999970198</v>
      </c>
      <c r="G1085" s="131">
        <v>32592</v>
      </c>
      <c r="H1085" s="152" t="s">
        <v>882</v>
      </c>
    </row>
    <row r="1087" spans="4:8" ht="12.75">
      <c r="D1087" s="131">
        <v>274662.55647182465</v>
      </c>
      <c r="F1087" s="131">
        <v>32360</v>
      </c>
      <c r="G1087" s="131">
        <v>32758</v>
      </c>
      <c r="H1087" s="152" t="s">
        <v>883</v>
      </c>
    </row>
    <row r="1089" spans="4:8" ht="12.75">
      <c r="D1089" s="131">
        <v>260181.07267522812</v>
      </c>
      <c r="F1089" s="131">
        <v>32396</v>
      </c>
      <c r="G1089" s="131">
        <v>32200</v>
      </c>
      <c r="H1089" s="152" t="s">
        <v>884</v>
      </c>
    </row>
    <row r="1091" spans="1:8" ht="12.75">
      <c r="A1091" s="147" t="s">
        <v>439</v>
      </c>
      <c r="C1091" s="153" t="s">
        <v>440</v>
      </c>
      <c r="D1091" s="131">
        <v>269084.6854405403</v>
      </c>
      <c r="F1091" s="131">
        <v>32345.99999999007</v>
      </c>
      <c r="G1091" s="131">
        <v>32516.666666666664</v>
      </c>
      <c r="H1091" s="131">
        <v>236653.96778782766</v>
      </c>
    </row>
    <row r="1092" spans="1:8" ht="12.75">
      <c r="A1092" s="130">
        <v>38389.85931712963</v>
      </c>
      <c r="C1092" s="153" t="s">
        <v>441</v>
      </c>
      <c r="D1092" s="131">
        <v>7792.545270888978</v>
      </c>
      <c r="F1092" s="131">
        <v>58.27520915304427</v>
      </c>
      <c r="G1092" s="131">
        <v>286.5263222346829</v>
      </c>
      <c r="H1092" s="131">
        <v>7792.545270888978</v>
      </c>
    </row>
    <row r="1094" spans="3:8" ht="12.75">
      <c r="C1094" s="153" t="s">
        <v>442</v>
      </c>
      <c r="D1094" s="131">
        <v>2.895945288796786</v>
      </c>
      <c r="F1094" s="131">
        <v>0.18016202668973647</v>
      </c>
      <c r="G1094" s="131">
        <v>0.8811675722235252</v>
      </c>
      <c r="H1094" s="131">
        <v>3.2928014449668526</v>
      </c>
    </row>
    <row r="1095" spans="1:10" ht="12.75">
      <c r="A1095" s="147" t="s">
        <v>431</v>
      </c>
      <c r="C1095" s="148" t="s">
        <v>432</v>
      </c>
      <c r="D1095" s="148" t="s">
        <v>433</v>
      </c>
      <c r="F1095" s="148" t="s">
        <v>434</v>
      </c>
      <c r="G1095" s="148" t="s">
        <v>435</v>
      </c>
      <c r="H1095" s="148" t="s">
        <v>436</v>
      </c>
      <c r="I1095" s="149" t="s">
        <v>437</v>
      </c>
      <c r="J1095" s="148" t="s">
        <v>438</v>
      </c>
    </row>
    <row r="1096" spans="1:8" ht="12.75">
      <c r="A1096" s="150" t="s">
        <v>505</v>
      </c>
      <c r="C1096" s="151">
        <v>361.38400000007823</v>
      </c>
      <c r="D1096" s="131">
        <v>81004.73656225204</v>
      </c>
      <c r="F1096" s="131">
        <v>35056</v>
      </c>
      <c r="G1096" s="131">
        <v>33906</v>
      </c>
      <c r="H1096" s="152" t="s">
        <v>885</v>
      </c>
    </row>
    <row r="1098" spans="4:8" ht="12.75">
      <c r="D1098" s="131">
        <v>80865.9694789648</v>
      </c>
      <c r="F1098" s="131">
        <v>33724</v>
      </c>
      <c r="G1098" s="131">
        <v>33688</v>
      </c>
      <c r="H1098" s="152" t="s">
        <v>886</v>
      </c>
    </row>
    <row r="1100" spans="4:8" ht="12.75">
      <c r="D1100" s="131">
        <v>81512.65267109871</v>
      </c>
      <c r="F1100" s="131">
        <v>34684</v>
      </c>
      <c r="G1100" s="131">
        <v>34286</v>
      </c>
      <c r="H1100" s="152" t="s">
        <v>887</v>
      </c>
    </row>
    <row r="1102" spans="1:8" ht="12.75">
      <c r="A1102" s="147" t="s">
        <v>439</v>
      </c>
      <c r="C1102" s="153" t="s">
        <v>440</v>
      </c>
      <c r="D1102" s="131">
        <v>81127.78623743851</v>
      </c>
      <c r="F1102" s="131">
        <v>34488</v>
      </c>
      <c r="G1102" s="131">
        <v>33960</v>
      </c>
      <c r="H1102" s="131">
        <v>46882.4784399009</v>
      </c>
    </row>
    <row r="1103" spans="1:8" ht="12.75">
      <c r="A1103" s="130">
        <v>38389.85975694445</v>
      </c>
      <c r="C1103" s="153" t="s">
        <v>441</v>
      </c>
      <c r="D1103" s="131">
        <v>340.4492688633599</v>
      </c>
      <c r="F1103" s="131">
        <v>687.2903316648649</v>
      </c>
      <c r="G1103" s="131">
        <v>302.635093801099</v>
      </c>
      <c r="H1103" s="131">
        <v>340.4492688633599</v>
      </c>
    </row>
    <row r="1105" spans="3:8" ht="12.75">
      <c r="C1105" s="153" t="s">
        <v>442</v>
      </c>
      <c r="D1105" s="131">
        <v>0.41964570297402104</v>
      </c>
      <c r="F1105" s="131">
        <v>1.9928390502924633</v>
      </c>
      <c r="G1105" s="131">
        <v>0.8911516307452856</v>
      </c>
      <c r="H1105" s="131">
        <v>0.7261759194317875</v>
      </c>
    </row>
    <row r="1106" spans="1:10" ht="12.75">
      <c r="A1106" s="147" t="s">
        <v>431</v>
      </c>
      <c r="C1106" s="148" t="s">
        <v>432</v>
      </c>
      <c r="D1106" s="148" t="s">
        <v>433</v>
      </c>
      <c r="F1106" s="148" t="s">
        <v>434</v>
      </c>
      <c r="G1106" s="148" t="s">
        <v>435</v>
      </c>
      <c r="H1106" s="148" t="s">
        <v>436</v>
      </c>
      <c r="I1106" s="149" t="s">
        <v>437</v>
      </c>
      <c r="J1106" s="148" t="s">
        <v>438</v>
      </c>
    </row>
    <row r="1107" spans="1:8" ht="12.75">
      <c r="A1107" s="150" t="s">
        <v>524</v>
      </c>
      <c r="C1107" s="151">
        <v>371.029</v>
      </c>
      <c r="D1107" s="131">
        <v>311013.1865401268</v>
      </c>
      <c r="F1107" s="131">
        <v>49292</v>
      </c>
      <c r="G1107" s="131">
        <v>46620</v>
      </c>
      <c r="H1107" s="152" t="s">
        <v>888</v>
      </c>
    </row>
    <row r="1109" spans="4:8" ht="12.75">
      <c r="D1109" s="131">
        <v>306290.49137592316</v>
      </c>
      <c r="F1109" s="131">
        <v>49718</v>
      </c>
      <c r="G1109" s="131">
        <v>47098</v>
      </c>
      <c r="H1109" s="152" t="s">
        <v>889</v>
      </c>
    </row>
    <row r="1111" spans="4:8" ht="12.75">
      <c r="D1111" s="131">
        <v>323637.0154185295</v>
      </c>
      <c r="F1111" s="131">
        <v>48962</v>
      </c>
      <c r="G1111" s="131">
        <v>46262</v>
      </c>
      <c r="H1111" s="152" t="s">
        <v>890</v>
      </c>
    </row>
    <row r="1113" spans="1:8" ht="12.75">
      <c r="A1113" s="147" t="s">
        <v>439</v>
      </c>
      <c r="C1113" s="153" t="s">
        <v>440</v>
      </c>
      <c r="D1113" s="131">
        <v>313646.8977781932</v>
      </c>
      <c r="F1113" s="131">
        <v>49324</v>
      </c>
      <c r="G1113" s="131">
        <v>46660</v>
      </c>
      <c r="H1113" s="131">
        <v>265336.6821333729</v>
      </c>
    </row>
    <row r="1114" spans="1:8" ht="12.75">
      <c r="A1114" s="130">
        <v>38389.86020833333</v>
      </c>
      <c r="C1114" s="153" t="s">
        <v>441</v>
      </c>
      <c r="D1114" s="131">
        <v>8968.154785369674</v>
      </c>
      <c r="F1114" s="131">
        <v>379.01451159553244</v>
      </c>
      <c r="G1114" s="131">
        <v>419.4329505415615</v>
      </c>
      <c r="H1114" s="131">
        <v>8968.154785369674</v>
      </c>
    </row>
    <row r="1116" spans="3:8" ht="12.75">
      <c r="C1116" s="153" t="s">
        <v>442</v>
      </c>
      <c r="D1116" s="131">
        <v>2.859315634523453</v>
      </c>
      <c r="F1116" s="131">
        <v>0.7684180350245974</v>
      </c>
      <c r="G1116" s="131">
        <v>0.8989133102048038</v>
      </c>
      <c r="H1116" s="131">
        <v>3.3799151754154297</v>
      </c>
    </row>
    <row r="1117" spans="1:10" ht="12.75">
      <c r="A1117" s="147" t="s">
        <v>431</v>
      </c>
      <c r="C1117" s="148" t="s">
        <v>432</v>
      </c>
      <c r="D1117" s="148" t="s">
        <v>433</v>
      </c>
      <c r="F1117" s="148" t="s">
        <v>434</v>
      </c>
      <c r="G1117" s="148" t="s">
        <v>435</v>
      </c>
      <c r="H1117" s="148" t="s">
        <v>436</v>
      </c>
      <c r="I1117" s="149" t="s">
        <v>437</v>
      </c>
      <c r="J1117" s="148" t="s">
        <v>438</v>
      </c>
    </row>
    <row r="1118" spans="1:8" ht="12.75">
      <c r="A1118" s="150" t="s">
        <v>499</v>
      </c>
      <c r="C1118" s="151">
        <v>407.77100000018254</v>
      </c>
      <c r="D1118" s="131">
        <v>3515596.053165436</v>
      </c>
      <c r="F1118" s="131">
        <v>104400</v>
      </c>
      <c r="G1118" s="131">
        <v>96900</v>
      </c>
      <c r="H1118" s="152" t="s">
        <v>891</v>
      </c>
    </row>
    <row r="1120" spans="4:8" ht="12.75">
      <c r="D1120" s="131">
        <v>3560558.308242798</v>
      </c>
      <c r="F1120" s="131">
        <v>105100</v>
      </c>
      <c r="G1120" s="131">
        <v>97200</v>
      </c>
      <c r="H1120" s="152" t="s">
        <v>892</v>
      </c>
    </row>
    <row r="1122" spans="4:8" ht="12.75">
      <c r="D1122" s="131">
        <v>3509353.170478821</v>
      </c>
      <c r="F1122" s="131">
        <v>104100</v>
      </c>
      <c r="G1122" s="131">
        <v>97400</v>
      </c>
      <c r="H1122" s="152" t="s">
        <v>893</v>
      </c>
    </row>
    <row r="1124" spans="1:8" ht="12.75">
      <c r="A1124" s="147" t="s">
        <v>439</v>
      </c>
      <c r="C1124" s="153" t="s">
        <v>440</v>
      </c>
      <c r="D1124" s="131">
        <v>3528502.510629018</v>
      </c>
      <c r="F1124" s="131">
        <v>104533.33333333334</v>
      </c>
      <c r="G1124" s="131">
        <v>97166.66666666666</v>
      </c>
      <c r="H1124" s="131">
        <v>3427712.7412369847</v>
      </c>
    </row>
    <row r="1125" spans="1:8" ht="12.75">
      <c r="A1125" s="130">
        <v>38389.860671296294</v>
      </c>
      <c r="C1125" s="153" t="s">
        <v>441</v>
      </c>
      <c r="D1125" s="131">
        <v>27936.07017012236</v>
      </c>
      <c r="F1125" s="131">
        <v>513.1601439446883</v>
      </c>
      <c r="G1125" s="131">
        <v>251.66114784235833</v>
      </c>
      <c r="H1125" s="131">
        <v>27936.07017012236</v>
      </c>
    </row>
    <row r="1127" spans="3:8" ht="12.75">
      <c r="C1127" s="153" t="s">
        <v>442</v>
      </c>
      <c r="D1127" s="131">
        <v>0.7917259541680832</v>
      </c>
      <c r="F1127" s="131">
        <v>0.490905749947087</v>
      </c>
      <c r="G1127" s="131">
        <v>0.25899946604702406</v>
      </c>
      <c r="H1127" s="131">
        <v>0.8150061653077982</v>
      </c>
    </row>
    <row r="1128" spans="1:10" ht="12.75">
      <c r="A1128" s="147" t="s">
        <v>431</v>
      </c>
      <c r="C1128" s="148" t="s">
        <v>432</v>
      </c>
      <c r="D1128" s="148" t="s">
        <v>433</v>
      </c>
      <c r="F1128" s="148" t="s">
        <v>434</v>
      </c>
      <c r="G1128" s="148" t="s">
        <v>435</v>
      </c>
      <c r="H1128" s="148" t="s">
        <v>436</v>
      </c>
      <c r="I1128" s="149" t="s">
        <v>437</v>
      </c>
      <c r="J1128" s="148" t="s">
        <v>438</v>
      </c>
    </row>
    <row r="1129" spans="1:8" ht="12.75">
      <c r="A1129" s="150" t="s">
        <v>506</v>
      </c>
      <c r="C1129" s="151">
        <v>455.40299999993294</v>
      </c>
      <c r="D1129" s="131">
        <v>89491.54281699657</v>
      </c>
      <c r="F1129" s="131">
        <v>62784.999999940395</v>
      </c>
      <c r="G1129" s="131">
        <v>65147.499999940395</v>
      </c>
      <c r="H1129" s="152" t="s">
        <v>894</v>
      </c>
    </row>
    <row r="1131" spans="4:8" ht="12.75">
      <c r="D1131" s="131">
        <v>89937.13123059273</v>
      </c>
      <c r="F1131" s="131">
        <v>62655</v>
      </c>
      <c r="G1131" s="131">
        <v>64305</v>
      </c>
      <c r="H1131" s="152" t="s">
        <v>895</v>
      </c>
    </row>
    <row r="1133" spans="4:8" ht="12.75">
      <c r="D1133" s="131">
        <v>89328.31624948978</v>
      </c>
      <c r="F1133" s="131">
        <v>62797.499999940395</v>
      </c>
      <c r="G1133" s="131">
        <v>64872.499999940395</v>
      </c>
      <c r="H1133" s="152" t="s">
        <v>896</v>
      </c>
    </row>
    <row r="1135" spans="1:8" ht="12.75">
      <c r="A1135" s="147" t="s">
        <v>439</v>
      </c>
      <c r="C1135" s="153" t="s">
        <v>440</v>
      </c>
      <c r="D1135" s="131">
        <v>89585.6634323597</v>
      </c>
      <c r="F1135" s="131">
        <v>62745.8333332936</v>
      </c>
      <c r="G1135" s="131">
        <v>64774.99999996026</v>
      </c>
      <c r="H1135" s="131">
        <v>25831.14550604285</v>
      </c>
    </row>
    <row r="1136" spans="1:8" ht="12.75">
      <c r="A1136" s="130">
        <v>38389.86131944445</v>
      </c>
      <c r="C1136" s="153" t="s">
        <v>441</v>
      </c>
      <c r="D1136" s="131">
        <v>315.1316200919401</v>
      </c>
      <c r="F1136" s="131">
        <v>78.91187064346227</v>
      </c>
      <c r="G1136" s="131">
        <v>429.62920055731416</v>
      </c>
      <c r="H1136" s="131">
        <v>315.1316200919401</v>
      </c>
    </row>
    <row r="1138" spans="3:8" ht="12.75">
      <c r="C1138" s="153" t="s">
        <v>442</v>
      </c>
      <c r="D1138" s="131">
        <v>0.35176568216171716</v>
      </c>
      <c r="F1138" s="131">
        <v>0.1257643200374722</v>
      </c>
      <c r="G1138" s="131">
        <v>0.6632639144076848</v>
      </c>
      <c r="H1138" s="131">
        <v>1.2199676550086378</v>
      </c>
    </row>
    <row r="1139" spans="1:16" ht="12.75">
      <c r="A1139" s="141" t="s">
        <v>422</v>
      </c>
      <c r="B1139" s="136" t="s">
        <v>580</v>
      </c>
      <c r="D1139" s="141" t="s">
        <v>423</v>
      </c>
      <c r="E1139" s="136" t="s">
        <v>424</v>
      </c>
      <c r="F1139" s="137" t="s">
        <v>456</v>
      </c>
      <c r="G1139" s="142" t="s">
        <v>426</v>
      </c>
      <c r="H1139" s="143">
        <v>1</v>
      </c>
      <c r="I1139" s="144" t="s">
        <v>427</v>
      </c>
      <c r="J1139" s="143">
        <v>11</v>
      </c>
      <c r="K1139" s="142" t="s">
        <v>428</v>
      </c>
      <c r="L1139" s="145">
        <v>1</v>
      </c>
      <c r="M1139" s="142" t="s">
        <v>429</v>
      </c>
      <c r="N1139" s="146">
        <v>1</v>
      </c>
      <c r="O1139" s="142" t="s">
        <v>430</v>
      </c>
      <c r="P1139" s="146">
        <v>1</v>
      </c>
    </row>
    <row r="1141" spans="1:10" ht="12.75">
      <c r="A1141" s="147" t="s">
        <v>431</v>
      </c>
      <c r="C1141" s="148" t="s">
        <v>432</v>
      </c>
      <c r="D1141" s="148" t="s">
        <v>433</v>
      </c>
      <c r="F1141" s="148" t="s">
        <v>434</v>
      </c>
      <c r="G1141" s="148" t="s">
        <v>435</v>
      </c>
      <c r="H1141" s="148" t="s">
        <v>436</v>
      </c>
      <c r="I1141" s="149" t="s">
        <v>437</v>
      </c>
      <c r="J1141" s="148" t="s">
        <v>438</v>
      </c>
    </row>
    <row r="1142" spans="1:8" ht="12.75">
      <c r="A1142" s="150" t="s">
        <v>502</v>
      </c>
      <c r="C1142" s="151">
        <v>228.61599999992177</v>
      </c>
      <c r="D1142" s="131">
        <v>21247.573911994696</v>
      </c>
      <c r="F1142" s="131">
        <v>18744</v>
      </c>
      <c r="G1142" s="131">
        <v>19057</v>
      </c>
      <c r="H1142" s="152" t="s">
        <v>897</v>
      </c>
    </row>
    <row r="1144" spans="4:8" ht="12.75">
      <c r="D1144" s="131">
        <v>21413.527016609907</v>
      </c>
      <c r="F1144" s="131">
        <v>18722</v>
      </c>
      <c r="G1144" s="131">
        <v>18894</v>
      </c>
      <c r="H1144" s="152" t="s">
        <v>898</v>
      </c>
    </row>
    <row r="1146" spans="4:8" ht="12.75">
      <c r="D1146" s="131">
        <v>21062.926857441664</v>
      </c>
      <c r="F1146" s="131">
        <v>18593</v>
      </c>
      <c r="G1146" s="131">
        <v>18878</v>
      </c>
      <c r="H1146" s="152" t="s">
        <v>899</v>
      </c>
    </row>
    <row r="1148" spans="1:8" ht="12.75">
      <c r="A1148" s="147" t="s">
        <v>439</v>
      </c>
      <c r="C1148" s="153" t="s">
        <v>440</v>
      </c>
      <c r="D1148" s="131">
        <v>21241.342595348753</v>
      </c>
      <c r="F1148" s="131">
        <v>18686.333333333332</v>
      </c>
      <c r="G1148" s="131">
        <v>18943</v>
      </c>
      <c r="H1148" s="131">
        <v>2411.932673677737</v>
      </c>
    </row>
    <row r="1149" spans="1:8" ht="12.75">
      <c r="A1149" s="130">
        <v>38389.86355324074</v>
      </c>
      <c r="C1149" s="153" t="s">
        <v>441</v>
      </c>
      <c r="D1149" s="131">
        <v>175.3831231401859</v>
      </c>
      <c r="F1149" s="131">
        <v>81.57409719594409</v>
      </c>
      <c r="G1149" s="131">
        <v>99.05049217444606</v>
      </c>
      <c r="H1149" s="131">
        <v>175.3831231401859</v>
      </c>
    </row>
    <row r="1151" spans="3:8" ht="12.75">
      <c r="C1151" s="153" t="s">
        <v>442</v>
      </c>
      <c r="D1151" s="131">
        <v>0.8256687276377239</v>
      </c>
      <c r="F1151" s="131">
        <v>0.4365441616650891</v>
      </c>
      <c r="G1151" s="131">
        <v>0.5228870409884709</v>
      </c>
      <c r="H1151" s="131">
        <v>7.271476731262158</v>
      </c>
    </row>
    <row r="1152" spans="1:10" ht="12.75">
      <c r="A1152" s="147" t="s">
        <v>431</v>
      </c>
      <c r="C1152" s="148" t="s">
        <v>432</v>
      </c>
      <c r="D1152" s="148" t="s">
        <v>433</v>
      </c>
      <c r="F1152" s="148" t="s">
        <v>434</v>
      </c>
      <c r="G1152" s="148" t="s">
        <v>435</v>
      </c>
      <c r="H1152" s="148" t="s">
        <v>436</v>
      </c>
      <c r="I1152" s="149" t="s">
        <v>437</v>
      </c>
      <c r="J1152" s="148" t="s">
        <v>438</v>
      </c>
    </row>
    <row r="1153" spans="1:8" ht="12.75">
      <c r="A1153" s="150" t="s">
        <v>503</v>
      </c>
      <c r="C1153" s="151">
        <v>231.6040000000503</v>
      </c>
      <c r="D1153" s="131">
        <v>32043.99181073904</v>
      </c>
      <c r="F1153" s="131">
        <v>28459</v>
      </c>
      <c r="G1153" s="131">
        <v>29519</v>
      </c>
      <c r="H1153" s="152" t="s">
        <v>900</v>
      </c>
    </row>
    <row r="1155" spans="4:8" ht="12.75">
      <c r="D1155" s="131">
        <v>31850.89068695903</v>
      </c>
      <c r="F1155" s="131">
        <v>28725</v>
      </c>
      <c r="G1155" s="131">
        <v>29725</v>
      </c>
      <c r="H1155" s="152" t="s">
        <v>901</v>
      </c>
    </row>
    <row r="1157" spans="4:8" ht="12.75">
      <c r="D1157" s="131">
        <v>31932.176150292158</v>
      </c>
      <c r="F1157" s="131">
        <v>28189</v>
      </c>
      <c r="G1157" s="131">
        <v>29390</v>
      </c>
      <c r="H1157" s="152" t="s">
        <v>902</v>
      </c>
    </row>
    <row r="1159" spans="1:8" ht="12.75">
      <c r="A1159" s="147" t="s">
        <v>439</v>
      </c>
      <c r="C1159" s="153" t="s">
        <v>440</v>
      </c>
      <c r="D1159" s="131">
        <v>31942.352882663406</v>
      </c>
      <c r="F1159" s="131">
        <v>28457.666666666664</v>
      </c>
      <c r="G1159" s="131">
        <v>29544.666666666664</v>
      </c>
      <c r="H1159" s="131">
        <v>2888.1001694851143</v>
      </c>
    </row>
    <row r="1160" spans="1:8" ht="12.75">
      <c r="A1160" s="130">
        <v>38389.86402777778</v>
      </c>
      <c r="C1160" s="153" t="s">
        <v>441</v>
      </c>
      <c r="D1160" s="131">
        <v>96.95197477514888</v>
      </c>
      <c r="F1160" s="131">
        <v>268.00248755064445</v>
      </c>
      <c r="G1160" s="131">
        <v>168.9684388675392</v>
      </c>
      <c r="H1160" s="131">
        <v>96.95197477514888</v>
      </c>
    </row>
    <row r="1162" spans="3:8" ht="12.75">
      <c r="C1162" s="153" t="s">
        <v>442</v>
      </c>
      <c r="D1162" s="131">
        <v>0.3035217071556718</v>
      </c>
      <c r="F1162" s="131">
        <v>0.9417584747542354</v>
      </c>
      <c r="G1162" s="131">
        <v>0.5719084285969467</v>
      </c>
      <c r="H1162" s="131">
        <v>3.3569464037126306</v>
      </c>
    </row>
    <row r="1163" spans="1:10" ht="12.75">
      <c r="A1163" s="147" t="s">
        <v>431</v>
      </c>
      <c r="C1163" s="148" t="s">
        <v>432</v>
      </c>
      <c r="D1163" s="148" t="s">
        <v>433</v>
      </c>
      <c r="F1163" s="148" t="s">
        <v>434</v>
      </c>
      <c r="G1163" s="148" t="s">
        <v>435</v>
      </c>
      <c r="H1163" s="148" t="s">
        <v>436</v>
      </c>
      <c r="I1163" s="149" t="s">
        <v>437</v>
      </c>
      <c r="J1163" s="148" t="s">
        <v>438</v>
      </c>
    </row>
    <row r="1164" spans="1:8" ht="12.75">
      <c r="A1164" s="150" t="s">
        <v>501</v>
      </c>
      <c r="C1164" s="151">
        <v>267.7160000000149</v>
      </c>
      <c r="D1164" s="131">
        <v>10201.014815345407</v>
      </c>
      <c r="F1164" s="131">
        <v>7221.75</v>
      </c>
      <c r="G1164" s="131">
        <v>7285.250000007451</v>
      </c>
      <c r="H1164" s="152" t="s">
        <v>903</v>
      </c>
    </row>
    <row r="1166" spans="4:8" ht="12.75">
      <c r="D1166" s="131">
        <v>10128.419558942318</v>
      </c>
      <c r="F1166" s="131">
        <v>7280.000000007451</v>
      </c>
      <c r="G1166" s="131">
        <v>7317.25</v>
      </c>
      <c r="H1166" s="152" t="s">
        <v>904</v>
      </c>
    </row>
    <row r="1168" spans="4:8" ht="12.75">
      <c r="D1168" s="131">
        <v>10119.08029589057</v>
      </c>
      <c r="F1168" s="131">
        <v>7227.25</v>
      </c>
      <c r="G1168" s="131">
        <v>7221.75</v>
      </c>
      <c r="H1168" s="152" t="s">
        <v>905</v>
      </c>
    </row>
    <row r="1170" spans="1:8" ht="12.75">
      <c r="A1170" s="147" t="s">
        <v>439</v>
      </c>
      <c r="C1170" s="153" t="s">
        <v>440</v>
      </c>
      <c r="D1170" s="131">
        <v>10149.504890059432</v>
      </c>
      <c r="F1170" s="131">
        <v>7243.000000002483</v>
      </c>
      <c r="G1170" s="131">
        <v>7274.750000002483</v>
      </c>
      <c r="H1170" s="131">
        <v>2887.966853646025</v>
      </c>
    </row>
    <row r="1171" spans="1:8" ht="12.75">
      <c r="A1171" s="130">
        <v>38389.86466435185</v>
      </c>
      <c r="C1171" s="153" t="s">
        <v>441</v>
      </c>
      <c r="D1171" s="131">
        <v>44.85264496986828</v>
      </c>
      <c r="F1171" s="131">
        <v>32.160729162552094</v>
      </c>
      <c r="G1171" s="131">
        <v>48.60812689331172</v>
      </c>
      <c r="H1171" s="131">
        <v>44.85264496986828</v>
      </c>
    </row>
    <row r="1173" spans="3:8" ht="12.75">
      <c r="C1173" s="153" t="s">
        <v>442</v>
      </c>
      <c r="D1173" s="131">
        <v>0.4419195365263343</v>
      </c>
      <c r="F1173" s="131">
        <v>0.44402497808285346</v>
      </c>
      <c r="G1173" s="131">
        <v>0.6681759083582959</v>
      </c>
      <c r="H1173" s="131">
        <v>1.5530872493651484</v>
      </c>
    </row>
    <row r="1174" spans="1:10" ht="12.75">
      <c r="A1174" s="147" t="s">
        <v>431</v>
      </c>
      <c r="C1174" s="148" t="s">
        <v>432</v>
      </c>
      <c r="D1174" s="148" t="s">
        <v>433</v>
      </c>
      <c r="F1174" s="148" t="s">
        <v>434</v>
      </c>
      <c r="G1174" s="148" t="s">
        <v>435</v>
      </c>
      <c r="H1174" s="148" t="s">
        <v>436</v>
      </c>
      <c r="I1174" s="149" t="s">
        <v>437</v>
      </c>
      <c r="J1174" s="148" t="s">
        <v>438</v>
      </c>
    </row>
    <row r="1175" spans="1:8" ht="12.75">
      <c r="A1175" s="150" t="s">
        <v>500</v>
      </c>
      <c r="C1175" s="151">
        <v>292.40199999976903</v>
      </c>
      <c r="D1175" s="131">
        <v>52026.1549577117</v>
      </c>
      <c r="F1175" s="131">
        <v>28032.249999970198</v>
      </c>
      <c r="G1175" s="131">
        <v>27494.499999970198</v>
      </c>
      <c r="H1175" s="152" t="s">
        <v>906</v>
      </c>
    </row>
    <row r="1177" spans="4:8" ht="12.75">
      <c r="D1177" s="131">
        <v>49658.3642488718</v>
      </c>
      <c r="F1177" s="131">
        <v>27888</v>
      </c>
      <c r="G1177" s="131">
        <v>27565.750000029802</v>
      </c>
      <c r="H1177" s="152" t="s">
        <v>907</v>
      </c>
    </row>
    <row r="1179" spans="4:8" ht="12.75">
      <c r="D1179" s="131">
        <v>51730.0056450367</v>
      </c>
      <c r="F1179" s="131">
        <v>28100.749999970198</v>
      </c>
      <c r="G1179" s="131">
        <v>27526.5</v>
      </c>
      <c r="H1179" s="152" t="s">
        <v>908</v>
      </c>
    </row>
    <row r="1181" spans="1:8" ht="12.75">
      <c r="A1181" s="147" t="s">
        <v>439</v>
      </c>
      <c r="C1181" s="153" t="s">
        <v>440</v>
      </c>
      <c r="D1181" s="131">
        <v>51138.174950540066</v>
      </c>
      <c r="F1181" s="131">
        <v>28006.99999998013</v>
      </c>
      <c r="G1181" s="131">
        <v>27528.916666666664</v>
      </c>
      <c r="H1181" s="131">
        <v>23405.33008237528</v>
      </c>
    </row>
    <row r="1182" spans="1:8" ht="12.75">
      <c r="A1182" s="130">
        <v>38389.86534722222</v>
      </c>
      <c r="C1182" s="153" t="s">
        <v>441</v>
      </c>
      <c r="D1182" s="131">
        <v>1290.0797992483056</v>
      </c>
      <c r="F1182" s="131">
        <v>108.5993208843469</v>
      </c>
      <c r="G1182" s="131">
        <v>35.68642368419451</v>
      </c>
      <c r="H1182" s="131">
        <v>1290.0797992483056</v>
      </c>
    </row>
    <row r="1184" spans="3:8" ht="12.75">
      <c r="C1184" s="153" t="s">
        <v>442</v>
      </c>
      <c r="D1184" s="131">
        <v>2.5227333601483584</v>
      </c>
      <c r="F1184" s="131">
        <v>0.3877577779998713</v>
      </c>
      <c r="G1184" s="131">
        <v>0.12963250285618882</v>
      </c>
      <c r="H1184" s="131">
        <v>5.511906026139591</v>
      </c>
    </row>
    <row r="1185" spans="1:10" ht="12.75">
      <c r="A1185" s="147" t="s">
        <v>431</v>
      </c>
      <c r="C1185" s="148" t="s">
        <v>432</v>
      </c>
      <c r="D1185" s="148" t="s">
        <v>433</v>
      </c>
      <c r="F1185" s="148" t="s">
        <v>434</v>
      </c>
      <c r="G1185" s="148" t="s">
        <v>435</v>
      </c>
      <c r="H1185" s="148" t="s">
        <v>436</v>
      </c>
      <c r="I1185" s="149" t="s">
        <v>437</v>
      </c>
      <c r="J1185" s="148" t="s">
        <v>438</v>
      </c>
    </row>
    <row r="1186" spans="1:8" ht="12.75">
      <c r="A1186" s="150" t="s">
        <v>504</v>
      </c>
      <c r="C1186" s="151">
        <v>324.75400000019</v>
      </c>
      <c r="D1186" s="131">
        <v>48321.43640738726</v>
      </c>
      <c r="F1186" s="131">
        <v>37168</v>
      </c>
      <c r="G1186" s="131">
        <v>36406</v>
      </c>
      <c r="H1186" s="152" t="s">
        <v>909</v>
      </c>
    </row>
    <row r="1188" spans="4:8" ht="12.75">
      <c r="D1188" s="131">
        <v>48094.82717269659</v>
      </c>
      <c r="F1188" s="131">
        <v>37656</v>
      </c>
      <c r="G1188" s="131">
        <v>35632</v>
      </c>
      <c r="H1188" s="152" t="s">
        <v>910</v>
      </c>
    </row>
    <row r="1190" spans="4:8" ht="12.75">
      <c r="D1190" s="131">
        <v>47462.58803105354</v>
      </c>
      <c r="F1190" s="131">
        <v>37927</v>
      </c>
      <c r="G1190" s="131">
        <v>35829</v>
      </c>
      <c r="H1190" s="152" t="s">
        <v>911</v>
      </c>
    </row>
    <row r="1192" spans="1:8" ht="12.75">
      <c r="A1192" s="147" t="s">
        <v>439</v>
      </c>
      <c r="C1192" s="153" t="s">
        <v>440</v>
      </c>
      <c r="D1192" s="131">
        <v>47959.61720371246</v>
      </c>
      <c r="F1192" s="131">
        <v>37583.666666666664</v>
      </c>
      <c r="G1192" s="131">
        <v>35955.666666666664</v>
      </c>
      <c r="H1192" s="131">
        <v>10972.999577557526</v>
      </c>
    </row>
    <row r="1193" spans="1:8" ht="12.75">
      <c r="A1193" s="130">
        <v>38389.86585648148</v>
      </c>
      <c r="C1193" s="153" t="s">
        <v>441</v>
      </c>
      <c r="D1193" s="131">
        <v>445.1027242860117</v>
      </c>
      <c r="F1193" s="131">
        <v>384.6353251241146</v>
      </c>
      <c r="G1193" s="131">
        <v>402.24660760947796</v>
      </c>
      <c r="H1193" s="131">
        <v>445.1027242860117</v>
      </c>
    </row>
    <row r="1195" spans="3:8" ht="12.75">
      <c r="C1195" s="153" t="s">
        <v>442</v>
      </c>
      <c r="D1195" s="131">
        <v>0.9280781420656481</v>
      </c>
      <c r="F1195" s="131">
        <v>1.0234108569966955</v>
      </c>
      <c r="G1195" s="131">
        <v>1.1187293823212234</v>
      </c>
      <c r="H1195" s="131">
        <v>4.0563450416635005</v>
      </c>
    </row>
    <row r="1196" spans="1:10" ht="12.75">
      <c r="A1196" s="147" t="s">
        <v>431</v>
      </c>
      <c r="C1196" s="148" t="s">
        <v>432</v>
      </c>
      <c r="D1196" s="148" t="s">
        <v>433</v>
      </c>
      <c r="F1196" s="148" t="s">
        <v>434</v>
      </c>
      <c r="G1196" s="148" t="s">
        <v>435</v>
      </c>
      <c r="H1196" s="148" t="s">
        <v>436</v>
      </c>
      <c r="I1196" s="149" t="s">
        <v>437</v>
      </c>
      <c r="J1196" s="148" t="s">
        <v>438</v>
      </c>
    </row>
    <row r="1197" spans="1:8" ht="12.75">
      <c r="A1197" s="150" t="s">
        <v>523</v>
      </c>
      <c r="C1197" s="151">
        <v>343.82299999985844</v>
      </c>
      <c r="D1197" s="131">
        <v>58158.07003450394</v>
      </c>
      <c r="F1197" s="131">
        <v>31904</v>
      </c>
      <c r="G1197" s="131">
        <v>32006</v>
      </c>
      <c r="H1197" s="152" t="s">
        <v>912</v>
      </c>
    </row>
    <row r="1199" spans="4:8" ht="12.75">
      <c r="D1199" s="131">
        <v>58482.579844594</v>
      </c>
      <c r="F1199" s="131">
        <v>31808</v>
      </c>
      <c r="G1199" s="131">
        <v>31548</v>
      </c>
      <c r="H1199" s="152" t="s">
        <v>913</v>
      </c>
    </row>
    <row r="1201" spans="4:8" ht="12.75">
      <c r="D1201" s="131">
        <v>57235.85271883011</v>
      </c>
      <c r="F1201" s="131">
        <v>31970.000000029802</v>
      </c>
      <c r="G1201" s="131">
        <v>31352</v>
      </c>
      <c r="H1201" s="152" t="s">
        <v>914</v>
      </c>
    </row>
    <row r="1203" spans="1:8" ht="12.75">
      <c r="A1203" s="147" t="s">
        <v>439</v>
      </c>
      <c r="C1203" s="153" t="s">
        <v>440</v>
      </c>
      <c r="D1203" s="131">
        <v>57958.83419930935</v>
      </c>
      <c r="F1203" s="131">
        <v>31894.00000000993</v>
      </c>
      <c r="G1203" s="131">
        <v>31635.333333333336</v>
      </c>
      <c r="H1203" s="131">
        <v>26193.234391704536</v>
      </c>
    </row>
    <row r="1204" spans="1:8" ht="12.75">
      <c r="A1204" s="130">
        <v>38389.8662962963</v>
      </c>
      <c r="C1204" s="153" t="s">
        <v>441</v>
      </c>
      <c r="D1204" s="131">
        <v>646.8023809851154</v>
      </c>
      <c r="F1204" s="131">
        <v>81.46164743140145</v>
      </c>
      <c r="G1204" s="131">
        <v>335.6327357891857</v>
      </c>
      <c r="H1204" s="131">
        <v>646.8023809851154</v>
      </c>
    </row>
    <row r="1206" spans="3:8" ht="12.75">
      <c r="C1206" s="153" t="s">
        <v>442</v>
      </c>
      <c r="D1206" s="131">
        <v>1.1159685834274815</v>
      </c>
      <c r="F1206" s="131">
        <v>0.2554137061245881</v>
      </c>
      <c r="G1206" s="131">
        <v>1.0609426246681526</v>
      </c>
      <c r="H1206" s="131">
        <v>2.4693490361387336</v>
      </c>
    </row>
    <row r="1207" spans="1:10" ht="12.75">
      <c r="A1207" s="147" t="s">
        <v>431</v>
      </c>
      <c r="C1207" s="148" t="s">
        <v>432</v>
      </c>
      <c r="D1207" s="148" t="s">
        <v>433</v>
      </c>
      <c r="F1207" s="148" t="s">
        <v>434</v>
      </c>
      <c r="G1207" s="148" t="s">
        <v>435</v>
      </c>
      <c r="H1207" s="148" t="s">
        <v>436</v>
      </c>
      <c r="I1207" s="149" t="s">
        <v>437</v>
      </c>
      <c r="J1207" s="148" t="s">
        <v>438</v>
      </c>
    </row>
    <row r="1208" spans="1:8" ht="12.75">
      <c r="A1208" s="150" t="s">
        <v>505</v>
      </c>
      <c r="C1208" s="151">
        <v>361.38400000007823</v>
      </c>
      <c r="D1208" s="131">
        <v>57779.886704444885</v>
      </c>
      <c r="F1208" s="131">
        <v>33448</v>
      </c>
      <c r="G1208" s="131">
        <v>33050</v>
      </c>
      <c r="H1208" s="152" t="s">
        <v>915</v>
      </c>
    </row>
    <row r="1210" spans="4:8" ht="12.75">
      <c r="D1210" s="131">
        <v>58322.10837471485</v>
      </c>
      <c r="F1210" s="131">
        <v>33768</v>
      </c>
      <c r="G1210" s="131">
        <v>33018</v>
      </c>
      <c r="H1210" s="152" t="s">
        <v>916</v>
      </c>
    </row>
    <row r="1212" spans="4:8" ht="12.75">
      <c r="D1212" s="131">
        <v>56300.09493917227</v>
      </c>
      <c r="F1212" s="131">
        <v>33282</v>
      </c>
      <c r="G1212" s="131">
        <v>32602</v>
      </c>
      <c r="H1212" s="152" t="s">
        <v>917</v>
      </c>
    </row>
    <row r="1214" spans="1:8" ht="12.75">
      <c r="A1214" s="147" t="s">
        <v>439</v>
      </c>
      <c r="C1214" s="153" t="s">
        <v>440</v>
      </c>
      <c r="D1214" s="131">
        <v>57467.363339444</v>
      </c>
      <c r="F1214" s="131">
        <v>33499.333333333336</v>
      </c>
      <c r="G1214" s="131">
        <v>32890</v>
      </c>
      <c r="H1214" s="131">
        <v>24248.10661349781</v>
      </c>
    </row>
    <row r="1215" spans="1:8" ht="12.75">
      <c r="A1215" s="130">
        <v>38389.86672453704</v>
      </c>
      <c r="C1215" s="153" t="s">
        <v>441</v>
      </c>
      <c r="D1215" s="131">
        <v>1046.607721943613</v>
      </c>
      <c r="F1215" s="131">
        <v>247.0330612151607</v>
      </c>
      <c r="G1215" s="131">
        <v>249.92798962901293</v>
      </c>
      <c r="H1215" s="131">
        <v>1046.607721943613</v>
      </c>
    </row>
    <row r="1217" spans="3:8" ht="12.75">
      <c r="C1217" s="153" t="s">
        <v>442</v>
      </c>
      <c r="D1217" s="131">
        <v>1.82122105683114</v>
      </c>
      <c r="F1217" s="131">
        <v>0.7374267981904933</v>
      </c>
      <c r="G1217" s="131">
        <v>0.759890512706029</v>
      </c>
      <c r="H1217" s="131">
        <v>4.316245134624303</v>
      </c>
    </row>
    <row r="1218" spans="1:10" ht="12.75">
      <c r="A1218" s="147" t="s">
        <v>431</v>
      </c>
      <c r="C1218" s="148" t="s">
        <v>432</v>
      </c>
      <c r="D1218" s="148" t="s">
        <v>433</v>
      </c>
      <c r="F1218" s="148" t="s">
        <v>434</v>
      </c>
      <c r="G1218" s="148" t="s">
        <v>435</v>
      </c>
      <c r="H1218" s="148" t="s">
        <v>436</v>
      </c>
      <c r="I1218" s="149" t="s">
        <v>437</v>
      </c>
      <c r="J1218" s="148" t="s">
        <v>438</v>
      </c>
    </row>
    <row r="1219" spans="1:8" ht="12.75">
      <c r="A1219" s="150" t="s">
        <v>524</v>
      </c>
      <c r="C1219" s="151">
        <v>371.029</v>
      </c>
      <c r="D1219" s="131">
        <v>63516.24276036024</v>
      </c>
      <c r="F1219" s="131">
        <v>45072</v>
      </c>
      <c r="G1219" s="131">
        <v>45894</v>
      </c>
      <c r="H1219" s="152" t="s">
        <v>918</v>
      </c>
    </row>
    <row r="1221" spans="4:8" ht="12.75">
      <c r="D1221" s="131">
        <v>64813.63159531355</v>
      </c>
      <c r="F1221" s="131">
        <v>45010</v>
      </c>
      <c r="G1221" s="131">
        <v>45920</v>
      </c>
      <c r="H1221" s="152" t="s">
        <v>919</v>
      </c>
    </row>
    <row r="1223" spans="4:8" ht="12.75">
      <c r="D1223" s="131">
        <v>65029.89690685272</v>
      </c>
      <c r="F1223" s="131">
        <v>45468</v>
      </c>
      <c r="G1223" s="131">
        <v>44776</v>
      </c>
      <c r="H1223" s="152" t="s">
        <v>920</v>
      </c>
    </row>
    <row r="1225" spans="1:8" ht="12.75">
      <c r="A1225" s="147" t="s">
        <v>439</v>
      </c>
      <c r="C1225" s="153" t="s">
        <v>440</v>
      </c>
      <c r="D1225" s="131">
        <v>64453.25708750884</v>
      </c>
      <c r="F1225" s="131">
        <v>45183.33333333333</v>
      </c>
      <c r="G1225" s="131">
        <v>45530</v>
      </c>
      <c r="H1225" s="131">
        <v>19137.999864112076</v>
      </c>
    </row>
    <row r="1226" spans="1:8" ht="12.75">
      <c r="A1226" s="130">
        <v>38389.86717592592</v>
      </c>
      <c r="C1226" s="153" t="s">
        <v>441</v>
      </c>
      <c r="D1226" s="131">
        <v>818.6510601006626</v>
      </c>
      <c r="F1226" s="131">
        <v>248.4699847734799</v>
      </c>
      <c r="G1226" s="131">
        <v>653.1125477281844</v>
      </c>
      <c r="H1226" s="131">
        <v>818.6510601006626</v>
      </c>
    </row>
    <row r="1228" spans="3:8" ht="12.75">
      <c r="C1228" s="153" t="s">
        <v>442</v>
      </c>
      <c r="D1228" s="131">
        <v>1.2701469205647309</v>
      </c>
      <c r="F1228" s="131">
        <v>0.5499151267579786</v>
      </c>
      <c r="G1228" s="131">
        <v>1.4344663907932889</v>
      </c>
      <c r="H1228" s="131">
        <v>4.27762078541871</v>
      </c>
    </row>
    <row r="1229" spans="1:10" ht="12.75">
      <c r="A1229" s="147" t="s">
        <v>431</v>
      </c>
      <c r="C1229" s="148" t="s">
        <v>432</v>
      </c>
      <c r="D1229" s="148" t="s">
        <v>433</v>
      </c>
      <c r="F1229" s="148" t="s">
        <v>434</v>
      </c>
      <c r="G1229" s="148" t="s">
        <v>435</v>
      </c>
      <c r="H1229" s="148" t="s">
        <v>436</v>
      </c>
      <c r="I1229" s="149" t="s">
        <v>437</v>
      </c>
      <c r="J1229" s="148" t="s">
        <v>438</v>
      </c>
    </row>
    <row r="1230" spans="1:8" ht="12.75">
      <c r="A1230" s="150" t="s">
        <v>499</v>
      </c>
      <c r="C1230" s="151">
        <v>407.77100000018254</v>
      </c>
      <c r="D1230" s="131">
        <v>3933907.858558655</v>
      </c>
      <c r="F1230" s="131">
        <v>98100</v>
      </c>
      <c r="G1230" s="131">
        <v>95000</v>
      </c>
      <c r="H1230" s="152" t="s">
        <v>921</v>
      </c>
    </row>
    <row r="1232" spans="4:8" ht="12.75">
      <c r="D1232" s="131">
        <v>3860383.7442474365</v>
      </c>
      <c r="F1232" s="131">
        <v>97900</v>
      </c>
      <c r="G1232" s="131">
        <v>97500</v>
      </c>
      <c r="H1232" s="152" t="s">
        <v>922</v>
      </c>
    </row>
    <row r="1234" spans="4:8" ht="12.75">
      <c r="D1234" s="131">
        <v>3910580.6117401123</v>
      </c>
      <c r="F1234" s="131">
        <v>98400</v>
      </c>
      <c r="G1234" s="131">
        <v>95400</v>
      </c>
      <c r="H1234" s="152" t="s">
        <v>923</v>
      </c>
    </row>
    <row r="1236" spans="1:8" ht="12.75">
      <c r="A1236" s="147" t="s">
        <v>439</v>
      </c>
      <c r="C1236" s="153" t="s">
        <v>440</v>
      </c>
      <c r="D1236" s="131">
        <v>3901624.071515401</v>
      </c>
      <c r="F1236" s="131">
        <v>98133.33333333334</v>
      </c>
      <c r="G1236" s="131">
        <v>95966.66666666666</v>
      </c>
      <c r="H1236" s="131">
        <v>3804591.786400097</v>
      </c>
    </row>
    <row r="1237" spans="1:8" ht="12.75">
      <c r="A1237" s="130">
        <v>38389.867638888885</v>
      </c>
      <c r="C1237" s="153" t="s">
        <v>441</v>
      </c>
      <c r="D1237" s="131">
        <v>37571.44601830846</v>
      </c>
      <c r="F1237" s="131">
        <v>251.66114784235833</v>
      </c>
      <c r="G1237" s="131">
        <v>1342.8824718989124</v>
      </c>
      <c r="H1237" s="131">
        <v>37571.44601830846</v>
      </c>
    </row>
    <row r="1239" spans="3:8" ht="12.75">
      <c r="C1239" s="153" t="s">
        <v>442</v>
      </c>
      <c r="D1239" s="131">
        <v>0.9629694027317093</v>
      </c>
      <c r="F1239" s="131">
        <v>0.25644818054588137</v>
      </c>
      <c r="G1239" s="131">
        <v>1.3993217838474257</v>
      </c>
      <c r="H1239" s="131">
        <v>0.9875289683537519</v>
      </c>
    </row>
    <row r="1240" spans="1:10" ht="12.75">
      <c r="A1240" s="147" t="s">
        <v>431</v>
      </c>
      <c r="C1240" s="148" t="s">
        <v>432</v>
      </c>
      <c r="D1240" s="148" t="s">
        <v>433</v>
      </c>
      <c r="F1240" s="148" t="s">
        <v>434</v>
      </c>
      <c r="G1240" s="148" t="s">
        <v>435</v>
      </c>
      <c r="H1240" s="148" t="s">
        <v>436</v>
      </c>
      <c r="I1240" s="149" t="s">
        <v>437</v>
      </c>
      <c r="J1240" s="148" t="s">
        <v>438</v>
      </c>
    </row>
    <row r="1241" spans="1:8" ht="12.75">
      <c r="A1241" s="150" t="s">
        <v>506</v>
      </c>
      <c r="C1241" s="151">
        <v>455.40299999993294</v>
      </c>
      <c r="D1241" s="131">
        <v>1145171.8044891357</v>
      </c>
      <c r="F1241" s="131">
        <v>66125</v>
      </c>
      <c r="G1241" s="131">
        <v>67665</v>
      </c>
      <c r="H1241" s="152" t="s">
        <v>924</v>
      </c>
    </row>
    <row r="1243" spans="4:8" ht="12.75">
      <c r="D1243" s="131">
        <v>1129124.159444809</v>
      </c>
      <c r="F1243" s="131">
        <v>65540</v>
      </c>
      <c r="G1243" s="131">
        <v>68480</v>
      </c>
      <c r="H1243" s="152" t="s">
        <v>925</v>
      </c>
    </row>
    <row r="1245" spans="4:8" ht="12.75">
      <c r="D1245" s="131">
        <v>1144234.2092647552</v>
      </c>
      <c r="F1245" s="131">
        <v>65992.5</v>
      </c>
      <c r="G1245" s="131">
        <v>67672.5</v>
      </c>
      <c r="H1245" s="152" t="s">
        <v>926</v>
      </c>
    </row>
    <row r="1247" spans="1:8" ht="12.75">
      <c r="A1247" s="147" t="s">
        <v>439</v>
      </c>
      <c r="C1247" s="153" t="s">
        <v>440</v>
      </c>
      <c r="D1247" s="131">
        <v>1139510.0577329</v>
      </c>
      <c r="F1247" s="131">
        <v>65885.83333333333</v>
      </c>
      <c r="G1247" s="131">
        <v>67939.16666666667</v>
      </c>
      <c r="H1247" s="131">
        <v>1072603.526725148</v>
      </c>
    </row>
    <row r="1248" spans="1:8" ht="12.75">
      <c r="A1248" s="130">
        <v>38389.86828703704</v>
      </c>
      <c r="C1248" s="153" t="s">
        <v>441</v>
      </c>
      <c r="D1248" s="131">
        <v>9006.660515372314</v>
      </c>
      <c r="F1248" s="131">
        <v>306.7402538522346</v>
      </c>
      <c r="G1248" s="131">
        <v>468.390417636114</v>
      </c>
      <c r="H1248" s="131">
        <v>9006.660515372314</v>
      </c>
    </row>
    <row r="1250" spans="3:8" ht="12.75">
      <c r="C1250" s="153" t="s">
        <v>442</v>
      </c>
      <c r="D1250" s="131">
        <v>0.7903976322325247</v>
      </c>
      <c r="F1250" s="131">
        <v>0.4655632908221059</v>
      </c>
      <c r="G1250" s="131">
        <v>0.6894262037893418</v>
      </c>
      <c r="H1250" s="131">
        <v>0.8397008112467497</v>
      </c>
    </row>
    <row r="1251" spans="1:16" ht="12.75">
      <c r="A1251" s="141" t="s">
        <v>422</v>
      </c>
      <c r="B1251" s="136" t="s">
        <v>567</v>
      </c>
      <c r="D1251" s="141" t="s">
        <v>423</v>
      </c>
      <c r="E1251" s="136" t="s">
        <v>424</v>
      </c>
      <c r="F1251" s="137" t="s">
        <v>458</v>
      </c>
      <c r="G1251" s="142" t="s">
        <v>426</v>
      </c>
      <c r="H1251" s="143">
        <v>1</v>
      </c>
      <c r="I1251" s="144" t="s">
        <v>427</v>
      </c>
      <c r="J1251" s="143">
        <v>12</v>
      </c>
      <c r="K1251" s="142" t="s">
        <v>428</v>
      </c>
      <c r="L1251" s="145">
        <v>1</v>
      </c>
      <c r="M1251" s="142" t="s">
        <v>429</v>
      </c>
      <c r="N1251" s="146">
        <v>1</v>
      </c>
      <c r="O1251" s="142" t="s">
        <v>430</v>
      </c>
      <c r="P1251" s="146">
        <v>1</v>
      </c>
    </row>
    <row r="1253" spans="1:10" ht="12.75">
      <c r="A1253" s="147" t="s">
        <v>431</v>
      </c>
      <c r="C1253" s="148" t="s">
        <v>432</v>
      </c>
      <c r="D1253" s="148" t="s">
        <v>433</v>
      </c>
      <c r="F1253" s="148" t="s">
        <v>434</v>
      </c>
      <c r="G1253" s="148" t="s">
        <v>435</v>
      </c>
      <c r="H1253" s="148" t="s">
        <v>436</v>
      </c>
      <c r="I1253" s="149" t="s">
        <v>437</v>
      </c>
      <c r="J1253" s="148" t="s">
        <v>438</v>
      </c>
    </row>
    <row r="1254" spans="1:8" ht="12.75">
      <c r="A1254" s="150" t="s">
        <v>502</v>
      </c>
      <c r="C1254" s="151">
        <v>228.61599999992177</v>
      </c>
      <c r="D1254" s="131">
        <v>44976.42882514</v>
      </c>
      <c r="F1254" s="131">
        <v>18836</v>
      </c>
      <c r="G1254" s="131">
        <v>19115</v>
      </c>
      <c r="H1254" s="152" t="s">
        <v>927</v>
      </c>
    </row>
    <row r="1256" spans="4:8" ht="12.75">
      <c r="D1256" s="131">
        <v>45269.82879972458</v>
      </c>
      <c r="F1256" s="131">
        <v>18657</v>
      </c>
      <c r="G1256" s="131">
        <v>19204</v>
      </c>
      <c r="H1256" s="152" t="s">
        <v>928</v>
      </c>
    </row>
    <row r="1258" spans="4:8" ht="12.75">
      <c r="D1258" s="131">
        <v>43701.01879489422</v>
      </c>
      <c r="F1258" s="131">
        <v>18972</v>
      </c>
      <c r="G1258" s="131">
        <v>19379</v>
      </c>
      <c r="H1258" s="152" t="s">
        <v>929</v>
      </c>
    </row>
    <row r="1260" spans="1:8" ht="12.75">
      <c r="A1260" s="147" t="s">
        <v>439</v>
      </c>
      <c r="C1260" s="153" t="s">
        <v>440</v>
      </c>
      <c r="D1260" s="131">
        <v>44649.092139919594</v>
      </c>
      <c r="F1260" s="131">
        <v>18821.666666666668</v>
      </c>
      <c r="G1260" s="131">
        <v>19232.666666666668</v>
      </c>
      <c r="H1260" s="131">
        <v>25598.317118161547</v>
      </c>
    </row>
    <row r="1261" spans="1:8" ht="12.75">
      <c r="A1261" s="130">
        <v>38389.870520833334</v>
      </c>
      <c r="C1261" s="153" t="s">
        <v>441</v>
      </c>
      <c r="D1261" s="131">
        <v>834.0582635118321</v>
      </c>
      <c r="F1261" s="131">
        <v>157.98839619837065</v>
      </c>
      <c r="G1261" s="131">
        <v>134.31430799930934</v>
      </c>
      <c r="H1261" s="131">
        <v>834.0582635118321</v>
      </c>
    </row>
    <row r="1263" spans="3:8" ht="12.75">
      <c r="C1263" s="153" t="s">
        <v>442</v>
      </c>
      <c r="D1263" s="131">
        <v>1.8680296139014265</v>
      </c>
      <c r="F1263" s="131">
        <v>0.8393964200745806</v>
      </c>
      <c r="G1263" s="131">
        <v>0.6983654962007831</v>
      </c>
      <c r="H1263" s="131">
        <v>3.258254281567919</v>
      </c>
    </row>
    <row r="1264" spans="1:10" ht="12.75">
      <c r="A1264" s="147" t="s">
        <v>431</v>
      </c>
      <c r="C1264" s="148" t="s">
        <v>432</v>
      </c>
      <c r="D1264" s="148" t="s">
        <v>433</v>
      </c>
      <c r="F1264" s="148" t="s">
        <v>434</v>
      </c>
      <c r="G1264" s="148" t="s">
        <v>435</v>
      </c>
      <c r="H1264" s="148" t="s">
        <v>436</v>
      </c>
      <c r="I1264" s="149" t="s">
        <v>437</v>
      </c>
      <c r="J1264" s="148" t="s">
        <v>438</v>
      </c>
    </row>
    <row r="1265" spans="1:8" ht="12.75">
      <c r="A1265" s="150" t="s">
        <v>503</v>
      </c>
      <c r="C1265" s="151">
        <v>231.6040000000503</v>
      </c>
      <c r="D1265" s="131">
        <v>87652.23718774319</v>
      </c>
      <c r="F1265" s="131">
        <v>29066.000000029802</v>
      </c>
      <c r="G1265" s="131">
        <v>30716.000000029802</v>
      </c>
      <c r="H1265" s="152" t="s">
        <v>930</v>
      </c>
    </row>
    <row r="1267" spans="4:8" ht="12.75">
      <c r="D1267" s="131">
        <v>88801.60196959972</v>
      </c>
      <c r="F1267" s="131">
        <v>28983</v>
      </c>
      <c r="G1267" s="131">
        <v>29990</v>
      </c>
      <c r="H1267" s="152" t="s">
        <v>931</v>
      </c>
    </row>
    <row r="1269" spans="4:8" ht="12.75">
      <c r="D1269" s="131">
        <v>88181.03783643246</v>
      </c>
      <c r="F1269" s="131">
        <v>29290</v>
      </c>
      <c r="G1269" s="131">
        <v>29981</v>
      </c>
      <c r="H1269" s="152" t="s">
        <v>932</v>
      </c>
    </row>
    <row r="1271" spans="1:8" ht="12.75">
      <c r="A1271" s="147" t="s">
        <v>439</v>
      </c>
      <c r="C1271" s="153" t="s">
        <v>440</v>
      </c>
      <c r="D1271" s="131">
        <v>88211.62566459179</v>
      </c>
      <c r="F1271" s="131">
        <v>29113.00000000993</v>
      </c>
      <c r="G1271" s="131">
        <v>30229.00000000993</v>
      </c>
      <c r="H1271" s="131">
        <v>58486.12333900046</v>
      </c>
    </row>
    <row r="1272" spans="1:8" ht="12.75">
      <c r="A1272" s="130">
        <v>38389.87099537037</v>
      </c>
      <c r="C1272" s="153" t="s">
        <v>441</v>
      </c>
      <c r="D1272" s="131">
        <v>575.292588048557</v>
      </c>
      <c r="F1272" s="131">
        <v>158.80491175834533</v>
      </c>
      <c r="G1272" s="131">
        <v>421.7783778413078</v>
      </c>
      <c r="H1272" s="131">
        <v>575.292588048557</v>
      </c>
    </row>
    <row r="1274" spans="3:8" ht="12.75">
      <c r="C1274" s="153" t="s">
        <v>442</v>
      </c>
      <c r="D1274" s="131">
        <v>0.6521732070056159</v>
      </c>
      <c r="F1274" s="131">
        <v>0.5454776620694919</v>
      </c>
      <c r="G1274" s="131">
        <v>1.3952773093425828</v>
      </c>
      <c r="H1274" s="131">
        <v>0.9836394604477627</v>
      </c>
    </row>
    <row r="1275" spans="1:10" ht="12.75">
      <c r="A1275" s="147" t="s">
        <v>431</v>
      </c>
      <c r="C1275" s="148" t="s">
        <v>432</v>
      </c>
      <c r="D1275" s="148" t="s">
        <v>433</v>
      </c>
      <c r="F1275" s="148" t="s">
        <v>434</v>
      </c>
      <c r="G1275" s="148" t="s">
        <v>435</v>
      </c>
      <c r="H1275" s="148" t="s">
        <v>436</v>
      </c>
      <c r="I1275" s="149" t="s">
        <v>437</v>
      </c>
      <c r="J1275" s="148" t="s">
        <v>438</v>
      </c>
    </row>
    <row r="1276" spans="1:8" ht="12.75">
      <c r="A1276" s="150" t="s">
        <v>501</v>
      </c>
      <c r="C1276" s="151">
        <v>267.7160000000149</v>
      </c>
      <c r="D1276" s="131">
        <v>73942.88002896309</v>
      </c>
      <c r="F1276" s="131">
        <v>7510.750000007451</v>
      </c>
      <c r="G1276" s="131">
        <v>7594.75</v>
      </c>
      <c r="H1276" s="152" t="s">
        <v>933</v>
      </c>
    </row>
    <row r="1278" spans="4:8" ht="12.75">
      <c r="D1278" s="131">
        <v>78748.4423238039</v>
      </c>
      <c r="F1278" s="131">
        <v>7467.500000007451</v>
      </c>
      <c r="G1278" s="131">
        <v>7552</v>
      </c>
      <c r="H1278" s="152" t="s">
        <v>934</v>
      </c>
    </row>
    <row r="1280" spans="4:8" ht="12.75">
      <c r="D1280" s="131">
        <v>80657.94545567036</v>
      </c>
      <c r="F1280" s="131">
        <v>7474</v>
      </c>
      <c r="G1280" s="131">
        <v>7494.75</v>
      </c>
      <c r="H1280" s="152" t="s">
        <v>935</v>
      </c>
    </row>
    <row r="1282" spans="1:8" ht="12.75">
      <c r="A1282" s="147" t="s">
        <v>439</v>
      </c>
      <c r="C1282" s="153" t="s">
        <v>440</v>
      </c>
      <c r="D1282" s="131">
        <v>77783.08926947911</v>
      </c>
      <c r="F1282" s="131">
        <v>7484.0833333383</v>
      </c>
      <c r="G1282" s="131">
        <v>7547.166666666666</v>
      </c>
      <c r="H1282" s="131">
        <v>70262.17314463962</v>
      </c>
    </row>
    <row r="1283" spans="1:8" ht="12.75">
      <c r="A1283" s="130">
        <v>38389.87164351852</v>
      </c>
      <c r="C1283" s="153" t="s">
        <v>441</v>
      </c>
      <c r="D1283" s="131">
        <v>3460.0514173724364</v>
      </c>
      <c r="F1283" s="131">
        <v>23.321574419342095</v>
      </c>
      <c r="G1283" s="131">
        <v>50.1749024247515</v>
      </c>
      <c r="H1283" s="131">
        <v>3460.0514173724364</v>
      </c>
    </row>
    <row r="1285" spans="3:8" ht="12.75">
      <c r="C1285" s="153" t="s">
        <v>442</v>
      </c>
      <c r="D1285" s="131">
        <v>4.448333757206668</v>
      </c>
      <c r="F1285" s="131">
        <v>0.31161564323388474</v>
      </c>
      <c r="G1285" s="131">
        <v>0.6648177341353467</v>
      </c>
      <c r="H1285" s="131">
        <v>4.924486765090054</v>
      </c>
    </row>
    <row r="1286" spans="1:10" ht="12.75">
      <c r="A1286" s="147" t="s">
        <v>431</v>
      </c>
      <c r="C1286" s="148" t="s">
        <v>432</v>
      </c>
      <c r="D1286" s="148" t="s">
        <v>433</v>
      </c>
      <c r="F1286" s="148" t="s">
        <v>434</v>
      </c>
      <c r="G1286" s="148" t="s">
        <v>435</v>
      </c>
      <c r="H1286" s="148" t="s">
        <v>436</v>
      </c>
      <c r="I1286" s="149" t="s">
        <v>437</v>
      </c>
      <c r="J1286" s="148" t="s">
        <v>438</v>
      </c>
    </row>
    <row r="1287" spans="1:8" ht="12.75">
      <c r="A1287" s="150" t="s">
        <v>500</v>
      </c>
      <c r="C1287" s="151">
        <v>292.40199999976903</v>
      </c>
      <c r="D1287" s="131">
        <v>74116.45681083202</v>
      </c>
      <c r="F1287" s="131">
        <v>29859.500000029802</v>
      </c>
      <c r="G1287" s="131">
        <v>27807.75</v>
      </c>
      <c r="H1287" s="152" t="s">
        <v>936</v>
      </c>
    </row>
    <row r="1289" spans="4:8" ht="12.75">
      <c r="D1289" s="131">
        <v>75079.1977288723</v>
      </c>
      <c r="F1289" s="131">
        <v>29715</v>
      </c>
      <c r="G1289" s="131">
        <v>28225</v>
      </c>
      <c r="H1289" s="152" t="s">
        <v>937</v>
      </c>
    </row>
    <row r="1291" spans="4:8" ht="12.75">
      <c r="D1291" s="131">
        <v>74797.7199703455</v>
      </c>
      <c r="F1291" s="131">
        <v>29953.250000029802</v>
      </c>
      <c r="G1291" s="131">
        <v>28436.750000029802</v>
      </c>
      <c r="H1291" s="152" t="s">
        <v>938</v>
      </c>
    </row>
    <row r="1293" spans="1:8" ht="12.75">
      <c r="A1293" s="147" t="s">
        <v>439</v>
      </c>
      <c r="C1293" s="153" t="s">
        <v>440</v>
      </c>
      <c r="D1293" s="131">
        <v>74664.4581700166</v>
      </c>
      <c r="F1293" s="131">
        <v>29842.5833333532</v>
      </c>
      <c r="G1293" s="131">
        <v>28156.50000000993</v>
      </c>
      <c r="H1293" s="131">
        <v>45788.75313233766</v>
      </c>
    </row>
    <row r="1294" spans="1:8" ht="12.75">
      <c r="A1294" s="130">
        <v>38389.87231481481</v>
      </c>
      <c r="C1294" s="153" t="s">
        <v>441</v>
      </c>
      <c r="D1294" s="131">
        <v>495.0116659110377</v>
      </c>
      <c r="F1294" s="131">
        <v>120.02248054926584</v>
      </c>
      <c r="G1294" s="131">
        <v>320.0459928018861</v>
      </c>
      <c r="H1294" s="131">
        <v>495.0116659110377</v>
      </c>
    </row>
    <row r="1296" spans="3:8" ht="12.75">
      <c r="C1296" s="153" t="s">
        <v>442</v>
      </c>
      <c r="D1296" s="131">
        <v>0.6629816622841606</v>
      </c>
      <c r="F1296" s="131">
        <v>0.40218529075907505</v>
      </c>
      <c r="G1296" s="131">
        <v>1.1366682393116094</v>
      </c>
      <c r="H1296" s="131">
        <v>1.0810769720685902</v>
      </c>
    </row>
    <row r="1297" spans="1:10" ht="12.75">
      <c r="A1297" s="147" t="s">
        <v>431</v>
      </c>
      <c r="C1297" s="148" t="s">
        <v>432</v>
      </c>
      <c r="D1297" s="148" t="s">
        <v>433</v>
      </c>
      <c r="F1297" s="148" t="s">
        <v>434</v>
      </c>
      <c r="G1297" s="148" t="s">
        <v>435</v>
      </c>
      <c r="H1297" s="148" t="s">
        <v>436</v>
      </c>
      <c r="I1297" s="149" t="s">
        <v>437</v>
      </c>
      <c r="J1297" s="148" t="s">
        <v>438</v>
      </c>
    </row>
    <row r="1298" spans="1:8" ht="12.75">
      <c r="A1298" s="150" t="s">
        <v>504</v>
      </c>
      <c r="C1298" s="151">
        <v>324.75400000019</v>
      </c>
      <c r="D1298" s="131">
        <v>63920.68778061867</v>
      </c>
      <c r="F1298" s="131">
        <v>39739</v>
      </c>
      <c r="G1298" s="131">
        <v>37068</v>
      </c>
      <c r="H1298" s="152" t="s">
        <v>939</v>
      </c>
    </row>
    <row r="1300" spans="4:8" ht="12.75">
      <c r="D1300" s="131">
        <v>64936.52817994356</v>
      </c>
      <c r="F1300" s="131">
        <v>39353</v>
      </c>
      <c r="G1300" s="131">
        <v>36291</v>
      </c>
      <c r="H1300" s="152" t="s">
        <v>940</v>
      </c>
    </row>
    <row r="1302" spans="4:8" ht="12.75">
      <c r="D1302" s="131">
        <v>63145.68767273426</v>
      </c>
      <c r="F1302" s="131">
        <v>39627</v>
      </c>
      <c r="G1302" s="131">
        <v>37120</v>
      </c>
      <c r="H1302" s="152" t="s">
        <v>941</v>
      </c>
    </row>
    <row r="1304" spans="1:8" ht="12.75">
      <c r="A1304" s="147" t="s">
        <v>439</v>
      </c>
      <c r="C1304" s="153" t="s">
        <v>440</v>
      </c>
      <c r="D1304" s="131">
        <v>64000.96787776549</v>
      </c>
      <c r="F1304" s="131">
        <v>39573</v>
      </c>
      <c r="G1304" s="131">
        <v>36826.333333333336</v>
      </c>
      <c r="H1304" s="131">
        <v>25435.27420328078</v>
      </c>
    </row>
    <row r="1305" spans="1:8" ht="12.75">
      <c r="A1305" s="130">
        <v>38389.872824074075</v>
      </c>
      <c r="C1305" s="153" t="s">
        <v>441</v>
      </c>
      <c r="D1305" s="131">
        <v>898.1153049935399</v>
      </c>
      <c r="F1305" s="131">
        <v>198.5849943978648</v>
      </c>
      <c r="G1305" s="131">
        <v>464.3407513166741</v>
      </c>
      <c r="H1305" s="131">
        <v>898.1153049935399</v>
      </c>
    </row>
    <row r="1307" spans="3:8" ht="12.75">
      <c r="C1307" s="153" t="s">
        <v>442</v>
      </c>
      <c r="D1307" s="131">
        <v>1.4032839420629344</v>
      </c>
      <c r="F1307" s="131">
        <v>0.5018194081769509</v>
      </c>
      <c r="G1307" s="131">
        <v>1.2608932502557244</v>
      </c>
      <c r="H1307" s="131">
        <v>3.5309833808581317</v>
      </c>
    </row>
    <row r="1308" spans="1:10" ht="12.75">
      <c r="A1308" s="147" t="s">
        <v>431</v>
      </c>
      <c r="C1308" s="148" t="s">
        <v>432</v>
      </c>
      <c r="D1308" s="148" t="s">
        <v>433</v>
      </c>
      <c r="F1308" s="148" t="s">
        <v>434</v>
      </c>
      <c r="G1308" s="148" t="s">
        <v>435</v>
      </c>
      <c r="H1308" s="148" t="s">
        <v>436</v>
      </c>
      <c r="I1308" s="149" t="s">
        <v>437</v>
      </c>
      <c r="J1308" s="148" t="s">
        <v>438</v>
      </c>
    </row>
    <row r="1309" spans="1:8" ht="12.75">
      <c r="A1309" s="150" t="s">
        <v>523</v>
      </c>
      <c r="C1309" s="151">
        <v>343.82299999985844</v>
      </c>
      <c r="D1309" s="131">
        <v>69126.53523862362</v>
      </c>
      <c r="F1309" s="131">
        <v>32562</v>
      </c>
      <c r="G1309" s="131">
        <v>32790</v>
      </c>
      <c r="H1309" s="152" t="s">
        <v>942</v>
      </c>
    </row>
    <row r="1311" spans="4:8" ht="12.75">
      <c r="D1311" s="131">
        <v>70294.98209345341</v>
      </c>
      <c r="F1311" s="131">
        <v>32812</v>
      </c>
      <c r="G1311" s="131">
        <v>31848</v>
      </c>
      <c r="H1311" s="152" t="s">
        <v>943</v>
      </c>
    </row>
    <row r="1313" spans="4:8" ht="12.75">
      <c r="D1313" s="131">
        <v>70473.64823806286</v>
      </c>
      <c r="F1313" s="131">
        <v>32281.999999970198</v>
      </c>
      <c r="G1313" s="131">
        <v>31602</v>
      </c>
      <c r="H1313" s="152" t="s">
        <v>944</v>
      </c>
    </row>
    <row r="1315" spans="1:8" ht="12.75">
      <c r="A1315" s="147" t="s">
        <v>439</v>
      </c>
      <c r="C1315" s="153" t="s">
        <v>440</v>
      </c>
      <c r="D1315" s="131">
        <v>69965.05519004662</v>
      </c>
      <c r="F1315" s="131">
        <v>32551.99999999007</v>
      </c>
      <c r="G1315" s="131">
        <v>32080</v>
      </c>
      <c r="H1315" s="131">
        <v>37647.35244834889</v>
      </c>
    </row>
    <row r="1316" spans="1:8" ht="12.75">
      <c r="A1316" s="130">
        <v>38389.87326388889</v>
      </c>
      <c r="C1316" s="153" t="s">
        <v>441</v>
      </c>
      <c r="D1316" s="131">
        <v>731.6537292372916</v>
      </c>
      <c r="F1316" s="131">
        <v>265.1414716858363</v>
      </c>
      <c r="G1316" s="131">
        <v>627.0598057601842</v>
      </c>
      <c r="H1316" s="131">
        <v>731.6537292372916</v>
      </c>
    </row>
    <row r="1318" spans="3:8" ht="12.75">
      <c r="C1318" s="153" t="s">
        <v>442</v>
      </c>
      <c r="D1318" s="131">
        <v>1.0457416595325981</v>
      </c>
      <c r="F1318" s="131">
        <v>0.8145166861818542</v>
      </c>
      <c r="G1318" s="131">
        <v>1.9546752049881053</v>
      </c>
      <c r="H1318" s="131">
        <v>1.943440060602137</v>
      </c>
    </row>
    <row r="1319" spans="1:10" ht="12.75">
      <c r="A1319" s="147" t="s">
        <v>431</v>
      </c>
      <c r="C1319" s="148" t="s">
        <v>432</v>
      </c>
      <c r="D1319" s="148" t="s">
        <v>433</v>
      </c>
      <c r="F1319" s="148" t="s">
        <v>434</v>
      </c>
      <c r="G1319" s="148" t="s">
        <v>435</v>
      </c>
      <c r="H1319" s="148" t="s">
        <v>436</v>
      </c>
      <c r="I1319" s="149" t="s">
        <v>437</v>
      </c>
      <c r="J1319" s="148" t="s">
        <v>438</v>
      </c>
    </row>
    <row r="1320" spans="1:8" ht="12.75">
      <c r="A1320" s="150" t="s">
        <v>505</v>
      </c>
      <c r="C1320" s="151">
        <v>361.38400000007823</v>
      </c>
      <c r="D1320" s="131">
        <v>71300.78573787212</v>
      </c>
      <c r="F1320" s="131">
        <v>33912</v>
      </c>
      <c r="G1320" s="131">
        <v>33772</v>
      </c>
      <c r="H1320" s="152" t="s">
        <v>945</v>
      </c>
    </row>
    <row r="1322" spans="4:8" ht="12.75">
      <c r="D1322" s="131">
        <v>70383.17010080814</v>
      </c>
      <c r="F1322" s="131">
        <v>33888</v>
      </c>
      <c r="G1322" s="131">
        <v>33218</v>
      </c>
      <c r="H1322" s="152" t="s">
        <v>946</v>
      </c>
    </row>
    <row r="1324" spans="4:8" ht="12.75">
      <c r="D1324" s="131">
        <v>69778.59748756886</v>
      </c>
      <c r="F1324" s="131">
        <v>33894</v>
      </c>
      <c r="G1324" s="131">
        <v>33758</v>
      </c>
      <c r="H1324" s="152" t="s">
        <v>947</v>
      </c>
    </row>
    <row r="1326" spans="1:8" ht="12.75">
      <c r="A1326" s="147" t="s">
        <v>439</v>
      </c>
      <c r="C1326" s="153" t="s">
        <v>440</v>
      </c>
      <c r="D1326" s="131">
        <v>70487.51777541637</v>
      </c>
      <c r="F1326" s="131">
        <v>33898</v>
      </c>
      <c r="G1326" s="131">
        <v>33582.666666666664</v>
      </c>
      <c r="H1326" s="131">
        <v>36734.45895188696</v>
      </c>
    </row>
    <row r="1327" spans="1:8" ht="12.75">
      <c r="A1327" s="130">
        <v>38389.873703703706</v>
      </c>
      <c r="C1327" s="153" t="s">
        <v>441</v>
      </c>
      <c r="D1327" s="131">
        <v>766.4402098256786</v>
      </c>
      <c r="F1327" s="131">
        <v>12.489995996796797</v>
      </c>
      <c r="G1327" s="131">
        <v>315.8881658646511</v>
      </c>
      <c r="H1327" s="131">
        <v>766.4402098256786</v>
      </c>
    </row>
    <row r="1329" spans="3:8" ht="12.75">
      <c r="C1329" s="153" t="s">
        <v>442</v>
      </c>
      <c r="D1329" s="131">
        <v>1.0873417507304912</v>
      </c>
      <c r="F1329" s="131">
        <v>0.036845819802928774</v>
      </c>
      <c r="G1329" s="131">
        <v>0.9406285956981314</v>
      </c>
      <c r="H1329" s="131">
        <v>2.086433914351441</v>
      </c>
    </row>
    <row r="1330" spans="1:10" ht="12.75">
      <c r="A1330" s="147" t="s">
        <v>431</v>
      </c>
      <c r="C1330" s="148" t="s">
        <v>432</v>
      </c>
      <c r="D1330" s="148" t="s">
        <v>433</v>
      </c>
      <c r="F1330" s="148" t="s">
        <v>434</v>
      </c>
      <c r="G1330" s="148" t="s">
        <v>435</v>
      </c>
      <c r="H1330" s="148" t="s">
        <v>436</v>
      </c>
      <c r="I1330" s="149" t="s">
        <v>437</v>
      </c>
      <c r="J1330" s="148" t="s">
        <v>438</v>
      </c>
    </row>
    <row r="1331" spans="1:8" ht="12.75">
      <c r="A1331" s="150" t="s">
        <v>524</v>
      </c>
      <c r="C1331" s="151">
        <v>371.029</v>
      </c>
      <c r="D1331" s="131">
        <v>72011.62320923805</v>
      </c>
      <c r="F1331" s="131">
        <v>47506</v>
      </c>
      <c r="G1331" s="131">
        <v>45616</v>
      </c>
      <c r="H1331" s="152" t="s">
        <v>948</v>
      </c>
    </row>
    <row r="1333" spans="4:8" ht="12.75">
      <c r="D1333" s="131">
        <v>70285.32495069504</v>
      </c>
      <c r="F1333" s="131">
        <v>46002</v>
      </c>
      <c r="G1333" s="131">
        <v>45852</v>
      </c>
      <c r="H1333" s="152" t="s">
        <v>949</v>
      </c>
    </row>
    <row r="1335" spans="4:8" ht="12.75">
      <c r="D1335" s="131">
        <v>71978.85868990421</v>
      </c>
      <c r="F1335" s="131">
        <v>45500</v>
      </c>
      <c r="G1335" s="131">
        <v>45216</v>
      </c>
      <c r="H1335" s="152" t="s">
        <v>950</v>
      </c>
    </row>
    <row r="1337" spans="1:8" ht="12.75">
      <c r="A1337" s="147" t="s">
        <v>439</v>
      </c>
      <c r="C1337" s="153" t="s">
        <v>440</v>
      </c>
      <c r="D1337" s="131">
        <v>71425.26894994576</v>
      </c>
      <c r="F1337" s="131">
        <v>46336</v>
      </c>
      <c r="G1337" s="131">
        <v>45561.33333333333</v>
      </c>
      <c r="H1337" s="131">
        <v>25384.068104279806</v>
      </c>
    </row>
    <row r="1338" spans="1:8" ht="12.75">
      <c r="A1338" s="130">
        <v>38389.87415509259</v>
      </c>
      <c r="C1338" s="153" t="s">
        <v>441</v>
      </c>
      <c r="D1338" s="131">
        <v>987.3563791780457</v>
      </c>
      <c r="F1338" s="131">
        <v>1043.8754715003126</v>
      </c>
      <c r="G1338" s="131">
        <v>321.50479519492916</v>
      </c>
      <c r="H1338" s="131">
        <v>987.3563791780457</v>
      </c>
    </row>
    <row r="1340" spans="3:8" ht="12.75">
      <c r="C1340" s="153" t="s">
        <v>442</v>
      </c>
      <c r="D1340" s="131">
        <v>1.3823628439816966</v>
      </c>
      <c r="F1340" s="131">
        <v>2.2528389837282297</v>
      </c>
      <c r="G1340" s="131">
        <v>0.7056527359345552</v>
      </c>
      <c r="H1340" s="131">
        <v>3.889669595597939</v>
      </c>
    </row>
    <row r="1341" spans="1:10" ht="12.75">
      <c r="A1341" s="147" t="s">
        <v>431</v>
      </c>
      <c r="C1341" s="148" t="s">
        <v>432</v>
      </c>
      <c r="D1341" s="148" t="s">
        <v>433</v>
      </c>
      <c r="F1341" s="148" t="s">
        <v>434</v>
      </c>
      <c r="G1341" s="148" t="s">
        <v>435</v>
      </c>
      <c r="H1341" s="148" t="s">
        <v>436</v>
      </c>
      <c r="I1341" s="149" t="s">
        <v>437</v>
      </c>
      <c r="J1341" s="148" t="s">
        <v>438</v>
      </c>
    </row>
    <row r="1342" spans="1:8" ht="12.75">
      <c r="A1342" s="150" t="s">
        <v>499</v>
      </c>
      <c r="C1342" s="151">
        <v>407.77100000018254</v>
      </c>
      <c r="D1342" s="131">
        <v>5202889.287528992</v>
      </c>
      <c r="F1342" s="131">
        <v>103100</v>
      </c>
      <c r="G1342" s="131">
        <v>101100</v>
      </c>
      <c r="H1342" s="152" t="s">
        <v>951</v>
      </c>
    </row>
    <row r="1344" spans="4:8" ht="12.75">
      <c r="D1344" s="131">
        <v>5184632.807388306</v>
      </c>
      <c r="F1344" s="131">
        <v>106300</v>
      </c>
      <c r="G1344" s="131">
        <v>100300</v>
      </c>
      <c r="H1344" s="152" t="s">
        <v>952</v>
      </c>
    </row>
    <row r="1346" spans="4:8" ht="12.75">
      <c r="D1346" s="131">
        <v>5517294.289596558</v>
      </c>
      <c r="F1346" s="131">
        <v>105000</v>
      </c>
      <c r="G1346" s="131">
        <v>100000</v>
      </c>
      <c r="H1346" s="152" t="s">
        <v>953</v>
      </c>
    </row>
    <row r="1348" spans="1:8" ht="12.75">
      <c r="A1348" s="147" t="s">
        <v>439</v>
      </c>
      <c r="C1348" s="153" t="s">
        <v>440</v>
      </c>
      <c r="D1348" s="131">
        <v>5301605.461504619</v>
      </c>
      <c r="F1348" s="131">
        <v>104800</v>
      </c>
      <c r="G1348" s="131">
        <v>100466.66666666666</v>
      </c>
      <c r="H1348" s="131">
        <v>5199007.557940677</v>
      </c>
    </row>
    <row r="1349" spans="1:8" ht="12.75">
      <c r="A1349" s="130">
        <v>38389.87461805555</v>
      </c>
      <c r="C1349" s="153" t="s">
        <v>441</v>
      </c>
      <c r="D1349" s="131">
        <v>187014.9130137309</v>
      </c>
      <c r="F1349" s="131">
        <v>1609.347693943108</v>
      </c>
      <c r="G1349" s="131">
        <v>568.6240703077326</v>
      </c>
      <c r="H1349" s="131">
        <v>187014.9130137309</v>
      </c>
    </row>
    <row r="1351" spans="3:8" ht="12.75">
      <c r="C1351" s="153" t="s">
        <v>442</v>
      </c>
      <c r="D1351" s="131">
        <v>3.527514719298921</v>
      </c>
      <c r="F1351" s="131">
        <v>1.5356371125411332</v>
      </c>
      <c r="G1351" s="131">
        <v>0.5659828171609815</v>
      </c>
      <c r="H1351" s="131">
        <v>3.597127161857934</v>
      </c>
    </row>
    <row r="1352" spans="1:10" ht="12.75">
      <c r="A1352" s="147" t="s">
        <v>431</v>
      </c>
      <c r="C1352" s="148" t="s">
        <v>432</v>
      </c>
      <c r="D1352" s="148" t="s">
        <v>433</v>
      </c>
      <c r="F1352" s="148" t="s">
        <v>434</v>
      </c>
      <c r="G1352" s="148" t="s">
        <v>435</v>
      </c>
      <c r="H1352" s="148" t="s">
        <v>436</v>
      </c>
      <c r="I1352" s="149" t="s">
        <v>437</v>
      </c>
      <c r="J1352" s="148" t="s">
        <v>438</v>
      </c>
    </row>
    <row r="1353" spans="1:8" ht="12.75">
      <c r="A1353" s="150" t="s">
        <v>506</v>
      </c>
      <c r="C1353" s="151">
        <v>455.40299999993294</v>
      </c>
      <c r="D1353" s="131">
        <v>506045.47377204895</v>
      </c>
      <c r="F1353" s="131">
        <v>63855</v>
      </c>
      <c r="G1353" s="131">
        <v>66122.5</v>
      </c>
      <c r="H1353" s="152" t="s">
        <v>954</v>
      </c>
    </row>
    <row r="1355" spans="4:8" ht="12.75">
      <c r="D1355" s="131">
        <v>519449.03355932236</v>
      </c>
      <c r="F1355" s="131">
        <v>63905</v>
      </c>
      <c r="G1355" s="131">
        <v>66102.5</v>
      </c>
      <c r="H1355" s="152" t="s">
        <v>955</v>
      </c>
    </row>
    <row r="1357" spans="4:8" ht="12.75">
      <c r="D1357" s="131">
        <v>499989.08039188385</v>
      </c>
      <c r="F1357" s="131">
        <v>63715.000000059605</v>
      </c>
      <c r="G1357" s="131">
        <v>66072.5</v>
      </c>
      <c r="H1357" s="152" t="s">
        <v>956</v>
      </c>
    </row>
    <row r="1359" spans="1:8" ht="12.75">
      <c r="A1359" s="147" t="s">
        <v>439</v>
      </c>
      <c r="C1359" s="153" t="s">
        <v>440</v>
      </c>
      <c r="D1359" s="131">
        <v>508494.52924108505</v>
      </c>
      <c r="F1359" s="131">
        <v>63825.00000001986</v>
      </c>
      <c r="G1359" s="131">
        <v>66099.16666666667</v>
      </c>
      <c r="H1359" s="131">
        <v>443539.0568573541</v>
      </c>
    </row>
    <row r="1360" spans="1:8" ht="12.75">
      <c r="A1360" s="130">
        <v>38389.87525462963</v>
      </c>
      <c r="C1360" s="153" t="s">
        <v>441</v>
      </c>
      <c r="D1360" s="131">
        <v>9958.456147290102</v>
      </c>
      <c r="F1360" s="131">
        <v>98.48857798077796</v>
      </c>
      <c r="G1360" s="131">
        <v>25.166114784235834</v>
      </c>
      <c r="H1360" s="131">
        <v>9958.456147290102</v>
      </c>
    </row>
    <row r="1362" spans="3:8" ht="12.75">
      <c r="C1362" s="153" t="s">
        <v>442</v>
      </c>
      <c r="D1362" s="131">
        <v>1.9584195256048949</v>
      </c>
      <c r="F1362" s="131">
        <v>0.15431034544574593</v>
      </c>
      <c r="G1362" s="131">
        <v>0.03807327089484613</v>
      </c>
      <c r="H1362" s="131">
        <v>2.2452264334621663</v>
      </c>
    </row>
    <row r="1363" spans="1:16" ht="12.75">
      <c r="A1363" s="141" t="s">
        <v>422</v>
      </c>
      <c r="B1363" s="136" t="s">
        <v>365</v>
      </c>
      <c r="D1363" s="141" t="s">
        <v>423</v>
      </c>
      <c r="E1363" s="136" t="s">
        <v>424</v>
      </c>
      <c r="F1363" s="137" t="s">
        <v>459</v>
      </c>
      <c r="G1363" s="142" t="s">
        <v>426</v>
      </c>
      <c r="H1363" s="143">
        <v>1</v>
      </c>
      <c r="I1363" s="144" t="s">
        <v>427</v>
      </c>
      <c r="J1363" s="143">
        <v>13</v>
      </c>
      <c r="K1363" s="142" t="s">
        <v>428</v>
      </c>
      <c r="L1363" s="145">
        <v>1</v>
      </c>
      <c r="M1363" s="142" t="s">
        <v>429</v>
      </c>
      <c r="N1363" s="146">
        <v>1</v>
      </c>
      <c r="O1363" s="142" t="s">
        <v>430</v>
      </c>
      <c r="P1363" s="146">
        <v>1</v>
      </c>
    </row>
    <row r="1365" spans="1:10" ht="12.75">
      <c r="A1365" s="147" t="s">
        <v>431</v>
      </c>
      <c r="C1365" s="148" t="s">
        <v>432</v>
      </c>
      <c r="D1365" s="148" t="s">
        <v>433</v>
      </c>
      <c r="F1365" s="148" t="s">
        <v>434</v>
      </c>
      <c r="G1365" s="148" t="s">
        <v>435</v>
      </c>
      <c r="H1365" s="148" t="s">
        <v>436</v>
      </c>
      <c r="I1365" s="149" t="s">
        <v>437</v>
      </c>
      <c r="J1365" s="148" t="s">
        <v>438</v>
      </c>
    </row>
    <row r="1366" spans="1:8" ht="12.75">
      <c r="A1366" s="150" t="s">
        <v>502</v>
      </c>
      <c r="C1366" s="151">
        <v>228.61599999992177</v>
      </c>
      <c r="D1366" s="131">
        <v>31744.13980409503</v>
      </c>
      <c r="F1366" s="131">
        <v>18783</v>
      </c>
      <c r="G1366" s="131">
        <v>19294</v>
      </c>
      <c r="H1366" s="152" t="s">
        <v>957</v>
      </c>
    </row>
    <row r="1368" spans="4:8" ht="12.75">
      <c r="D1368" s="131">
        <v>31754.332914352417</v>
      </c>
      <c r="F1368" s="131">
        <v>19081</v>
      </c>
      <c r="G1368" s="131">
        <v>19120</v>
      </c>
      <c r="H1368" s="152" t="s">
        <v>958</v>
      </c>
    </row>
    <row r="1370" spans="4:8" ht="12.75">
      <c r="D1370" s="131">
        <v>31875.862870037556</v>
      </c>
      <c r="F1370" s="131">
        <v>19132</v>
      </c>
      <c r="G1370" s="131">
        <v>19287</v>
      </c>
      <c r="H1370" s="152" t="s">
        <v>959</v>
      </c>
    </row>
    <row r="1372" spans="1:8" ht="12.75">
      <c r="A1372" s="147" t="s">
        <v>439</v>
      </c>
      <c r="C1372" s="153" t="s">
        <v>440</v>
      </c>
      <c r="D1372" s="131">
        <v>31791.445196161665</v>
      </c>
      <c r="F1372" s="131">
        <v>18998.666666666668</v>
      </c>
      <c r="G1372" s="131">
        <v>19233.666666666668</v>
      </c>
      <c r="H1372" s="131">
        <v>12661.779834978028</v>
      </c>
    </row>
    <row r="1373" spans="1:8" ht="12.75">
      <c r="A1373" s="130">
        <v>38389.877488425926</v>
      </c>
      <c r="C1373" s="153" t="s">
        <v>441</v>
      </c>
      <c r="D1373" s="131">
        <v>73.28528243280851</v>
      </c>
      <c r="F1373" s="131">
        <v>188.50552600211307</v>
      </c>
      <c r="G1373" s="131">
        <v>98.500423010936</v>
      </c>
      <c r="H1373" s="131">
        <v>73.28528243280851</v>
      </c>
    </row>
    <row r="1375" spans="3:8" ht="12.75">
      <c r="C1375" s="153" t="s">
        <v>442</v>
      </c>
      <c r="D1375" s="131">
        <v>0.2305188769513901</v>
      </c>
      <c r="F1375" s="131">
        <v>0.9922039757287162</v>
      </c>
      <c r="G1375" s="131">
        <v>0.5121250394842515</v>
      </c>
      <c r="H1375" s="131">
        <v>0.5787913183449828</v>
      </c>
    </row>
    <row r="1376" spans="1:10" ht="12.75">
      <c r="A1376" s="147" t="s">
        <v>431</v>
      </c>
      <c r="C1376" s="148" t="s">
        <v>432</v>
      </c>
      <c r="D1376" s="148" t="s">
        <v>433</v>
      </c>
      <c r="F1376" s="148" t="s">
        <v>434</v>
      </c>
      <c r="G1376" s="148" t="s">
        <v>435</v>
      </c>
      <c r="H1376" s="148" t="s">
        <v>436</v>
      </c>
      <c r="I1376" s="149" t="s">
        <v>437</v>
      </c>
      <c r="J1376" s="148" t="s">
        <v>438</v>
      </c>
    </row>
    <row r="1377" spans="1:8" ht="12.75">
      <c r="A1377" s="150" t="s">
        <v>503</v>
      </c>
      <c r="C1377" s="151">
        <v>231.6040000000503</v>
      </c>
      <c r="D1377" s="131">
        <v>210049.6407983303</v>
      </c>
      <c r="F1377" s="131">
        <v>29733</v>
      </c>
      <c r="G1377" s="131">
        <v>31158</v>
      </c>
      <c r="H1377" s="152" t="s">
        <v>960</v>
      </c>
    </row>
    <row r="1379" spans="4:8" ht="12.75">
      <c r="D1379" s="131">
        <v>223672.1618218422</v>
      </c>
      <c r="F1379" s="131">
        <v>29417</v>
      </c>
      <c r="G1379" s="131">
        <v>31343.000000029802</v>
      </c>
      <c r="H1379" s="152" t="s">
        <v>961</v>
      </c>
    </row>
    <row r="1381" spans="4:8" ht="12.75">
      <c r="D1381" s="131">
        <v>226048.3712208271</v>
      </c>
      <c r="F1381" s="131">
        <v>30337</v>
      </c>
      <c r="G1381" s="131">
        <v>31171</v>
      </c>
      <c r="H1381" s="152" t="s">
        <v>962</v>
      </c>
    </row>
    <row r="1383" spans="1:8" ht="12.75">
      <c r="A1383" s="147" t="s">
        <v>439</v>
      </c>
      <c r="C1383" s="153" t="s">
        <v>440</v>
      </c>
      <c r="D1383" s="131">
        <v>219923.39128033322</v>
      </c>
      <c r="F1383" s="131">
        <v>29829</v>
      </c>
      <c r="G1383" s="131">
        <v>31224.00000000993</v>
      </c>
      <c r="H1383" s="131">
        <v>189328.763373351</v>
      </c>
    </row>
    <row r="1384" spans="1:8" ht="12.75">
      <c r="A1384" s="130">
        <v>38389.877962962964</v>
      </c>
      <c r="C1384" s="153" t="s">
        <v>441</v>
      </c>
      <c r="D1384" s="131">
        <v>8633.064589854006</v>
      </c>
      <c r="F1384" s="131">
        <v>467.45267140107353</v>
      </c>
      <c r="G1384" s="131">
        <v>103.26180321618762</v>
      </c>
      <c r="H1384" s="131">
        <v>8633.064589854006</v>
      </c>
    </row>
    <row r="1386" spans="3:8" ht="12.75">
      <c r="C1386" s="153" t="s">
        <v>442</v>
      </c>
      <c r="D1386" s="131">
        <v>3.925487206974525</v>
      </c>
      <c r="F1386" s="131">
        <v>1.5671080874352925</v>
      </c>
      <c r="G1386" s="131">
        <v>0.3307129234440007</v>
      </c>
      <c r="H1386" s="131">
        <v>4.5598272740153325</v>
      </c>
    </row>
    <row r="1387" spans="1:10" ht="12.75">
      <c r="A1387" s="147" t="s">
        <v>431</v>
      </c>
      <c r="C1387" s="148" t="s">
        <v>432</v>
      </c>
      <c r="D1387" s="148" t="s">
        <v>433</v>
      </c>
      <c r="F1387" s="148" t="s">
        <v>434</v>
      </c>
      <c r="G1387" s="148" t="s">
        <v>435</v>
      </c>
      <c r="H1387" s="148" t="s">
        <v>436</v>
      </c>
      <c r="I1387" s="149" t="s">
        <v>437</v>
      </c>
      <c r="J1387" s="148" t="s">
        <v>438</v>
      </c>
    </row>
    <row r="1388" spans="1:8" ht="12.75">
      <c r="A1388" s="150" t="s">
        <v>501</v>
      </c>
      <c r="C1388" s="151">
        <v>267.7160000000149</v>
      </c>
      <c r="D1388" s="131">
        <v>141642.1280977726</v>
      </c>
      <c r="F1388" s="131">
        <v>7673.750000007451</v>
      </c>
      <c r="G1388" s="131">
        <v>7747.5</v>
      </c>
      <c r="H1388" s="152" t="s">
        <v>963</v>
      </c>
    </row>
    <row r="1390" spans="4:8" ht="12.75">
      <c r="D1390" s="131">
        <v>136724.93897271156</v>
      </c>
      <c r="F1390" s="131">
        <v>7699</v>
      </c>
      <c r="G1390" s="131">
        <v>7778.25</v>
      </c>
      <c r="H1390" s="152" t="s">
        <v>964</v>
      </c>
    </row>
    <row r="1392" spans="4:8" ht="12.75">
      <c r="D1392" s="131">
        <v>140097.87288856506</v>
      </c>
      <c r="F1392" s="131">
        <v>7639</v>
      </c>
      <c r="G1392" s="131">
        <v>7809</v>
      </c>
      <c r="H1392" s="152" t="s">
        <v>965</v>
      </c>
    </row>
    <row r="1394" spans="1:8" ht="12.75">
      <c r="A1394" s="147" t="s">
        <v>439</v>
      </c>
      <c r="C1394" s="153" t="s">
        <v>440</v>
      </c>
      <c r="D1394" s="131">
        <v>139488.31331968307</v>
      </c>
      <c r="F1394" s="131">
        <v>7670.583333335817</v>
      </c>
      <c r="G1394" s="131">
        <v>7778.25</v>
      </c>
      <c r="H1394" s="131">
        <v>131754.8660938476</v>
      </c>
    </row>
    <row r="1395" spans="1:8" ht="12.75">
      <c r="A1395" s="130">
        <v>38389.87861111111</v>
      </c>
      <c r="C1395" s="153" t="s">
        <v>441</v>
      </c>
      <c r="D1395" s="131">
        <v>2514.6290728294844</v>
      </c>
      <c r="F1395" s="131">
        <v>30.12508644587564</v>
      </c>
      <c r="G1395" s="131">
        <v>30.75</v>
      </c>
      <c r="H1395" s="131">
        <v>2514.6290728294844</v>
      </c>
    </row>
    <row r="1397" spans="3:8" ht="12.75">
      <c r="C1397" s="153" t="s">
        <v>442</v>
      </c>
      <c r="D1397" s="131">
        <v>1.802752512367391</v>
      </c>
      <c r="F1397" s="131">
        <v>0.39273527366496536</v>
      </c>
      <c r="G1397" s="131">
        <v>0.39533314048789897</v>
      </c>
      <c r="H1397" s="131">
        <v>1.9085663758622327</v>
      </c>
    </row>
    <row r="1398" spans="1:10" ht="12.75">
      <c r="A1398" s="147" t="s">
        <v>431</v>
      </c>
      <c r="C1398" s="148" t="s">
        <v>432</v>
      </c>
      <c r="D1398" s="148" t="s">
        <v>433</v>
      </c>
      <c r="F1398" s="148" t="s">
        <v>434</v>
      </c>
      <c r="G1398" s="148" t="s">
        <v>435</v>
      </c>
      <c r="H1398" s="148" t="s">
        <v>436</v>
      </c>
      <c r="I1398" s="149" t="s">
        <v>437</v>
      </c>
      <c r="J1398" s="148" t="s">
        <v>438</v>
      </c>
    </row>
    <row r="1399" spans="1:8" ht="12.75">
      <c r="A1399" s="150" t="s">
        <v>500</v>
      </c>
      <c r="C1399" s="151">
        <v>292.40199999976903</v>
      </c>
      <c r="D1399" s="131">
        <v>30206.994391411543</v>
      </c>
      <c r="F1399" s="131">
        <v>29770.75</v>
      </c>
      <c r="G1399" s="131">
        <v>28538.499999970198</v>
      </c>
      <c r="H1399" s="152" t="s">
        <v>966</v>
      </c>
    </row>
    <row r="1401" spans="4:8" ht="12.75">
      <c r="D1401" s="131">
        <v>30297.5</v>
      </c>
      <c r="F1401" s="131">
        <v>29887.75</v>
      </c>
      <c r="G1401" s="131">
        <v>28613.249999970198</v>
      </c>
      <c r="H1401" s="152" t="s">
        <v>967</v>
      </c>
    </row>
    <row r="1403" spans="4:8" ht="12.75">
      <c r="D1403" s="131">
        <v>30533.635799884796</v>
      </c>
      <c r="F1403" s="131">
        <v>29741.000000029802</v>
      </c>
      <c r="G1403" s="131">
        <v>28679</v>
      </c>
      <c r="H1403" s="152" t="s">
        <v>968</v>
      </c>
    </row>
    <row r="1405" spans="1:8" ht="12.75">
      <c r="A1405" s="147" t="s">
        <v>439</v>
      </c>
      <c r="C1405" s="153" t="s">
        <v>440</v>
      </c>
      <c r="D1405" s="131">
        <v>30346.04339709878</v>
      </c>
      <c r="F1405" s="131">
        <v>29799.833333343267</v>
      </c>
      <c r="G1405" s="131">
        <v>28610.24999998013</v>
      </c>
      <c r="H1405" s="131">
        <v>1228.3722577462368</v>
      </c>
    </row>
    <row r="1406" spans="1:8" ht="12.75">
      <c r="A1406" s="130">
        <v>38389.879282407404</v>
      </c>
      <c r="C1406" s="153" t="s">
        <v>441</v>
      </c>
      <c r="D1406" s="131">
        <v>168.64459221655085</v>
      </c>
      <c r="F1406" s="131">
        <v>77.57751498795078</v>
      </c>
      <c r="G1406" s="131">
        <v>70.29802630110645</v>
      </c>
      <c r="H1406" s="131">
        <v>168.64459221655085</v>
      </c>
    </row>
    <row r="1408" spans="3:8" ht="12.75">
      <c r="C1408" s="153" t="s">
        <v>442</v>
      </c>
      <c r="D1408" s="131">
        <v>0.5557383214995139</v>
      </c>
      <c r="F1408" s="131">
        <v>0.26032868748010307</v>
      </c>
      <c r="G1408" s="131">
        <v>0.24570923463148792</v>
      </c>
      <c r="H1408" s="131">
        <v>13.729111118641875</v>
      </c>
    </row>
    <row r="1409" spans="1:10" ht="12.75">
      <c r="A1409" s="147" t="s">
        <v>431</v>
      </c>
      <c r="C1409" s="148" t="s">
        <v>432</v>
      </c>
      <c r="D1409" s="148" t="s">
        <v>433</v>
      </c>
      <c r="F1409" s="148" t="s">
        <v>434</v>
      </c>
      <c r="G1409" s="148" t="s">
        <v>435</v>
      </c>
      <c r="H1409" s="148" t="s">
        <v>436</v>
      </c>
      <c r="I1409" s="149" t="s">
        <v>437</v>
      </c>
      <c r="J1409" s="148" t="s">
        <v>438</v>
      </c>
    </row>
    <row r="1410" spans="1:8" ht="12.75">
      <c r="A1410" s="150" t="s">
        <v>504</v>
      </c>
      <c r="C1410" s="151">
        <v>324.75400000019</v>
      </c>
      <c r="D1410" s="131">
        <v>41335.07721787691</v>
      </c>
      <c r="F1410" s="131">
        <v>38019</v>
      </c>
      <c r="G1410" s="131">
        <v>35525</v>
      </c>
      <c r="H1410" s="152" t="s">
        <v>969</v>
      </c>
    </row>
    <row r="1412" spans="4:8" ht="12.75">
      <c r="D1412" s="131">
        <v>41516.88626772165</v>
      </c>
      <c r="F1412" s="131">
        <v>37422</v>
      </c>
      <c r="G1412" s="131">
        <v>35578</v>
      </c>
      <c r="H1412" s="152" t="s">
        <v>970</v>
      </c>
    </row>
    <row r="1414" spans="4:8" ht="12.75">
      <c r="D1414" s="131">
        <v>41371.36904799938</v>
      </c>
      <c r="F1414" s="131">
        <v>37671</v>
      </c>
      <c r="G1414" s="131">
        <v>35915</v>
      </c>
      <c r="H1414" s="152" t="s">
        <v>971</v>
      </c>
    </row>
    <row r="1416" spans="1:8" ht="12.75">
      <c r="A1416" s="147" t="s">
        <v>439</v>
      </c>
      <c r="C1416" s="153" t="s">
        <v>440</v>
      </c>
      <c r="D1416" s="131">
        <v>41407.77751119932</v>
      </c>
      <c r="F1416" s="131">
        <v>37704</v>
      </c>
      <c r="G1416" s="131">
        <v>35672.666666666664</v>
      </c>
      <c r="H1416" s="131">
        <v>4448.744106792777</v>
      </c>
    </row>
    <row r="1417" spans="1:8" ht="12.75">
      <c r="A1417" s="130">
        <v>38389.87980324074</v>
      </c>
      <c r="C1417" s="153" t="s">
        <v>441</v>
      </c>
      <c r="D1417" s="131">
        <v>96.21753892166738</v>
      </c>
      <c r="F1417" s="131">
        <v>299.8649696113236</v>
      </c>
      <c r="G1417" s="131">
        <v>211.53329131210845</v>
      </c>
      <c r="H1417" s="131">
        <v>96.21753892166738</v>
      </c>
    </row>
    <row r="1419" spans="3:8" ht="12.75">
      <c r="C1419" s="153" t="s">
        <v>442</v>
      </c>
      <c r="D1419" s="131">
        <v>0.23236586145113436</v>
      </c>
      <c r="F1419" s="131">
        <v>0.7953134139914162</v>
      </c>
      <c r="G1419" s="131">
        <v>0.5929842399748879</v>
      </c>
      <c r="H1419" s="131">
        <v>2.162802278844338</v>
      </c>
    </row>
    <row r="1420" spans="1:10" ht="12.75">
      <c r="A1420" s="147" t="s">
        <v>431</v>
      </c>
      <c r="C1420" s="148" t="s">
        <v>432</v>
      </c>
      <c r="D1420" s="148" t="s">
        <v>433</v>
      </c>
      <c r="F1420" s="148" t="s">
        <v>434</v>
      </c>
      <c r="G1420" s="148" t="s">
        <v>435</v>
      </c>
      <c r="H1420" s="148" t="s">
        <v>436</v>
      </c>
      <c r="I1420" s="149" t="s">
        <v>437</v>
      </c>
      <c r="J1420" s="148" t="s">
        <v>438</v>
      </c>
    </row>
    <row r="1421" spans="1:8" ht="12.75">
      <c r="A1421" s="150" t="s">
        <v>523</v>
      </c>
      <c r="C1421" s="151">
        <v>343.82299999985844</v>
      </c>
      <c r="D1421" s="131">
        <v>34026.52063161135</v>
      </c>
      <c r="F1421" s="131">
        <v>31925.999999970198</v>
      </c>
      <c r="G1421" s="131">
        <v>31344</v>
      </c>
      <c r="H1421" s="152" t="s">
        <v>972</v>
      </c>
    </row>
    <row r="1423" spans="4:8" ht="12.75">
      <c r="D1423" s="131">
        <v>33469.43399578333</v>
      </c>
      <c r="F1423" s="131">
        <v>31364</v>
      </c>
      <c r="G1423" s="131">
        <v>32070.000000029802</v>
      </c>
      <c r="H1423" s="152" t="s">
        <v>973</v>
      </c>
    </row>
    <row r="1425" spans="4:8" ht="12.75">
      <c r="D1425" s="131">
        <v>33826.760716974735</v>
      </c>
      <c r="F1425" s="131">
        <v>32174.000000029802</v>
      </c>
      <c r="G1425" s="131">
        <v>31912</v>
      </c>
      <c r="H1425" s="152" t="s">
        <v>974</v>
      </c>
    </row>
    <row r="1427" spans="1:8" ht="12.75">
      <c r="A1427" s="147" t="s">
        <v>439</v>
      </c>
      <c r="C1427" s="153" t="s">
        <v>440</v>
      </c>
      <c r="D1427" s="131">
        <v>33774.238448123135</v>
      </c>
      <c r="F1427" s="131">
        <v>31821.333333333336</v>
      </c>
      <c r="G1427" s="131">
        <v>31775.333333343267</v>
      </c>
      <c r="H1427" s="131">
        <v>1975.7391696189275</v>
      </c>
    </row>
    <row r="1428" spans="1:8" ht="12.75">
      <c r="A1428" s="130">
        <v>38389.88023148148</v>
      </c>
      <c r="C1428" s="153" t="s">
        <v>441</v>
      </c>
      <c r="D1428" s="131">
        <v>282.23274349092287</v>
      </c>
      <c r="F1428" s="131">
        <v>415.019678257137</v>
      </c>
      <c r="G1428" s="131">
        <v>381.8079796734023</v>
      </c>
      <c r="H1428" s="131">
        <v>282.23274349092287</v>
      </c>
    </row>
    <row r="1430" spans="3:8" ht="12.75">
      <c r="C1430" s="153" t="s">
        <v>442</v>
      </c>
      <c r="D1430" s="131">
        <v>0.8356450254960726</v>
      </c>
      <c r="F1430" s="131">
        <v>1.3042183805114087</v>
      </c>
      <c r="G1430" s="131">
        <v>1.2015860720263611</v>
      </c>
      <c r="H1430" s="131">
        <v>14.2849191751034</v>
      </c>
    </row>
    <row r="1431" spans="1:10" ht="12.75">
      <c r="A1431" s="147" t="s">
        <v>431</v>
      </c>
      <c r="C1431" s="148" t="s">
        <v>432</v>
      </c>
      <c r="D1431" s="148" t="s">
        <v>433</v>
      </c>
      <c r="F1431" s="148" t="s">
        <v>434</v>
      </c>
      <c r="G1431" s="148" t="s">
        <v>435</v>
      </c>
      <c r="H1431" s="148" t="s">
        <v>436</v>
      </c>
      <c r="I1431" s="149" t="s">
        <v>437</v>
      </c>
      <c r="J1431" s="148" t="s">
        <v>438</v>
      </c>
    </row>
    <row r="1432" spans="1:8" ht="12.75">
      <c r="A1432" s="150" t="s">
        <v>505</v>
      </c>
      <c r="C1432" s="151">
        <v>361.38400000007823</v>
      </c>
      <c r="D1432" s="131">
        <v>37143.83113312721</v>
      </c>
      <c r="F1432" s="131">
        <v>33198</v>
      </c>
      <c r="G1432" s="131">
        <v>33080</v>
      </c>
      <c r="H1432" s="152" t="s">
        <v>975</v>
      </c>
    </row>
    <row r="1434" spans="4:8" ht="12.75">
      <c r="D1434" s="131">
        <v>37082.50842607021</v>
      </c>
      <c r="F1434" s="131">
        <v>33184</v>
      </c>
      <c r="G1434" s="131">
        <v>32964</v>
      </c>
      <c r="H1434" s="152" t="s">
        <v>976</v>
      </c>
    </row>
    <row r="1436" spans="4:8" ht="12.75">
      <c r="D1436" s="131">
        <v>36805.784073114395</v>
      </c>
      <c r="F1436" s="131">
        <v>32684</v>
      </c>
      <c r="G1436" s="131">
        <v>32400</v>
      </c>
      <c r="H1436" s="152" t="s">
        <v>977</v>
      </c>
    </row>
    <row r="1438" spans="1:8" ht="12.75">
      <c r="A1438" s="147" t="s">
        <v>439</v>
      </c>
      <c r="C1438" s="153" t="s">
        <v>440</v>
      </c>
      <c r="D1438" s="131">
        <v>37010.70787743727</v>
      </c>
      <c r="F1438" s="131">
        <v>33022</v>
      </c>
      <c r="G1438" s="131">
        <v>32814.666666666664</v>
      </c>
      <c r="H1438" s="131">
        <v>4084.007467040557</v>
      </c>
    </row>
    <row r="1439" spans="1:8" ht="12.75">
      <c r="A1439" s="130">
        <v>38389.8806712963</v>
      </c>
      <c r="C1439" s="153" t="s">
        <v>441</v>
      </c>
      <c r="D1439" s="131">
        <v>180.09842526800986</v>
      </c>
      <c r="F1439" s="131">
        <v>292.80027322391624</v>
      </c>
      <c r="G1439" s="131">
        <v>363.7654922245008</v>
      </c>
      <c r="H1439" s="131">
        <v>180.09842526800986</v>
      </c>
    </row>
    <row r="1441" spans="3:8" ht="12.75">
      <c r="C1441" s="153" t="s">
        <v>442</v>
      </c>
      <c r="D1441" s="131">
        <v>0.486611674287383</v>
      </c>
      <c r="F1441" s="131">
        <v>0.8866824336015875</v>
      </c>
      <c r="G1441" s="131">
        <v>1.1085454437786992</v>
      </c>
      <c r="H1441" s="131">
        <v>4.409845641112814</v>
      </c>
    </row>
    <row r="1442" spans="1:10" ht="12.75">
      <c r="A1442" s="147" t="s">
        <v>431</v>
      </c>
      <c r="C1442" s="148" t="s">
        <v>432</v>
      </c>
      <c r="D1442" s="148" t="s">
        <v>433</v>
      </c>
      <c r="F1442" s="148" t="s">
        <v>434</v>
      </c>
      <c r="G1442" s="148" t="s">
        <v>435</v>
      </c>
      <c r="H1442" s="148" t="s">
        <v>436</v>
      </c>
      <c r="I1442" s="149" t="s">
        <v>437</v>
      </c>
      <c r="J1442" s="148" t="s">
        <v>438</v>
      </c>
    </row>
    <row r="1443" spans="1:8" ht="12.75">
      <c r="A1443" s="150" t="s">
        <v>524</v>
      </c>
      <c r="C1443" s="151">
        <v>371.029</v>
      </c>
      <c r="D1443" s="131">
        <v>44869</v>
      </c>
      <c r="F1443" s="131">
        <v>44696</v>
      </c>
      <c r="G1443" s="131">
        <v>44870</v>
      </c>
      <c r="H1443" s="152" t="s">
        <v>978</v>
      </c>
    </row>
    <row r="1445" spans="4:8" ht="12.75">
      <c r="D1445" s="131">
        <v>45015</v>
      </c>
      <c r="F1445" s="131">
        <v>45506</v>
      </c>
      <c r="G1445" s="131">
        <v>45550</v>
      </c>
      <c r="H1445" s="152" t="s">
        <v>979</v>
      </c>
    </row>
    <row r="1447" spans="4:8" ht="12.75">
      <c r="D1447" s="131">
        <v>44802.5</v>
      </c>
      <c r="F1447" s="131">
        <v>44584</v>
      </c>
      <c r="G1447" s="131">
        <v>45260</v>
      </c>
      <c r="H1447" s="152" t="s">
        <v>980</v>
      </c>
    </row>
    <row r="1449" spans="1:8" ht="12.75">
      <c r="A1449" s="147" t="s">
        <v>439</v>
      </c>
      <c r="C1449" s="153" t="s">
        <v>440</v>
      </c>
      <c r="D1449" s="131">
        <v>44895.5</v>
      </c>
      <c r="F1449" s="131">
        <v>44928.66666666667</v>
      </c>
      <c r="G1449" s="131">
        <v>45226.66666666667</v>
      </c>
      <c r="H1449" s="131">
        <v>-146.57047216349542</v>
      </c>
    </row>
    <row r="1450" spans="1:8" ht="12.75">
      <c r="A1450" s="130">
        <v>38389.88111111111</v>
      </c>
      <c r="C1450" s="153" t="s">
        <v>441</v>
      </c>
      <c r="D1450" s="131">
        <v>108.70027598861006</v>
      </c>
      <c r="F1450" s="131">
        <v>503.1116509616263</v>
      </c>
      <c r="G1450" s="131">
        <v>341.2232895529456</v>
      </c>
      <c r="H1450" s="131">
        <v>108.70027598861006</v>
      </c>
    </row>
    <row r="1452" spans="3:7" ht="12.75">
      <c r="C1452" s="153" t="s">
        <v>442</v>
      </c>
      <c r="D1452" s="131">
        <v>0.24211842164272604</v>
      </c>
      <c r="F1452" s="131">
        <v>1.1198009829543714</v>
      </c>
      <c r="G1452" s="131">
        <v>0.7544736649902982</v>
      </c>
    </row>
    <row r="1453" spans="1:10" ht="12.75">
      <c r="A1453" s="147" t="s">
        <v>431</v>
      </c>
      <c r="C1453" s="148" t="s">
        <v>432</v>
      </c>
      <c r="D1453" s="148" t="s">
        <v>433</v>
      </c>
      <c r="F1453" s="148" t="s">
        <v>434</v>
      </c>
      <c r="G1453" s="148" t="s">
        <v>435</v>
      </c>
      <c r="H1453" s="148" t="s">
        <v>436</v>
      </c>
      <c r="I1453" s="149" t="s">
        <v>437</v>
      </c>
      <c r="J1453" s="148" t="s">
        <v>438</v>
      </c>
    </row>
    <row r="1454" spans="1:8" ht="12.75">
      <c r="A1454" s="150" t="s">
        <v>499</v>
      </c>
      <c r="C1454" s="151">
        <v>407.77100000018254</v>
      </c>
      <c r="D1454" s="131">
        <v>102337.95552062988</v>
      </c>
      <c r="F1454" s="131">
        <v>87900</v>
      </c>
      <c r="G1454" s="131">
        <v>86300</v>
      </c>
      <c r="H1454" s="152" t="s">
        <v>981</v>
      </c>
    </row>
    <row r="1456" spans="4:8" ht="12.75">
      <c r="D1456" s="131">
        <v>101828.0553663969</v>
      </c>
      <c r="F1456" s="131">
        <v>88200</v>
      </c>
      <c r="G1456" s="131">
        <v>87200</v>
      </c>
      <c r="H1456" s="152" t="s">
        <v>982</v>
      </c>
    </row>
    <row r="1458" spans="4:8" ht="12.75">
      <c r="D1458" s="131">
        <v>102990.63561701775</v>
      </c>
      <c r="F1458" s="131">
        <v>88400</v>
      </c>
      <c r="G1458" s="131">
        <v>89100</v>
      </c>
      <c r="H1458" s="152" t="s">
        <v>983</v>
      </c>
    </row>
    <row r="1460" spans="1:8" ht="12.75">
      <c r="A1460" s="147" t="s">
        <v>439</v>
      </c>
      <c r="C1460" s="153" t="s">
        <v>440</v>
      </c>
      <c r="D1460" s="131">
        <v>102385.54883468151</v>
      </c>
      <c r="F1460" s="131">
        <v>88166.66666666666</v>
      </c>
      <c r="G1460" s="131">
        <v>87533.33333333334</v>
      </c>
      <c r="H1460" s="131">
        <v>14540.727031746499</v>
      </c>
    </row>
    <row r="1461" spans="1:8" ht="12.75">
      <c r="A1461" s="130">
        <v>38389.881574074076</v>
      </c>
      <c r="C1461" s="153" t="s">
        <v>441</v>
      </c>
      <c r="D1461" s="131">
        <v>582.7495623691246</v>
      </c>
      <c r="F1461" s="131">
        <v>251.66114784235833</v>
      </c>
      <c r="G1461" s="131">
        <v>1429.4521094927713</v>
      </c>
      <c r="H1461" s="131">
        <v>582.7495623691246</v>
      </c>
    </row>
    <row r="1463" spans="3:8" ht="12.75">
      <c r="C1463" s="153" t="s">
        <v>442</v>
      </c>
      <c r="D1463" s="131">
        <v>0.5691716936635957</v>
      </c>
      <c r="F1463" s="131">
        <v>0.28543797486845945</v>
      </c>
      <c r="G1463" s="131">
        <v>1.6330374442034705</v>
      </c>
      <c r="H1463" s="131">
        <v>4.007705812074034</v>
      </c>
    </row>
    <row r="1464" spans="1:10" ht="12.75">
      <c r="A1464" s="147" t="s">
        <v>431</v>
      </c>
      <c r="C1464" s="148" t="s">
        <v>432</v>
      </c>
      <c r="D1464" s="148" t="s">
        <v>433</v>
      </c>
      <c r="F1464" s="148" t="s">
        <v>434</v>
      </c>
      <c r="G1464" s="148" t="s">
        <v>435</v>
      </c>
      <c r="H1464" s="148" t="s">
        <v>436</v>
      </c>
      <c r="I1464" s="149" t="s">
        <v>437</v>
      </c>
      <c r="J1464" s="148" t="s">
        <v>438</v>
      </c>
    </row>
    <row r="1465" spans="1:8" ht="12.75">
      <c r="A1465" s="150" t="s">
        <v>506</v>
      </c>
      <c r="C1465" s="151">
        <v>455.40299999993294</v>
      </c>
      <c r="D1465" s="131">
        <v>68827.40556323528</v>
      </c>
      <c r="F1465" s="131">
        <v>61662.5</v>
      </c>
      <c r="G1465" s="131">
        <v>63657.5</v>
      </c>
      <c r="H1465" s="152" t="s">
        <v>984</v>
      </c>
    </row>
    <row r="1467" spans="4:8" ht="12.75">
      <c r="D1467" s="131">
        <v>68712.13772082329</v>
      </c>
      <c r="F1467" s="131">
        <v>61855</v>
      </c>
      <c r="G1467" s="131">
        <v>63667.5</v>
      </c>
      <c r="H1467" s="152" t="s">
        <v>985</v>
      </c>
    </row>
    <row r="1469" spans="4:8" ht="12.75">
      <c r="D1469" s="131">
        <v>68460.39584636688</v>
      </c>
      <c r="F1469" s="131">
        <v>62187.5</v>
      </c>
      <c r="G1469" s="131">
        <v>63750</v>
      </c>
      <c r="H1469" s="152" t="s">
        <v>986</v>
      </c>
    </row>
    <row r="1471" spans="1:8" ht="12.75">
      <c r="A1471" s="147" t="s">
        <v>439</v>
      </c>
      <c r="C1471" s="153" t="s">
        <v>440</v>
      </c>
      <c r="D1471" s="131">
        <v>68666.64637680848</v>
      </c>
      <c r="F1471" s="131">
        <v>61901.66666666667</v>
      </c>
      <c r="G1471" s="131">
        <v>63691.66666666667</v>
      </c>
      <c r="H1471" s="131">
        <v>5875.183198513911</v>
      </c>
    </row>
    <row r="1472" spans="1:8" ht="12.75">
      <c r="A1472" s="130">
        <v>38389.88222222222</v>
      </c>
      <c r="C1472" s="153" t="s">
        <v>441</v>
      </c>
      <c r="D1472" s="131">
        <v>187.68625376813193</v>
      </c>
      <c r="F1472" s="131">
        <v>265.5928902160849</v>
      </c>
      <c r="G1472" s="131">
        <v>50.76498136839345</v>
      </c>
      <c r="H1472" s="131">
        <v>187.68625376813193</v>
      </c>
    </row>
    <row r="1474" spans="3:8" ht="12.75">
      <c r="C1474" s="153" t="s">
        <v>442</v>
      </c>
      <c r="D1474" s="131">
        <v>0.27332957654317785</v>
      </c>
      <c r="F1474" s="131">
        <v>0.4290561216166796</v>
      </c>
      <c r="G1474" s="131">
        <v>0.07970427533962074</v>
      </c>
      <c r="H1474" s="131">
        <v>3.1945600235173264</v>
      </c>
    </row>
    <row r="1475" spans="1:16" ht="12.75">
      <c r="A1475" s="141" t="s">
        <v>422</v>
      </c>
      <c r="B1475" s="136" t="s">
        <v>588</v>
      </c>
      <c r="D1475" s="141" t="s">
        <v>423</v>
      </c>
      <c r="E1475" s="136" t="s">
        <v>424</v>
      </c>
      <c r="F1475" s="137" t="s">
        <v>460</v>
      </c>
      <c r="G1475" s="142" t="s">
        <v>426</v>
      </c>
      <c r="H1475" s="143">
        <v>1</v>
      </c>
      <c r="I1475" s="144" t="s">
        <v>427</v>
      </c>
      <c r="J1475" s="143">
        <v>14</v>
      </c>
      <c r="K1475" s="142" t="s">
        <v>428</v>
      </c>
      <c r="L1475" s="145">
        <v>1</v>
      </c>
      <c r="M1475" s="142" t="s">
        <v>429</v>
      </c>
      <c r="N1475" s="146">
        <v>1</v>
      </c>
      <c r="O1475" s="142" t="s">
        <v>430</v>
      </c>
      <c r="P1475" s="146">
        <v>1</v>
      </c>
    </row>
    <row r="1477" spans="1:10" ht="12.75">
      <c r="A1477" s="147" t="s">
        <v>431</v>
      </c>
      <c r="C1477" s="148" t="s">
        <v>432</v>
      </c>
      <c r="D1477" s="148" t="s">
        <v>433</v>
      </c>
      <c r="F1477" s="148" t="s">
        <v>434</v>
      </c>
      <c r="G1477" s="148" t="s">
        <v>435</v>
      </c>
      <c r="H1477" s="148" t="s">
        <v>436</v>
      </c>
      <c r="I1477" s="149" t="s">
        <v>437</v>
      </c>
      <c r="J1477" s="148" t="s">
        <v>438</v>
      </c>
    </row>
    <row r="1478" spans="1:8" ht="12.75">
      <c r="A1478" s="150" t="s">
        <v>502</v>
      </c>
      <c r="C1478" s="151">
        <v>228.61599999992177</v>
      </c>
      <c r="D1478" s="131">
        <v>22410.679225564003</v>
      </c>
      <c r="F1478" s="131">
        <v>18697</v>
      </c>
      <c r="G1478" s="131">
        <v>18603</v>
      </c>
      <c r="H1478" s="152" t="s">
        <v>987</v>
      </c>
    </row>
    <row r="1480" spans="4:8" ht="12.75">
      <c r="D1480" s="131">
        <v>22299.916891545057</v>
      </c>
      <c r="F1480" s="131">
        <v>18804</v>
      </c>
      <c r="G1480" s="131">
        <v>19082</v>
      </c>
      <c r="H1480" s="152" t="s">
        <v>988</v>
      </c>
    </row>
    <row r="1482" spans="4:8" ht="12.75">
      <c r="D1482" s="131">
        <v>22529.824217915535</v>
      </c>
      <c r="F1482" s="131">
        <v>18785</v>
      </c>
      <c r="G1482" s="131">
        <v>18664</v>
      </c>
      <c r="H1482" s="152" t="s">
        <v>989</v>
      </c>
    </row>
    <row r="1484" spans="1:8" ht="12.75">
      <c r="A1484" s="147" t="s">
        <v>439</v>
      </c>
      <c r="C1484" s="153" t="s">
        <v>440</v>
      </c>
      <c r="D1484" s="131">
        <v>22413.473445008196</v>
      </c>
      <c r="F1484" s="131">
        <v>18762</v>
      </c>
      <c r="G1484" s="131">
        <v>18783</v>
      </c>
      <c r="H1484" s="131">
        <v>3639.7671786896603</v>
      </c>
    </row>
    <row r="1485" spans="1:8" ht="12.75">
      <c r="A1485" s="130">
        <v>38389.88445601852</v>
      </c>
      <c r="C1485" s="153" t="s">
        <v>441</v>
      </c>
      <c r="D1485" s="131">
        <v>114.97913039562447</v>
      </c>
      <c r="F1485" s="131">
        <v>57.087651904768336</v>
      </c>
      <c r="G1485" s="131">
        <v>260.731662825979</v>
      </c>
      <c r="H1485" s="131">
        <v>114.97913039562447</v>
      </c>
    </row>
    <row r="1487" spans="3:8" ht="12.75">
      <c r="C1487" s="153" t="s">
        <v>442</v>
      </c>
      <c r="D1487" s="131">
        <v>0.5129911286518244</v>
      </c>
      <c r="F1487" s="131">
        <v>0.30427274227037815</v>
      </c>
      <c r="G1487" s="131">
        <v>1.3881257670552043</v>
      </c>
      <c r="H1487" s="131">
        <v>3.1589693722392895</v>
      </c>
    </row>
    <row r="1488" spans="1:10" ht="12.75">
      <c r="A1488" s="147" t="s">
        <v>431</v>
      </c>
      <c r="C1488" s="148" t="s">
        <v>432</v>
      </c>
      <c r="D1488" s="148" t="s">
        <v>433</v>
      </c>
      <c r="F1488" s="148" t="s">
        <v>434</v>
      </c>
      <c r="G1488" s="148" t="s">
        <v>435</v>
      </c>
      <c r="H1488" s="148" t="s">
        <v>436</v>
      </c>
      <c r="I1488" s="149" t="s">
        <v>437</v>
      </c>
      <c r="J1488" s="148" t="s">
        <v>438</v>
      </c>
    </row>
    <row r="1489" spans="1:8" ht="12.75">
      <c r="A1489" s="150" t="s">
        <v>503</v>
      </c>
      <c r="C1489" s="151">
        <v>231.6040000000503</v>
      </c>
      <c r="D1489" s="131">
        <v>36720.56263625622</v>
      </c>
      <c r="F1489" s="131">
        <v>28599.000000029802</v>
      </c>
      <c r="G1489" s="131">
        <v>29673</v>
      </c>
      <c r="H1489" s="152" t="s">
        <v>990</v>
      </c>
    </row>
    <row r="1491" spans="4:8" ht="12.75">
      <c r="D1491" s="131">
        <v>36608.11403912306</v>
      </c>
      <c r="F1491" s="131">
        <v>28600</v>
      </c>
      <c r="G1491" s="131">
        <v>29395.000000029802</v>
      </c>
      <c r="H1491" s="152" t="s">
        <v>991</v>
      </c>
    </row>
    <row r="1493" spans="4:8" ht="12.75">
      <c r="D1493" s="131">
        <v>36162.98759710789</v>
      </c>
      <c r="F1493" s="131">
        <v>28335</v>
      </c>
      <c r="G1493" s="131">
        <v>29629.999999970198</v>
      </c>
      <c r="H1493" s="152" t="s">
        <v>992</v>
      </c>
    </row>
    <row r="1495" spans="1:8" ht="12.75">
      <c r="A1495" s="147" t="s">
        <v>439</v>
      </c>
      <c r="C1495" s="153" t="s">
        <v>440</v>
      </c>
      <c r="D1495" s="131">
        <v>36497.22142416239</v>
      </c>
      <c r="F1495" s="131">
        <v>28511.333333343267</v>
      </c>
      <c r="G1495" s="131">
        <v>29566</v>
      </c>
      <c r="H1495" s="131">
        <v>7407.047780747054</v>
      </c>
    </row>
    <row r="1496" spans="1:8" ht="12.75">
      <c r="A1496" s="130">
        <v>38389.88491898148</v>
      </c>
      <c r="C1496" s="153" t="s">
        <v>441</v>
      </c>
      <c r="D1496" s="131">
        <v>294.8649862392333</v>
      </c>
      <c r="F1496" s="131">
        <v>152.70996475665297</v>
      </c>
      <c r="G1496" s="131">
        <v>149.64290826191092</v>
      </c>
      <c r="H1496" s="131">
        <v>294.8649862392333</v>
      </c>
    </row>
    <row r="1498" spans="3:8" ht="12.75">
      <c r="C1498" s="153" t="s">
        <v>442</v>
      </c>
      <c r="D1498" s="131">
        <v>0.8079107798711023</v>
      </c>
      <c r="F1498" s="131">
        <v>0.5356114460563043</v>
      </c>
      <c r="G1498" s="131">
        <v>0.5061317332811706</v>
      </c>
      <c r="H1498" s="131">
        <v>3.9808705839007574</v>
      </c>
    </row>
    <row r="1499" spans="1:10" ht="12.75">
      <c r="A1499" s="147" t="s">
        <v>431</v>
      </c>
      <c r="C1499" s="148" t="s">
        <v>432</v>
      </c>
      <c r="D1499" s="148" t="s">
        <v>433</v>
      </c>
      <c r="F1499" s="148" t="s">
        <v>434</v>
      </c>
      <c r="G1499" s="148" t="s">
        <v>435</v>
      </c>
      <c r="H1499" s="148" t="s">
        <v>436</v>
      </c>
      <c r="I1499" s="149" t="s">
        <v>437</v>
      </c>
      <c r="J1499" s="148" t="s">
        <v>438</v>
      </c>
    </row>
    <row r="1500" spans="1:8" ht="12.75">
      <c r="A1500" s="150" t="s">
        <v>501</v>
      </c>
      <c r="C1500" s="151">
        <v>267.7160000000149</v>
      </c>
      <c r="D1500" s="131">
        <v>13309.80784997344</v>
      </c>
      <c r="F1500" s="131">
        <v>7187</v>
      </c>
      <c r="G1500" s="131">
        <v>7351.749999992549</v>
      </c>
      <c r="H1500" s="152" t="s">
        <v>993</v>
      </c>
    </row>
    <row r="1502" spans="4:8" ht="12.75">
      <c r="D1502" s="131">
        <v>13424.731040537357</v>
      </c>
      <c r="F1502" s="131">
        <v>7294.25</v>
      </c>
      <c r="G1502" s="131">
        <v>7343.25</v>
      </c>
      <c r="H1502" s="152" t="s">
        <v>994</v>
      </c>
    </row>
    <row r="1504" spans="4:8" ht="12.75">
      <c r="D1504" s="131">
        <v>13351.969497323036</v>
      </c>
      <c r="F1504" s="131">
        <v>7214.5</v>
      </c>
      <c r="G1504" s="131">
        <v>7304.500000007451</v>
      </c>
      <c r="H1504" s="152" t="s">
        <v>995</v>
      </c>
    </row>
    <row r="1506" spans="1:8" ht="12.75">
      <c r="A1506" s="147" t="s">
        <v>439</v>
      </c>
      <c r="C1506" s="153" t="s">
        <v>440</v>
      </c>
      <c r="D1506" s="131">
        <v>13362.169462611277</v>
      </c>
      <c r="F1506" s="131">
        <v>7231.916666666666</v>
      </c>
      <c r="G1506" s="131">
        <v>7333.166666666666</v>
      </c>
      <c r="H1506" s="131">
        <v>6071.13543573655</v>
      </c>
    </row>
    <row r="1507" spans="1:8" ht="12.75">
      <c r="A1507" s="130">
        <v>38389.885567129626</v>
      </c>
      <c r="C1507" s="153" t="s">
        <v>441</v>
      </c>
      <c r="D1507" s="131">
        <v>58.13660121855351</v>
      </c>
      <c r="F1507" s="131">
        <v>55.70588688220782</v>
      </c>
      <c r="G1507" s="131">
        <v>25.18721566543819</v>
      </c>
      <c r="H1507" s="131">
        <v>58.13660121855351</v>
      </c>
    </row>
    <row r="1509" spans="3:8" ht="12.75">
      <c r="C1509" s="153" t="s">
        <v>442</v>
      </c>
      <c r="D1509" s="131">
        <v>0.4350835497276524</v>
      </c>
      <c r="F1509" s="131">
        <v>0.7702783293807473</v>
      </c>
      <c r="G1509" s="131">
        <v>0.3434698379341103</v>
      </c>
      <c r="H1509" s="131">
        <v>0.9575902536508043</v>
      </c>
    </row>
    <row r="1510" spans="1:10" ht="12.75">
      <c r="A1510" s="147" t="s">
        <v>431</v>
      </c>
      <c r="C1510" s="148" t="s">
        <v>432</v>
      </c>
      <c r="D1510" s="148" t="s">
        <v>433</v>
      </c>
      <c r="F1510" s="148" t="s">
        <v>434</v>
      </c>
      <c r="G1510" s="148" t="s">
        <v>435</v>
      </c>
      <c r="H1510" s="148" t="s">
        <v>436</v>
      </c>
      <c r="I1510" s="149" t="s">
        <v>437</v>
      </c>
      <c r="J1510" s="148" t="s">
        <v>438</v>
      </c>
    </row>
    <row r="1511" spans="1:8" ht="12.75">
      <c r="A1511" s="150" t="s">
        <v>500</v>
      </c>
      <c r="C1511" s="151">
        <v>292.40199999976903</v>
      </c>
      <c r="D1511" s="131">
        <v>54989.71631461382</v>
      </c>
      <c r="F1511" s="131">
        <v>27851.250000029802</v>
      </c>
      <c r="G1511" s="131">
        <v>27597.75</v>
      </c>
      <c r="H1511" s="152" t="s">
        <v>996</v>
      </c>
    </row>
    <row r="1513" spans="4:8" ht="12.75">
      <c r="D1513" s="131">
        <v>54986.117868959904</v>
      </c>
      <c r="F1513" s="131">
        <v>28162</v>
      </c>
      <c r="G1513" s="131">
        <v>27911.249999970198</v>
      </c>
      <c r="H1513" s="152" t="s">
        <v>997</v>
      </c>
    </row>
    <row r="1515" spans="4:8" ht="12.75">
      <c r="D1515" s="131">
        <v>56080.76434785128</v>
      </c>
      <c r="F1515" s="131">
        <v>28239.5</v>
      </c>
      <c r="G1515" s="131">
        <v>27862.25</v>
      </c>
      <c r="H1515" s="152" t="s">
        <v>998</v>
      </c>
    </row>
    <row r="1517" spans="1:8" ht="12.75">
      <c r="A1517" s="147" t="s">
        <v>439</v>
      </c>
      <c r="C1517" s="153" t="s">
        <v>440</v>
      </c>
      <c r="D1517" s="131">
        <v>55352.199510474995</v>
      </c>
      <c r="F1517" s="131">
        <v>28084.25000000993</v>
      </c>
      <c r="G1517" s="131">
        <v>27790.416666656733</v>
      </c>
      <c r="H1517" s="131">
        <v>27436.447156427497</v>
      </c>
    </row>
    <row r="1518" spans="1:8" ht="12.75">
      <c r="A1518" s="130">
        <v>38389.88623842593</v>
      </c>
      <c r="C1518" s="153" t="s">
        <v>441</v>
      </c>
      <c r="D1518" s="131">
        <v>630.9582227834994</v>
      </c>
      <c r="F1518" s="131">
        <v>205.47095291812585</v>
      </c>
      <c r="G1518" s="131">
        <v>168.64336135665474</v>
      </c>
      <c r="H1518" s="131">
        <v>630.9582227834994</v>
      </c>
    </row>
    <row r="1520" spans="3:8" ht="12.75">
      <c r="C1520" s="153" t="s">
        <v>442</v>
      </c>
      <c r="D1520" s="131">
        <v>1.139897291098785</v>
      </c>
      <c r="F1520" s="131">
        <v>0.7316234292105119</v>
      </c>
      <c r="G1520" s="131">
        <v>0.6068399886893203</v>
      </c>
      <c r="H1520" s="131">
        <v>2.2997081917572033</v>
      </c>
    </row>
    <row r="1521" spans="1:10" ht="12.75">
      <c r="A1521" s="147" t="s">
        <v>431</v>
      </c>
      <c r="C1521" s="148" t="s">
        <v>432</v>
      </c>
      <c r="D1521" s="148" t="s">
        <v>433</v>
      </c>
      <c r="F1521" s="148" t="s">
        <v>434</v>
      </c>
      <c r="G1521" s="148" t="s">
        <v>435</v>
      </c>
      <c r="H1521" s="148" t="s">
        <v>436</v>
      </c>
      <c r="I1521" s="149" t="s">
        <v>437</v>
      </c>
      <c r="J1521" s="148" t="s">
        <v>438</v>
      </c>
    </row>
    <row r="1522" spans="1:8" ht="12.75">
      <c r="A1522" s="150" t="s">
        <v>504</v>
      </c>
      <c r="C1522" s="151">
        <v>324.75400000019</v>
      </c>
      <c r="D1522" s="131">
        <v>42394.68725210428</v>
      </c>
      <c r="F1522" s="131">
        <v>37493</v>
      </c>
      <c r="G1522" s="131">
        <v>35465</v>
      </c>
      <c r="H1522" s="152" t="s">
        <v>999</v>
      </c>
    </row>
    <row r="1524" spans="4:8" ht="12.75">
      <c r="D1524" s="131">
        <v>42701.39018577337</v>
      </c>
      <c r="F1524" s="131">
        <v>37193</v>
      </c>
      <c r="G1524" s="131">
        <v>35450</v>
      </c>
      <c r="H1524" s="152" t="s">
        <v>1000</v>
      </c>
    </row>
    <row r="1526" spans="4:8" ht="12.75">
      <c r="D1526" s="131">
        <v>41513.65552073717</v>
      </c>
      <c r="F1526" s="131">
        <v>36720</v>
      </c>
      <c r="G1526" s="131">
        <v>35832</v>
      </c>
      <c r="H1526" s="152" t="s">
        <v>1001</v>
      </c>
    </row>
    <row r="1528" spans="1:8" ht="12.75">
      <c r="A1528" s="147" t="s">
        <v>439</v>
      </c>
      <c r="C1528" s="153" t="s">
        <v>440</v>
      </c>
      <c r="D1528" s="131">
        <v>42203.24431953828</v>
      </c>
      <c r="F1528" s="131">
        <v>37135.333333333336</v>
      </c>
      <c r="G1528" s="131">
        <v>35582.333333333336</v>
      </c>
      <c r="H1528" s="131">
        <v>5637.454696226265</v>
      </c>
    </row>
    <row r="1529" spans="1:8" ht="12.75">
      <c r="A1529" s="130">
        <v>38389.88674768519</v>
      </c>
      <c r="C1529" s="153" t="s">
        <v>441</v>
      </c>
      <c r="D1529" s="131">
        <v>616.5761963898622</v>
      </c>
      <c r="F1529" s="131">
        <v>389.7131423667072</v>
      </c>
      <c r="G1529" s="131">
        <v>216.34771395448882</v>
      </c>
      <c r="H1529" s="131">
        <v>616.5761963898622</v>
      </c>
    </row>
    <row r="1531" spans="3:8" ht="12.75">
      <c r="C1531" s="153" t="s">
        <v>442</v>
      </c>
      <c r="D1531" s="131">
        <v>1.4609687153942665</v>
      </c>
      <c r="F1531" s="131">
        <v>1.0494402699137584</v>
      </c>
      <c r="G1531" s="131">
        <v>0.6080200304115961</v>
      </c>
      <c r="H1531" s="131">
        <v>10.937137939265405</v>
      </c>
    </row>
    <row r="1532" spans="1:10" ht="12.75">
      <c r="A1532" s="147" t="s">
        <v>431</v>
      </c>
      <c r="C1532" s="148" t="s">
        <v>432</v>
      </c>
      <c r="D1532" s="148" t="s">
        <v>433</v>
      </c>
      <c r="F1532" s="148" t="s">
        <v>434</v>
      </c>
      <c r="G1532" s="148" t="s">
        <v>435</v>
      </c>
      <c r="H1532" s="148" t="s">
        <v>436</v>
      </c>
      <c r="I1532" s="149" t="s">
        <v>437</v>
      </c>
      <c r="J1532" s="148" t="s">
        <v>438</v>
      </c>
    </row>
    <row r="1533" spans="1:8" ht="12.75">
      <c r="A1533" s="150" t="s">
        <v>523</v>
      </c>
      <c r="C1533" s="151">
        <v>343.82299999985844</v>
      </c>
      <c r="D1533" s="131">
        <v>34470.005717515945</v>
      </c>
      <c r="F1533" s="131">
        <v>32036</v>
      </c>
      <c r="G1533" s="131">
        <v>32168.000000029802</v>
      </c>
      <c r="H1533" s="152" t="s">
        <v>1002</v>
      </c>
    </row>
    <row r="1535" spans="4:8" ht="12.75">
      <c r="D1535" s="131">
        <v>34773.31588751078</v>
      </c>
      <c r="F1535" s="131">
        <v>31384</v>
      </c>
      <c r="G1535" s="131">
        <v>31512</v>
      </c>
      <c r="H1535" s="152" t="s">
        <v>1003</v>
      </c>
    </row>
    <row r="1537" spans="4:8" ht="12.75">
      <c r="D1537" s="131">
        <v>34452.68727850914</v>
      </c>
      <c r="F1537" s="131">
        <v>32350</v>
      </c>
      <c r="G1537" s="131">
        <v>31766.000000029802</v>
      </c>
      <c r="H1537" s="152" t="s">
        <v>1004</v>
      </c>
    </row>
    <row r="1539" spans="1:8" ht="12.75">
      <c r="A1539" s="147" t="s">
        <v>439</v>
      </c>
      <c r="C1539" s="153" t="s">
        <v>440</v>
      </c>
      <c r="D1539" s="131">
        <v>34565.33629451195</v>
      </c>
      <c r="F1539" s="131">
        <v>31923.333333333336</v>
      </c>
      <c r="G1539" s="131">
        <v>31815.3333333532</v>
      </c>
      <c r="H1539" s="131">
        <v>2695.6133507791483</v>
      </c>
    </row>
    <row r="1540" spans="1:8" ht="12.75">
      <c r="A1540" s="130">
        <v>38389.8871875</v>
      </c>
      <c r="C1540" s="153" t="s">
        <v>441</v>
      </c>
      <c r="D1540" s="131">
        <v>180.32364074174995</v>
      </c>
      <c r="F1540" s="131">
        <v>492.75687040703275</v>
      </c>
      <c r="G1540" s="131">
        <v>330.7708169444241</v>
      </c>
      <c r="H1540" s="131">
        <v>180.32364074174995</v>
      </c>
    </row>
    <row r="1542" spans="3:8" ht="12.75">
      <c r="C1542" s="153" t="s">
        <v>442</v>
      </c>
      <c r="D1542" s="131">
        <v>0.5216892415144259</v>
      </c>
      <c r="F1542" s="131">
        <v>1.5435633405253193</v>
      </c>
      <c r="G1542" s="131">
        <v>1.0396584988712492</v>
      </c>
      <c r="H1542" s="131">
        <v>6.689521725718885</v>
      </c>
    </row>
    <row r="1543" spans="1:10" ht="12.75">
      <c r="A1543" s="147" t="s">
        <v>431</v>
      </c>
      <c r="C1543" s="148" t="s">
        <v>432</v>
      </c>
      <c r="D1543" s="148" t="s">
        <v>433</v>
      </c>
      <c r="F1543" s="148" t="s">
        <v>434</v>
      </c>
      <c r="G1543" s="148" t="s">
        <v>435</v>
      </c>
      <c r="H1543" s="148" t="s">
        <v>436</v>
      </c>
      <c r="I1543" s="149" t="s">
        <v>437</v>
      </c>
      <c r="J1543" s="148" t="s">
        <v>438</v>
      </c>
    </row>
    <row r="1544" spans="1:8" ht="12.75">
      <c r="A1544" s="150" t="s">
        <v>505</v>
      </c>
      <c r="C1544" s="151">
        <v>361.38400000007823</v>
      </c>
      <c r="D1544" s="131">
        <v>78122.73188853264</v>
      </c>
      <c r="F1544" s="131">
        <v>33214</v>
      </c>
      <c r="G1544" s="131">
        <v>32714</v>
      </c>
      <c r="H1544" s="152" t="s">
        <v>1005</v>
      </c>
    </row>
    <row r="1546" spans="4:8" ht="12.75">
      <c r="D1546" s="131">
        <v>81843.42592859268</v>
      </c>
      <c r="F1546" s="131">
        <v>33408</v>
      </c>
      <c r="G1546" s="131">
        <v>33806</v>
      </c>
      <c r="H1546" s="152" t="s">
        <v>1006</v>
      </c>
    </row>
    <row r="1548" spans="4:8" ht="12.75">
      <c r="D1548" s="131">
        <v>80938.35236227512</v>
      </c>
      <c r="F1548" s="131">
        <v>32936</v>
      </c>
      <c r="G1548" s="131">
        <v>32946</v>
      </c>
      <c r="H1548" s="152" t="s">
        <v>1007</v>
      </c>
    </row>
    <row r="1550" spans="1:8" ht="12.75">
      <c r="A1550" s="147" t="s">
        <v>439</v>
      </c>
      <c r="C1550" s="153" t="s">
        <v>440</v>
      </c>
      <c r="D1550" s="131">
        <v>80301.50339313348</v>
      </c>
      <c r="F1550" s="131">
        <v>33186</v>
      </c>
      <c r="G1550" s="131">
        <v>33155.333333333336</v>
      </c>
      <c r="H1550" s="131">
        <v>47129.5991523674</v>
      </c>
    </row>
    <row r="1551" spans="1:8" ht="12.75">
      <c r="A1551" s="130">
        <v>38389.88761574074</v>
      </c>
      <c r="C1551" s="153" t="s">
        <v>441</v>
      </c>
      <c r="D1551" s="131">
        <v>1940.379728830749</v>
      </c>
      <c r="F1551" s="131">
        <v>237.2424919781446</v>
      </c>
      <c r="G1551" s="131">
        <v>575.3097716303221</v>
      </c>
      <c r="H1551" s="131">
        <v>1940.379728830749</v>
      </c>
    </row>
    <row r="1553" spans="3:8" ht="12.75">
      <c r="C1553" s="153" t="s">
        <v>442</v>
      </c>
      <c r="D1553" s="131">
        <v>2.4163678721321045</v>
      </c>
      <c r="F1553" s="131">
        <v>0.7148872777018762</v>
      </c>
      <c r="G1553" s="131">
        <v>1.7351952575663707</v>
      </c>
      <c r="H1553" s="131">
        <v>4.117114857178411</v>
      </c>
    </row>
    <row r="1554" spans="1:10" ht="12.75">
      <c r="A1554" s="147" t="s">
        <v>431</v>
      </c>
      <c r="C1554" s="148" t="s">
        <v>432</v>
      </c>
      <c r="D1554" s="148" t="s">
        <v>433</v>
      </c>
      <c r="F1554" s="148" t="s">
        <v>434</v>
      </c>
      <c r="G1554" s="148" t="s">
        <v>435</v>
      </c>
      <c r="H1554" s="148" t="s">
        <v>436</v>
      </c>
      <c r="I1554" s="149" t="s">
        <v>437</v>
      </c>
      <c r="J1554" s="148" t="s">
        <v>438</v>
      </c>
    </row>
    <row r="1555" spans="1:8" ht="12.75">
      <c r="A1555" s="150" t="s">
        <v>524</v>
      </c>
      <c r="C1555" s="151">
        <v>371.029</v>
      </c>
      <c r="D1555" s="131">
        <v>54665.66200554371</v>
      </c>
      <c r="F1555" s="131">
        <v>45640</v>
      </c>
      <c r="G1555" s="131">
        <v>44870</v>
      </c>
      <c r="H1555" s="152" t="s">
        <v>1008</v>
      </c>
    </row>
    <row r="1557" spans="4:8" ht="12.75">
      <c r="D1557" s="131">
        <v>54562.444928348064</v>
      </c>
      <c r="F1557" s="131">
        <v>45034</v>
      </c>
      <c r="G1557" s="131">
        <v>45138</v>
      </c>
      <c r="H1557" s="152" t="s">
        <v>1009</v>
      </c>
    </row>
    <row r="1559" spans="4:8" ht="12.75">
      <c r="D1559" s="131">
        <v>54639.52556556463</v>
      </c>
      <c r="F1559" s="131">
        <v>45196</v>
      </c>
      <c r="G1559" s="131">
        <v>45054</v>
      </c>
      <c r="H1559" s="152" t="s">
        <v>1010</v>
      </c>
    </row>
    <row r="1561" spans="1:8" ht="12.75">
      <c r="A1561" s="147" t="s">
        <v>439</v>
      </c>
      <c r="C1561" s="153" t="s">
        <v>440</v>
      </c>
      <c r="D1561" s="131">
        <v>54622.54416648547</v>
      </c>
      <c r="F1561" s="131">
        <v>45290</v>
      </c>
      <c r="G1561" s="131">
        <v>45020.66666666667</v>
      </c>
      <c r="H1561" s="131">
        <v>9435.038881073206</v>
      </c>
    </row>
    <row r="1562" spans="1:8" ht="12.75">
      <c r="A1562" s="130">
        <v>38389.88806712963</v>
      </c>
      <c r="C1562" s="153" t="s">
        <v>441</v>
      </c>
      <c r="D1562" s="131">
        <v>53.662996498486876</v>
      </c>
      <c r="F1562" s="131">
        <v>313.74511948395303</v>
      </c>
      <c r="G1562" s="131">
        <v>137.0741891580371</v>
      </c>
      <c r="H1562" s="131">
        <v>53.662996498486876</v>
      </c>
    </row>
    <row r="1564" spans="3:8" ht="12.75">
      <c r="C1564" s="153" t="s">
        <v>442</v>
      </c>
      <c r="D1564" s="131">
        <v>0.09824331201953176</v>
      </c>
      <c r="F1564" s="131">
        <v>0.6927470070301457</v>
      </c>
      <c r="G1564" s="131">
        <v>0.3044694788127758</v>
      </c>
      <c r="H1564" s="131">
        <v>0.5687628548742437</v>
      </c>
    </row>
    <row r="1565" spans="1:10" ht="12.75">
      <c r="A1565" s="147" t="s">
        <v>431</v>
      </c>
      <c r="C1565" s="148" t="s">
        <v>432</v>
      </c>
      <c r="D1565" s="148" t="s">
        <v>433</v>
      </c>
      <c r="F1565" s="148" t="s">
        <v>434</v>
      </c>
      <c r="G1565" s="148" t="s">
        <v>435</v>
      </c>
      <c r="H1565" s="148" t="s">
        <v>436</v>
      </c>
      <c r="I1565" s="149" t="s">
        <v>437</v>
      </c>
      <c r="J1565" s="148" t="s">
        <v>438</v>
      </c>
    </row>
    <row r="1566" spans="1:8" ht="12.75">
      <c r="A1566" s="150" t="s">
        <v>499</v>
      </c>
      <c r="C1566" s="151">
        <v>407.77100000018254</v>
      </c>
      <c r="D1566" s="131">
        <v>1411369.7651939392</v>
      </c>
      <c r="F1566" s="131">
        <v>94800</v>
      </c>
      <c r="G1566" s="131">
        <v>89900</v>
      </c>
      <c r="H1566" s="152" t="s">
        <v>1011</v>
      </c>
    </row>
    <row r="1568" spans="4:8" ht="12.75">
      <c r="D1568" s="131">
        <v>1329151.5295066833</v>
      </c>
      <c r="F1568" s="131">
        <v>94500</v>
      </c>
      <c r="G1568" s="131">
        <v>90900</v>
      </c>
      <c r="H1568" s="152" t="s">
        <v>1012</v>
      </c>
    </row>
    <row r="1570" spans="4:8" ht="12.75">
      <c r="D1570" s="131">
        <v>1358960.7120380402</v>
      </c>
      <c r="F1570" s="131">
        <v>95100</v>
      </c>
      <c r="G1570" s="131">
        <v>88600</v>
      </c>
      <c r="H1570" s="152" t="s">
        <v>1013</v>
      </c>
    </row>
    <row r="1572" spans="1:8" ht="12.75">
      <c r="A1572" s="147" t="s">
        <v>439</v>
      </c>
      <c r="C1572" s="153" t="s">
        <v>440</v>
      </c>
      <c r="D1572" s="131">
        <v>1366494.002246221</v>
      </c>
      <c r="F1572" s="131">
        <v>94800</v>
      </c>
      <c r="G1572" s="131">
        <v>89800</v>
      </c>
      <c r="H1572" s="131">
        <v>1274234.8827493656</v>
      </c>
    </row>
    <row r="1573" spans="1:8" ht="12.75">
      <c r="A1573" s="130">
        <v>38389.88853009259</v>
      </c>
      <c r="C1573" s="153" t="s">
        <v>441</v>
      </c>
      <c r="D1573" s="131">
        <v>41623.580046671465</v>
      </c>
      <c r="F1573" s="131">
        <v>300</v>
      </c>
      <c r="G1573" s="131">
        <v>1153.2562594670794</v>
      </c>
      <c r="H1573" s="131">
        <v>41623.580046671465</v>
      </c>
    </row>
    <row r="1575" spans="3:8" ht="12.75">
      <c r="C1575" s="153" t="s">
        <v>442</v>
      </c>
      <c r="D1575" s="131">
        <v>3.0460126409813206</v>
      </c>
      <c r="F1575" s="131">
        <v>0.3164556962025317</v>
      </c>
      <c r="G1575" s="131">
        <v>1.2842497321459683</v>
      </c>
      <c r="H1575" s="131">
        <v>3.2665547467090157</v>
      </c>
    </row>
    <row r="1576" spans="1:10" ht="12.75">
      <c r="A1576" s="147" t="s">
        <v>431</v>
      </c>
      <c r="C1576" s="148" t="s">
        <v>432</v>
      </c>
      <c r="D1576" s="148" t="s">
        <v>433</v>
      </c>
      <c r="F1576" s="148" t="s">
        <v>434</v>
      </c>
      <c r="G1576" s="148" t="s">
        <v>435</v>
      </c>
      <c r="H1576" s="148" t="s">
        <v>436</v>
      </c>
      <c r="I1576" s="149" t="s">
        <v>437</v>
      </c>
      <c r="J1576" s="148" t="s">
        <v>438</v>
      </c>
    </row>
    <row r="1577" spans="1:8" ht="12.75">
      <c r="A1577" s="150" t="s">
        <v>506</v>
      </c>
      <c r="C1577" s="151">
        <v>455.40299999993294</v>
      </c>
      <c r="D1577" s="131">
        <v>73947.62585890293</v>
      </c>
      <c r="F1577" s="131">
        <v>61627.500000059605</v>
      </c>
      <c r="G1577" s="131">
        <v>64062.5</v>
      </c>
      <c r="H1577" s="152" t="s">
        <v>1014</v>
      </c>
    </row>
    <row r="1579" spans="4:8" ht="12.75">
      <c r="D1579" s="131">
        <v>74347.64649486542</v>
      </c>
      <c r="F1579" s="131">
        <v>61467.5</v>
      </c>
      <c r="G1579" s="131">
        <v>63895</v>
      </c>
      <c r="H1579" s="152" t="s">
        <v>1015</v>
      </c>
    </row>
    <row r="1581" spans="4:8" ht="12.75">
      <c r="D1581" s="131">
        <v>72200</v>
      </c>
      <c r="F1581" s="131">
        <v>61262.5</v>
      </c>
      <c r="G1581" s="131">
        <v>63592.5</v>
      </c>
      <c r="H1581" s="152" t="s">
        <v>1016</v>
      </c>
    </row>
    <row r="1583" spans="1:8" ht="12.75">
      <c r="A1583" s="147" t="s">
        <v>439</v>
      </c>
      <c r="C1583" s="153" t="s">
        <v>440</v>
      </c>
      <c r="D1583" s="131">
        <v>73498.42411792278</v>
      </c>
      <c r="F1583" s="131">
        <v>61452.50000001986</v>
      </c>
      <c r="G1583" s="131">
        <v>63850</v>
      </c>
      <c r="H1583" s="131">
        <v>10854.143594656978</v>
      </c>
    </row>
    <row r="1584" spans="1:8" ht="12.75">
      <c r="A1584" s="130">
        <v>38389.88917824074</v>
      </c>
      <c r="C1584" s="153" t="s">
        <v>441</v>
      </c>
      <c r="D1584" s="131">
        <v>1142.1177784280535</v>
      </c>
      <c r="F1584" s="131">
        <v>182.96174466645542</v>
      </c>
      <c r="G1584" s="131">
        <v>238.20946664647906</v>
      </c>
      <c r="H1584" s="131">
        <v>1142.1177784280535</v>
      </c>
    </row>
    <row r="1586" spans="3:8" ht="12.75">
      <c r="C1586" s="153" t="s">
        <v>442</v>
      </c>
      <c r="D1586" s="131">
        <v>1.5539350566151051</v>
      </c>
      <c r="F1586" s="131">
        <v>0.2977287248954824</v>
      </c>
      <c r="G1586" s="131">
        <v>0.37307669012761013</v>
      </c>
      <c r="H1586" s="131">
        <v>10.522412647924323</v>
      </c>
    </row>
    <row r="1587" spans="1:16" ht="12.75">
      <c r="A1587" s="141" t="s">
        <v>422</v>
      </c>
      <c r="B1587" s="136" t="s">
        <v>589</v>
      </c>
      <c r="D1587" s="141" t="s">
        <v>423</v>
      </c>
      <c r="E1587" s="136" t="s">
        <v>424</v>
      </c>
      <c r="F1587" s="137" t="s">
        <v>461</v>
      </c>
      <c r="G1587" s="142" t="s">
        <v>426</v>
      </c>
      <c r="H1587" s="143">
        <v>2</v>
      </c>
      <c r="I1587" s="144" t="s">
        <v>427</v>
      </c>
      <c r="J1587" s="143">
        <v>1</v>
      </c>
      <c r="K1587" s="142" t="s">
        <v>428</v>
      </c>
      <c r="L1587" s="145">
        <v>1</v>
      </c>
      <c r="M1587" s="142" t="s">
        <v>429</v>
      </c>
      <c r="N1587" s="146">
        <v>1</v>
      </c>
      <c r="O1587" s="142" t="s">
        <v>430</v>
      </c>
      <c r="P1587" s="146">
        <v>1</v>
      </c>
    </row>
    <row r="1589" spans="1:10" ht="12.75">
      <c r="A1589" s="147" t="s">
        <v>431</v>
      </c>
      <c r="C1589" s="148" t="s">
        <v>432</v>
      </c>
      <c r="D1589" s="148" t="s">
        <v>433</v>
      </c>
      <c r="F1589" s="148" t="s">
        <v>434</v>
      </c>
      <c r="G1589" s="148" t="s">
        <v>435</v>
      </c>
      <c r="H1589" s="148" t="s">
        <v>436</v>
      </c>
      <c r="I1589" s="149" t="s">
        <v>437</v>
      </c>
      <c r="J1589" s="148" t="s">
        <v>438</v>
      </c>
    </row>
    <row r="1590" spans="1:8" ht="12.75">
      <c r="A1590" s="150" t="s">
        <v>502</v>
      </c>
      <c r="C1590" s="151">
        <v>228.61599999992177</v>
      </c>
      <c r="D1590" s="131">
        <v>22312.35017478466</v>
      </c>
      <c r="F1590" s="131">
        <v>18588</v>
      </c>
      <c r="G1590" s="131">
        <v>18670</v>
      </c>
      <c r="H1590" s="152" t="s">
        <v>1017</v>
      </c>
    </row>
    <row r="1592" spans="4:8" ht="12.75">
      <c r="D1592" s="131">
        <v>22503.38197311759</v>
      </c>
      <c r="F1592" s="131">
        <v>18848</v>
      </c>
      <c r="G1592" s="131">
        <v>18764</v>
      </c>
      <c r="H1592" s="152" t="s">
        <v>1018</v>
      </c>
    </row>
    <row r="1594" spans="4:8" ht="12.75">
      <c r="D1594" s="131">
        <v>22249.896945267916</v>
      </c>
      <c r="F1594" s="131">
        <v>18820</v>
      </c>
      <c r="G1594" s="131">
        <v>18730</v>
      </c>
      <c r="H1594" s="152" t="s">
        <v>1019</v>
      </c>
    </row>
    <row r="1596" spans="1:8" ht="12.75">
      <c r="A1596" s="147" t="s">
        <v>439</v>
      </c>
      <c r="C1596" s="153" t="s">
        <v>440</v>
      </c>
      <c r="D1596" s="131">
        <v>22355.20969772339</v>
      </c>
      <c r="F1596" s="131">
        <v>18752</v>
      </c>
      <c r="G1596" s="131">
        <v>18721.333333333332</v>
      </c>
      <c r="H1596" s="131">
        <v>3620.3045628234763</v>
      </c>
    </row>
    <row r="1597" spans="1:8" ht="12.75">
      <c r="A1597" s="130">
        <v>38389.89141203704</v>
      </c>
      <c r="C1597" s="153" t="s">
        <v>441</v>
      </c>
      <c r="D1597" s="131">
        <v>132.06577477100217</v>
      </c>
      <c r="F1597" s="131">
        <v>142.71650219929018</v>
      </c>
      <c r="G1597" s="131">
        <v>47.59551799627076</v>
      </c>
      <c r="H1597" s="131">
        <v>132.06577477100217</v>
      </c>
    </row>
    <row r="1599" spans="3:8" ht="12.75">
      <c r="C1599" s="153" t="s">
        <v>442</v>
      </c>
      <c r="D1599" s="131">
        <v>0.5907606171301157</v>
      </c>
      <c r="F1599" s="131">
        <v>0.7610734972231772</v>
      </c>
      <c r="G1599" s="131">
        <v>0.2542314542924512</v>
      </c>
      <c r="H1599" s="131">
        <v>3.647918910667672</v>
      </c>
    </row>
    <row r="1600" spans="1:10" ht="12.75">
      <c r="A1600" s="147" t="s">
        <v>431</v>
      </c>
      <c r="C1600" s="148" t="s">
        <v>432</v>
      </c>
      <c r="D1600" s="148" t="s">
        <v>433</v>
      </c>
      <c r="F1600" s="148" t="s">
        <v>434</v>
      </c>
      <c r="G1600" s="148" t="s">
        <v>435</v>
      </c>
      <c r="H1600" s="148" t="s">
        <v>436</v>
      </c>
      <c r="I1600" s="149" t="s">
        <v>437</v>
      </c>
      <c r="J1600" s="148" t="s">
        <v>438</v>
      </c>
    </row>
    <row r="1601" spans="1:8" ht="12.75">
      <c r="A1601" s="150" t="s">
        <v>503</v>
      </c>
      <c r="C1601" s="151">
        <v>231.6040000000503</v>
      </c>
      <c r="D1601" s="131">
        <v>36399.83667212725</v>
      </c>
      <c r="F1601" s="131">
        <v>27856</v>
      </c>
      <c r="G1601" s="131">
        <v>29725</v>
      </c>
      <c r="H1601" s="152" t="s">
        <v>1020</v>
      </c>
    </row>
    <row r="1603" spans="4:8" ht="12.75">
      <c r="D1603" s="131">
        <v>35990.34634363651</v>
      </c>
      <c r="F1603" s="131">
        <v>27664</v>
      </c>
      <c r="G1603" s="131">
        <v>29342</v>
      </c>
      <c r="H1603" s="152" t="s">
        <v>1021</v>
      </c>
    </row>
    <row r="1605" spans="4:8" ht="12.75">
      <c r="D1605" s="131">
        <v>36752.16139471531</v>
      </c>
      <c r="F1605" s="131">
        <v>27904.999999970198</v>
      </c>
      <c r="G1605" s="131">
        <v>29243.000000029802</v>
      </c>
      <c r="H1605" s="152" t="s">
        <v>1022</v>
      </c>
    </row>
    <row r="1607" spans="1:8" ht="12.75">
      <c r="A1607" s="147" t="s">
        <v>439</v>
      </c>
      <c r="C1607" s="153" t="s">
        <v>440</v>
      </c>
      <c r="D1607" s="131">
        <v>36380.78147015969</v>
      </c>
      <c r="F1607" s="131">
        <v>27808.333333323397</v>
      </c>
      <c r="G1607" s="131">
        <v>29436.666666676603</v>
      </c>
      <c r="H1607" s="131">
        <v>7678.758214344765</v>
      </c>
    </row>
    <row r="1608" spans="1:8" ht="12.75">
      <c r="A1608" s="130">
        <v>38389.891875</v>
      </c>
      <c r="C1608" s="153" t="s">
        <v>441</v>
      </c>
      <c r="D1608" s="131">
        <v>381.264827323844</v>
      </c>
      <c r="F1608" s="131">
        <v>127.37477509493402</v>
      </c>
      <c r="G1608" s="131">
        <v>254.56302427381962</v>
      </c>
      <c r="H1608" s="131">
        <v>381.264827323844</v>
      </c>
    </row>
    <row r="1610" spans="3:8" ht="12.75">
      <c r="C1610" s="153" t="s">
        <v>442</v>
      </c>
      <c r="D1610" s="131">
        <v>1.0479841606386762</v>
      </c>
      <c r="F1610" s="131">
        <v>0.45804534046741224</v>
      </c>
      <c r="G1610" s="131">
        <v>0.8647821003523962</v>
      </c>
      <c r="H1610" s="131">
        <v>4.965188597963658</v>
      </c>
    </row>
    <row r="1611" spans="1:10" ht="12.75">
      <c r="A1611" s="147" t="s">
        <v>431</v>
      </c>
      <c r="C1611" s="148" t="s">
        <v>432</v>
      </c>
      <c r="D1611" s="148" t="s">
        <v>433</v>
      </c>
      <c r="F1611" s="148" t="s">
        <v>434</v>
      </c>
      <c r="G1611" s="148" t="s">
        <v>435</v>
      </c>
      <c r="H1611" s="148" t="s">
        <v>436</v>
      </c>
      <c r="I1611" s="149" t="s">
        <v>437</v>
      </c>
      <c r="J1611" s="148" t="s">
        <v>438</v>
      </c>
    </row>
    <row r="1612" spans="1:8" ht="12.75">
      <c r="A1612" s="150" t="s">
        <v>501</v>
      </c>
      <c r="C1612" s="151">
        <v>267.7160000000149</v>
      </c>
      <c r="D1612" s="131">
        <v>13355.308865457773</v>
      </c>
      <c r="F1612" s="131">
        <v>7207.25</v>
      </c>
      <c r="G1612" s="131">
        <v>7270.25</v>
      </c>
      <c r="H1612" s="152" t="s">
        <v>1023</v>
      </c>
    </row>
    <row r="1614" spans="4:8" ht="12.75">
      <c r="D1614" s="131">
        <v>13154.440950900316</v>
      </c>
      <c r="F1614" s="131">
        <v>7160.750000007451</v>
      </c>
      <c r="G1614" s="131">
        <v>7295.499999992549</v>
      </c>
      <c r="H1614" s="152" t="s">
        <v>1024</v>
      </c>
    </row>
    <row r="1616" spans="4:8" ht="12.75">
      <c r="D1616" s="131">
        <v>13443.791804268956</v>
      </c>
      <c r="F1616" s="131">
        <v>7144.25</v>
      </c>
      <c r="G1616" s="131">
        <v>7263.749999992549</v>
      </c>
      <c r="H1616" s="152" t="s">
        <v>1025</v>
      </c>
    </row>
    <row r="1618" spans="1:8" ht="12.75">
      <c r="A1618" s="147" t="s">
        <v>439</v>
      </c>
      <c r="C1618" s="153" t="s">
        <v>440</v>
      </c>
      <c r="D1618" s="131">
        <v>13317.847206875682</v>
      </c>
      <c r="F1618" s="131">
        <v>7170.750000002483</v>
      </c>
      <c r="G1618" s="131">
        <v>7276.499999995032</v>
      </c>
      <c r="H1618" s="131">
        <v>6085.352408438016</v>
      </c>
    </row>
    <row r="1619" spans="1:8" ht="12.75">
      <c r="A1619" s="130">
        <v>38389.89251157407</v>
      </c>
      <c r="C1619" s="153" t="s">
        <v>441</v>
      </c>
      <c r="D1619" s="131">
        <v>148.26837486139553</v>
      </c>
      <c r="F1619" s="131">
        <v>32.668792446671574</v>
      </c>
      <c r="G1619" s="131">
        <v>16.772373116582312</v>
      </c>
      <c r="H1619" s="131">
        <v>148.26837486139553</v>
      </c>
    </row>
    <row r="1621" spans="3:8" ht="12.75">
      <c r="C1621" s="153" t="s">
        <v>442</v>
      </c>
      <c r="D1621" s="131">
        <v>1.1133058711234363</v>
      </c>
      <c r="F1621" s="131">
        <v>0.45558403858257884</v>
      </c>
      <c r="G1621" s="131">
        <v>0.23050055818860393</v>
      </c>
      <c r="H1621" s="131">
        <v>2.4364796795630936</v>
      </c>
    </row>
    <row r="1622" spans="1:10" ht="12.75">
      <c r="A1622" s="147" t="s">
        <v>431</v>
      </c>
      <c r="C1622" s="148" t="s">
        <v>432</v>
      </c>
      <c r="D1622" s="148" t="s">
        <v>433</v>
      </c>
      <c r="F1622" s="148" t="s">
        <v>434</v>
      </c>
      <c r="G1622" s="148" t="s">
        <v>435</v>
      </c>
      <c r="H1622" s="148" t="s">
        <v>436</v>
      </c>
      <c r="I1622" s="149" t="s">
        <v>437</v>
      </c>
      <c r="J1622" s="148" t="s">
        <v>438</v>
      </c>
    </row>
    <row r="1623" spans="1:8" ht="12.75">
      <c r="A1623" s="150" t="s">
        <v>500</v>
      </c>
      <c r="C1623" s="151">
        <v>292.40199999976903</v>
      </c>
      <c r="D1623" s="131">
        <v>54472.63930666447</v>
      </c>
      <c r="F1623" s="131">
        <v>27700</v>
      </c>
      <c r="G1623" s="131">
        <v>27620.75</v>
      </c>
      <c r="H1623" s="152" t="s">
        <v>1026</v>
      </c>
    </row>
    <row r="1625" spans="4:8" ht="12.75">
      <c r="D1625" s="131">
        <v>54426.20603173971</v>
      </c>
      <c r="F1625" s="131">
        <v>27828.75</v>
      </c>
      <c r="G1625" s="131">
        <v>27860.25</v>
      </c>
      <c r="H1625" s="152" t="s">
        <v>1027</v>
      </c>
    </row>
    <row r="1627" spans="4:8" ht="12.75">
      <c r="D1627" s="131">
        <v>54432.094536840916</v>
      </c>
      <c r="F1627" s="131">
        <v>27864.25</v>
      </c>
      <c r="G1627" s="131">
        <v>27385.5</v>
      </c>
      <c r="H1627" s="152" t="s">
        <v>1028</v>
      </c>
    </row>
    <row r="1629" spans="1:8" ht="12.75">
      <c r="A1629" s="147" t="s">
        <v>439</v>
      </c>
      <c r="C1629" s="153" t="s">
        <v>440</v>
      </c>
      <c r="D1629" s="131">
        <v>54443.6466250817</v>
      </c>
      <c r="F1629" s="131">
        <v>27797.666666666664</v>
      </c>
      <c r="G1629" s="131">
        <v>27622.166666666664</v>
      </c>
      <c r="H1629" s="131">
        <v>26746.619788923505</v>
      </c>
    </row>
    <row r="1630" spans="1:8" ht="12.75">
      <c r="A1630" s="130">
        <v>38389.89319444444</v>
      </c>
      <c r="C1630" s="153" t="s">
        <v>441</v>
      </c>
      <c r="D1630" s="131">
        <v>25.28043339225022</v>
      </c>
      <c r="F1630" s="131">
        <v>86.42422017775651</v>
      </c>
      <c r="G1630" s="131">
        <v>237.37817050717476</v>
      </c>
      <c r="H1630" s="131">
        <v>25.28043339225022</v>
      </c>
    </row>
    <row r="1632" spans="3:8" ht="12.75">
      <c r="C1632" s="153" t="s">
        <v>442</v>
      </c>
      <c r="D1632" s="131">
        <v>0.046434129525416</v>
      </c>
      <c r="F1632" s="131">
        <v>0.3109045849570942</v>
      </c>
      <c r="G1632" s="131">
        <v>0.8593756361394828</v>
      </c>
      <c r="H1632" s="131">
        <v>0.09451823666600115</v>
      </c>
    </row>
    <row r="1633" spans="1:10" ht="12.75">
      <c r="A1633" s="147" t="s">
        <v>431</v>
      </c>
      <c r="C1633" s="148" t="s">
        <v>432</v>
      </c>
      <c r="D1633" s="148" t="s">
        <v>433</v>
      </c>
      <c r="F1633" s="148" t="s">
        <v>434</v>
      </c>
      <c r="G1633" s="148" t="s">
        <v>435</v>
      </c>
      <c r="H1633" s="148" t="s">
        <v>436</v>
      </c>
      <c r="I1633" s="149" t="s">
        <v>437</v>
      </c>
      <c r="J1633" s="148" t="s">
        <v>438</v>
      </c>
    </row>
    <row r="1634" spans="1:8" ht="12.75">
      <c r="A1634" s="150" t="s">
        <v>504</v>
      </c>
      <c r="C1634" s="151">
        <v>324.75400000019</v>
      </c>
      <c r="D1634" s="131">
        <v>40832.964622318745</v>
      </c>
      <c r="F1634" s="131">
        <v>37102</v>
      </c>
      <c r="G1634" s="131">
        <v>35913</v>
      </c>
      <c r="H1634" s="152" t="s">
        <v>1029</v>
      </c>
    </row>
    <row r="1636" spans="4:8" ht="12.75">
      <c r="D1636" s="131">
        <v>40958.32962816954</v>
      </c>
      <c r="F1636" s="131">
        <v>37309</v>
      </c>
      <c r="G1636" s="131">
        <v>35049</v>
      </c>
      <c r="H1636" s="152" t="s">
        <v>1030</v>
      </c>
    </row>
    <row r="1638" spans="4:8" ht="12.75">
      <c r="D1638" s="131">
        <v>41089.231424212456</v>
      </c>
      <c r="F1638" s="131">
        <v>36483</v>
      </c>
      <c r="G1638" s="131">
        <v>35570</v>
      </c>
      <c r="H1638" s="152" t="s">
        <v>1031</v>
      </c>
    </row>
    <row r="1640" spans="1:8" ht="12.75">
      <c r="A1640" s="147" t="s">
        <v>439</v>
      </c>
      <c r="C1640" s="153" t="s">
        <v>440</v>
      </c>
      <c r="D1640" s="131">
        <v>40960.175224900246</v>
      </c>
      <c r="F1640" s="131">
        <v>36964.666666666664</v>
      </c>
      <c r="G1640" s="131">
        <v>35510.666666666664</v>
      </c>
      <c r="H1640" s="131">
        <v>4528.745232007566</v>
      </c>
    </row>
    <row r="1641" spans="1:8" ht="12.75">
      <c r="A1641" s="130">
        <v>38389.8937037037</v>
      </c>
      <c r="C1641" s="153" t="s">
        <v>441</v>
      </c>
      <c r="D1641" s="131">
        <v>128.14336934979139</v>
      </c>
      <c r="F1641" s="131">
        <v>429.78405430324347</v>
      </c>
      <c r="G1641" s="131">
        <v>435.0452083787768</v>
      </c>
      <c r="H1641" s="131">
        <v>128.14336934979139</v>
      </c>
    </row>
    <row r="1643" spans="3:8" ht="12.75">
      <c r="C1643" s="153" t="s">
        <v>442</v>
      </c>
      <c r="D1643" s="131">
        <v>0.3128486844750881</v>
      </c>
      <c r="F1643" s="131">
        <v>1.162688840613316</v>
      </c>
      <c r="G1643" s="131">
        <v>1.2251113516467638</v>
      </c>
      <c r="H1643" s="131">
        <v>2.829555711019456</v>
      </c>
    </row>
    <row r="1644" spans="1:10" ht="12.75">
      <c r="A1644" s="147" t="s">
        <v>431</v>
      </c>
      <c r="C1644" s="148" t="s">
        <v>432</v>
      </c>
      <c r="D1644" s="148" t="s">
        <v>433</v>
      </c>
      <c r="F1644" s="148" t="s">
        <v>434</v>
      </c>
      <c r="G1644" s="148" t="s">
        <v>435</v>
      </c>
      <c r="H1644" s="148" t="s">
        <v>436</v>
      </c>
      <c r="I1644" s="149" t="s">
        <v>437</v>
      </c>
      <c r="J1644" s="148" t="s">
        <v>438</v>
      </c>
    </row>
    <row r="1645" spans="1:8" ht="12.75">
      <c r="A1645" s="150" t="s">
        <v>523</v>
      </c>
      <c r="C1645" s="151">
        <v>343.82299999985844</v>
      </c>
      <c r="D1645" s="131">
        <v>34529.208258509636</v>
      </c>
      <c r="F1645" s="131">
        <v>31398</v>
      </c>
      <c r="G1645" s="131">
        <v>31570.000000029802</v>
      </c>
      <c r="H1645" s="152" t="s">
        <v>1032</v>
      </c>
    </row>
    <row r="1647" spans="4:8" ht="12.75">
      <c r="D1647" s="131">
        <v>34007.5</v>
      </c>
      <c r="F1647" s="131">
        <v>31706</v>
      </c>
      <c r="G1647" s="131">
        <v>31356</v>
      </c>
      <c r="H1647" s="152" t="s">
        <v>1033</v>
      </c>
    </row>
    <row r="1649" spans="4:8" ht="12.75">
      <c r="D1649" s="131">
        <v>34359.493510365486</v>
      </c>
      <c r="F1649" s="131">
        <v>31764</v>
      </c>
      <c r="G1649" s="131">
        <v>30979.999999970198</v>
      </c>
      <c r="H1649" s="152" t="s">
        <v>1034</v>
      </c>
    </row>
    <row r="1651" spans="1:8" ht="12.75">
      <c r="A1651" s="147" t="s">
        <v>439</v>
      </c>
      <c r="C1651" s="153" t="s">
        <v>440</v>
      </c>
      <c r="D1651" s="131">
        <v>34298.733922958374</v>
      </c>
      <c r="F1651" s="131">
        <v>31622.666666666664</v>
      </c>
      <c r="G1651" s="131">
        <v>31302</v>
      </c>
      <c r="H1651" s="131">
        <v>2835.2437834682346</v>
      </c>
    </row>
    <row r="1652" spans="1:8" ht="12.75">
      <c r="A1652" s="130">
        <v>38389.89414351852</v>
      </c>
      <c r="C1652" s="153" t="s">
        <v>441</v>
      </c>
      <c r="D1652" s="131">
        <v>266.1083845837716</v>
      </c>
      <c r="F1652" s="131">
        <v>196.7163778980625</v>
      </c>
      <c r="G1652" s="131">
        <v>298.6837793012874</v>
      </c>
      <c r="H1652" s="131">
        <v>266.1083845837716</v>
      </c>
    </row>
    <row r="1654" spans="3:8" ht="12.75">
      <c r="C1654" s="153" t="s">
        <v>442</v>
      </c>
      <c r="D1654" s="131">
        <v>0.7758548323722468</v>
      </c>
      <c r="F1654" s="131">
        <v>0.6220739698256393</v>
      </c>
      <c r="G1654" s="131">
        <v>0.9542003044575026</v>
      </c>
      <c r="H1654" s="131">
        <v>9.385732053638524</v>
      </c>
    </row>
    <row r="1655" spans="1:10" ht="12.75">
      <c r="A1655" s="147" t="s">
        <v>431</v>
      </c>
      <c r="C1655" s="148" t="s">
        <v>432</v>
      </c>
      <c r="D1655" s="148" t="s">
        <v>433</v>
      </c>
      <c r="F1655" s="148" t="s">
        <v>434</v>
      </c>
      <c r="G1655" s="148" t="s">
        <v>435</v>
      </c>
      <c r="H1655" s="148" t="s">
        <v>436</v>
      </c>
      <c r="I1655" s="149" t="s">
        <v>437</v>
      </c>
      <c r="J1655" s="148" t="s">
        <v>438</v>
      </c>
    </row>
    <row r="1656" spans="1:8" ht="12.75">
      <c r="A1656" s="150" t="s">
        <v>505</v>
      </c>
      <c r="C1656" s="151">
        <v>361.38400000007823</v>
      </c>
      <c r="D1656" s="131">
        <v>78018.52865445614</v>
      </c>
      <c r="F1656" s="131">
        <v>33284</v>
      </c>
      <c r="G1656" s="131">
        <v>32786</v>
      </c>
      <c r="H1656" s="152" t="s">
        <v>1035</v>
      </c>
    </row>
    <row r="1658" spans="4:8" ht="12.75">
      <c r="D1658" s="131">
        <v>79703.00605344772</v>
      </c>
      <c r="F1658" s="131">
        <v>32736</v>
      </c>
      <c r="G1658" s="131">
        <v>32608</v>
      </c>
      <c r="H1658" s="152" t="s">
        <v>1036</v>
      </c>
    </row>
    <row r="1660" spans="4:8" ht="12.75">
      <c r="D1660" s="131">
        <v>78785.92018580437</v>
      </c>
      <c r="F1660" s="131">
        <v>33148</v>
      </c>
      <c r="G1660" s="131">
        <v>32638</v>
      </c>
      <c r="H1660" s="152" t="s">
        <v>1037</v>
      </c>
    </row>
    <row r="1662" spans="1:8" ht="12.75">
      <c r="A1662" s="147" t="s">
        <v>439</v>
      </c>
      <c r="C1662" s="153" t="s">
        <v>440</v>
      </c>
      <c r="D1662" s="131">
        <v>78835.81829790275</v>
      </c>
      <c r="F1662" s="131">
        <v>33056</v>
      </c>
      <c r="G1662" s="131">
        <v>32677.333333333336</v>
      </c>
      <c r="H1662" s="131">
        <v>45953.870281486874</v>
      </c>
    </row>
    <row r="1663" spans="1:8" ht="12.75">
      <c r="A1663" s="130">
        <v>38389.89457175926</v>
      </c>
      <c r="C1663" s="153" t="s">
        <v>441</v>
      </c>
      <c r="D1663" s="131">
        <v>843.3465439090696</v>
      </c>
      <c r="F1663" s="131">
        <v>285.348909232189</v>
      </c>
      <c r="G1663" s="131">
        <v>95.29602999775663</v>
      </c>
      <c r="H1663" s="131">
        <v>843.3465439090696</v>
      </c>
    </row>
    <row r="1665" spans="3:8" ht="12.75">
      <c r="C1665" s="153" t="s">
        <v>442</v>
      </c>
      <c r="D1665" s="131">
        <v>1.0697504790554129</v>
      </c>
      <c r="F1665" s="131">
        <v>0.8632287912396811</v>
      </c>
      <c r="G1665" s="131">
        <v>0.29162731556356075</v>
      </c>
      <c r="H1665" s="131">
        <v>1.8352024296173868</v>
      </c>
    </row>
    <row r="1666" spans="1:10" ht="12.75">
      <c r="A1666" s="147" t="s">
        <v>431</v>
      </c>
      <c r="C1666" s="148" t="s">
        <v>432</v>
      </c>
      <c r="D1666" s="148" t="s">
        <v>433</v>
      </c>
      <c r="F1666" s="148" t="s">
        <v>434</v>
      </c>
      <c r="G1666" s="148" t="s">
        <v>435</v>
      </c>
      <c r="H1666" s="148" t="s">
        <v>436</v>
      </c>
      <c r="I1666" s="149" t="s">
        <v>437</v>
      </c>
      <c r="J1666" s="148" t="s">
        <v>438</v>
      </c>
    </row>
    <row r="1667" spans="1:8" ht="12.75">
      <c r="A1667" s="150" t="s">
        <v>524</v>
      </c>
      <c r="C1667" s="151">
        <v>371.029</v>
      </c>
      <c r="D1667" s="131">
        <v>55520.24106514454</v>
      </c>
      <c r="F1667" s="131">
        <v>44762</v>
      </c>
      <c r="G1667" s="131">
        <v>44670</v>
      </c>
      <c r="H1667" s="152" t="s">
        <v>1038</v>
      </c>
    </row>
    <row r="1669" spans="4:8" ht="12.75">
      <c r="D1669" s="131">
        <v>53958.527212917805</v>
      </c>
      <c r="F1669" s="131">
        <v>44926</v>
      </c>
      <c r="G1669" s="131">
        <v>44836</v>
      </c>
      <c r="H1669" s="152" t="s">
        <v>1039</v>
      </c>
    </row>
    <row r="1671" spans="4:8" ht="12.75">
      <c r="D1671" s="131">
        <v>54091.21775907278</v>
      </c>
      <c r="F1671" s="131">
        <v>44382</v>
      </c>
      <c r="G1671" s="131">
        <v>44962</v>
      </c>
      <c r="H1671" s="152" t="s">
        <v>1040</v>
      </c>
    </row>
    <row r="1673" spans="1:8" ht="12.75">
      <c r="A1673" s="147" t="s">
        <v>439</v>
      </c>
      <c r="C1673" s="153" t="s">
        <v>440</v>
      </c>
      <c r="D1673" s="131">
        <v>54523.32867904504</v>
      </c>
      <c r="F1673" s="131">
        <v>44690</v>
      </c>
      <c r="G1673" s="131">
        <v>44822.66666666667</v>
      </c>
      <c r="H1673" s="131">
        <v>9782.842421116924</v>
      </c>
    </row>
    <row r="1674" spans="1:8" ht="12.75">
      <c r="A1674" s="130">
        <v>38389.89501157407</v>
      </c>
      <c r="C1674" s="153" t="s">
        <v>441</v>
      </c>
      <c r="D1674" s="131">
        <v>865.8968901830697</v>
      </c>
      <c r="F1674" s="131">
        <v>279.05555002543844</v>
      </c>
      <c r="G1674" s="131">
        <v>146.45590917861026</v>
      </c>
      <c r="H1674" s="131">
        <v>865.8968901830697</v>
      </c>
    </row>
    <row r="1676" spans="3:8" ht="12.75">
      <c r="C1676" s="153" t="s">
        <v>442</v>
      </c>
      <c r="D1676" s="131">
        <v>1.5881218391493035</v>
      </c>
      <c r="F1676" s="131">
        <v>0.6244250392155705</v>
      </c>
      <c r="G1676" s="131">
        <v>0.3267451940505033</v>
      </c>
      <c r="H1676" s="131">
        <v>8.851178961177714</v>
      </c>
    </row>
    <row r="1677" spans="1:10" ht="12.75">
      <c r="A1677" s="147" t="s">
        <v>431</v>
      </c>
      <c r="C1677" s="148" t="s">
        <v>432</v>
      </c>
      <c r="D1677" s="148" t="s">
        <v>433</v>
      </c>
      <c r="F1677" s="148" t="s">
        <v>434</v>
      </c>
      <c r="G1677" s="148" t="s">
        <v>435</v>
      </c>
      <c r="H1677" s="148" t="s">
        <v>436</v>
      </c>
      <c r="I1677" s="149" t="s">
        <v>437</v>
      </c>
      <c r="J1677" s="148" t="s">
        <v>438</v>
      </c>
    </row>
    <row r="1678" spans="1:8" ht="12.75">
      <c r="A1678" s="150" t="s">
        <v>499</v>
      </c>
      <c r="C1678" s="151">
        <v>407.77100000018254</v>
      </c>
      <c r="D1678" s="131">
        <v>1403206.307062149</v>
      </c>
      <c r="F1678" s="131">
        <v>92800</v>
      </c>
      <c r="G1678" s="131">
        <v>88600</v>
      </c>
      <c r="H1678" s="152" t="s">
        <v>1041</v>
      </c>
    </row>
    <row r="1680" spans="4:8" ht="12.75">
      <c r="D1680" s="131">
        <v>1430077.378227234</v>
      </c>
      <c r="F1680" s="131">
        <v>92700</v>
      </c>
      <c r="G1680" s="131">
        <v>89800</v>
      </c>
      <c r="H1680" s="152" t="s">
        <v>1042</v>
      </c>
    </row>
    <row r="1682" spans="4:8" ht="12.75">
      <c r="D1682" s="131">
        <v>1371403.9880943298</v>
      </c>
      <c r="F1682" s="131">
        <v>92100</v>
      </c>
      <c r="G1682" s="131">
        <v>90000</v>
      </c>
      <c r="H1682" s="152" t="s">
        <v>1043</v>
      </c>
    </row>
    <row r="1684" spans="1:8" ht="12.75">
      <c r="A1684" s="147" t="s">
        <v>439</v>
      </c>
      <c r="C1684" s="153" t="s">
        <v>440</v>
      </c>
      <c r="D1684" s="131">
        <v>1401562.557794571</v>
      </c>
      <c r="F1684" s="131">
        <v>92533.33333333334</v>
      </c>
      <c r="G1684" s="131">
        <v>89466.66666666666</v>
      </c>
      <c r="H1684" s="131">
        <v>1310587.631169833</v>
      </c>
    </row>
    <row r="1685" spans="1:8" ht="12.75">
      <c r="A1685" s="130">
        <v>38389.895474537036</v>
      </c>
      <c r="C1685" s="153" t="s">
        <v>441</v>
      </c>
      <c r="D1685" s="131">
        <v>29371.212286225098</v>
      </c>
      <c r="F1685" s="131">
        <v>378.5938897200183</v>
      </c>
      <c r="G1685" s="131">
        <v>757.1877794400366</v>
      </c>
      <c r="H1685" s="131">
        <v>29371.212286225098</v>
      </c>
    </row>
    <row r="1687" spans="3:8" ht="12.75">
      <c r="C1687" s="153" t="s">
        <v>442</v>
      </c>
      <c r="D1687" s="131">
        <v>2.0956048035731043</v>
      </c>
      <c r="F1687" s="131">
        <v>0.4091432525792703</v>
      </c>
      <c r="G1687" s="131">
        <v>0.8463350738897577</v>
      </c>
      <c r="H1687" s="131">
        <v>2.2410719884490518</v>
      </c>
    </row>
    <row r="1688" spans="1:10" ht="12.75">
      <c r="A1688" s="147" t="s">
        <v>431</v>
      </c>
      <c r="C1688" s="148" t="s">
        <v>432</v>
      </c>
      <c r="D1688" s="148" t="s">
        <v>433</v>
      </c>
      <c r="F1688" s="148" t="s">
        <v>434</v>
      </c>
      <c r="G1688" s="148" t="s">
        <v>435</v>
      </c>
      <c r="H1688" s="148" t="s">
        <v>436</v>
      </c>
      <c r="I1688" s="149" t="s">
        <v>437</v>
      </c>
      <c r="J1688" s="148" t="s">
        <v>438</v>
      </c>
    </row>
    <row r="1689" spans="1:8" ht="12.75">
      <c r="A1689" s="150" t="s">
        <v>506</v>
      </c>
      <c r="C1689" s="151">
        <v>455.40299999993294</v>
      </c>
      <c r="D1689" s="131">
        <v>75271.93003034592</v>
      </c>
      <c r="F1689" s="131">
        <v>61192.5</v>
      </c>
      <c r="G1689" s="131">
        <v>63442.5</v>
      </c>
      <c r="H1689" s="152" t="s">
        <v>1044</v>
      </c>
    </row>
    <row r="1691" spans="4:8" ht="12.75">
      <c r="D1691" s="131">
        <v>74720.86789524555</v>
      </c>
      <c r="F1691" s="131">
        <v>61222.499999940395</v>
      </c>
      <c r="G1691" s="131">
        <v>63595</v>
      </c>
      <c r="H1691" s="152" t="s">
        <v>1045</v>
      </c>
    </row>
    <row r="1693" spans="4:8" ht="12.75">
      <c r="D1693" s="131">
        <v>74049.31211197376</v>
      </c>
      <c r="F1693" s="131">
        <v>61307.5</v>
      </c>
      <c r="G1693" s="131">
        <v>63097.499999940395</v>
      </c>
      <c r="H1693" s="152" t="s">
        <v>1046</v>
      </c>
    </row>
    <row r="1695" spans="1:8" ht="12.75">
      <c r="A1695" s="147" t="s">
        <v>439</v>
      </c>
      <c r="C1695" s="153" t="s">
        <v>440</v>
      </c>
      <c r="D1695" s="131">
        <v>74680.70334585507</v>
      </c>
      <c r="F1695" s="131">
        <v>61240.833333313465</v>
      </c>
      <c r="G1695" s="131">
        <v>63378.333333313465</v>
      </c>
      <c r="H1695" s="131">
        <v>12377.33367533231</v>
      </c>
    </row>
    <row r="1696" spans="1:8" ht="12.75">
      <c r="A1696" s="130">
        <v>38389.89612268518</v>
      </c>
      <c r="C1696" s="153" t="s">
        <v>441</v>
      </c>
      <c r="D1696" s="131">
        <v>612.2977517915269</v>
      </c>
      <c r="F1696" s="131">
        <v>59.65176723406554</v>
      </c>
      <c r="G1696" s="131">
        <v>254.88150845132566</v>
      </c>
      <c r="H1696" s="131">
        <v>612.2977517915269</v>
      </c>
    </row>
    <row r="1698" spans="3:8" ht="12.75">
      <c r="C1698" s="153" t="s">
        <v>442</v>
      </c>
      <c r="D1698" s="131">
        <v>0.8198875001965428</v>
      </c>
      <c r="F1698" s="131">
        <v>0.09740521803385796</v>
      </c>
      <c r="G1698" s="131">
        <v>0.4021587426587512</v>
      </c>
      <c r="H1698" s="131">
        <v>4.946927729772849</v>
      </c>
    </row>
    <row r="1699" spans="1:16" ht="12.75">
      <c r="A1699" s="141" t="s">
        <v>422</v>
      </c>
      <c r="B1699" s="136" t="s">
        <v>590</v>
      </c>
      <c r="D1699" s="141" t="s">
        <v>423</v>
      </c>
      <c r="E1699" s="136" t="s">
        <v>424</v>
      </c>
      <c r="F1699" s="137" t="s">
        <v>462</v>
      </c>
      <c r="G1699" s="142" t="s">
        <v>426</v>
      </c>
      <c r="H1699" s="143">
        <v>2</v>
      </c>
      <c r="I1699" s="144" t="s">
        <v>427</v>
      </c>
      <c r="J1699" s="143">
        <v>2</v>
      </c>
      <c r="K1699" s="142" t="s">
        <v>428</v>
      </c>
      <c r="L1699" s="145">
        <v>1</v>
      </c>
      <c r="M1699" s="142" t="s">
        <v>429</v>
      </c>
      <c r="N1699" s="146">
        <v>1</v>
      </c>
      <c r="O1699" s="142" t="s">
        <v>430</v>
      </c>
      <c r="P1699" s="146">
        <v>1</v>
      </c>
    </row>
    <row r="1701" spans="1:10" ht="12.75">
      <c r="A1701" s="147" t="s">
        <v>431</v>
      </c>
      <c r="C1701" s="148" t="s">
        <v>432</v>
      </c>
      <c r="D1701" s="148" t="s">
        <v>433</v>
      </c>
      <c r="F1701" s="148" t="s">
        <v>434</v>
      </c>
      <c r="G1701" s="148" t="s">
        <v>435</v>
      </c>
      <c r="H1701" s="148" t="s">
        <v>436</v>
      </c>
      <c r="I1701" s="149" t="s">
        <v>437</v>
      </c>
      <c r="J1701" s="148" t="s">
        <v>438</v>
      </c>
    </row>
    <row r="1702" spans="1:8" ht="12.75">
      <c r="A1702" s="150" t="s">
        <v>502</v>
      </c>
      <c r="C1702" s="151">
        <v>228.61599999992177</v>
      </c>
      <c r="D1702" s="131">
        <v>22887.410438269377</v>
      </c>
      <c r="F1702" s="131">
        <v>18591</v>
      </c>
      <c r="G1702" s="131">
        <v>18652</v>
      </c>
      <c r="H1702" s="152" t="s">
        <v>1047</v>
      </c>
    </row>
    <row r="1704" spans="4:8" ht="12.75">
      <c r="D1704" s="131">
        <v>22816.055663853884</v>
      </c>
      <c r="F1704" s="131">
        <v>18385</v>
      </c>
      <c r="G1704" s="131">
        <v>18767</v>
      </c>
      <c r="H1704" s="152" t="s">
        <v>1048</v>
      </c>
    </row>
    <row r="1706" spans="4:8" ht="12.75">
      <c r="D1706" s="131">
        <v>22933.35592725873</v>
      </c>
      <c r="F1706" s="131">
        <v>18519</v>
      </c>
      <c r="G1706" s="131">
        <v>18544</v>
      </c>
      <c r="H1706" s="152" t="s">
        <v>1049</v>
      </c>
    </row>
    <row r="1708" spans="1:8" ht="12.75">
      <c r="A1708" s="147" t="s">
        <v>439</v>
      </c>
      <c r="C1708" s="153" t="s">
        <v>440</v>
      </c>
      <c r="D1708" s="131">
        <v>22878.94067646066</v>
      </c>
      <c r="F1708" s="131">
        <v>18498.333333333332</v>
      </c>
      <c r="G1708" s="131">
        <v>18654.333333333332</v>
      </c>
      <c r="H1708" s="131">
        <v>4293.646507618191</v>
      </c>
    </row>
    <row r="1709" spans="1:8" ht="12.75">
      <c r="A1709" s="130">
        <v>38389.89834490741</v>
      </c>
      <c r="C1709" s="153" t="s">
        <v>441</v>
      </c>
      <c r="D1709" s="131">
        <v>59.10702663332385</v>
      </c>
      <c r="F1709" s="131">
        <v>104.54345189122719</v>
      </c>
      <c r="G1709" s="131">
        <v>111.51830940851522</v>
      </c>
      <c r="H1709" s="131">
        <v>59.10702663332385</v>
      </c>
    </row>
    <row r="1711" spans="3:8" ht="12.75">
      <c r="C1711" s="153" t="s">
        <v>442</v>
      </c>
      <c r="D1711" s="131">
        <v>0.25834686784312966</v>
      </c>
      <c r="F1711" s="131">
        <v>0.5651506544259512</v>
      </c>
      <c r="G1711" s="131">
        <v>0.5978144992683483</v>
      </c>
      <c r="H1711" s="131">
        <v>1.3766160425282004</v>
      </c>
    </row>
    <row r="1712" spans="1:10" ht="12.75">
      <c r="A1712" s="147" t="s">
        <v>431</v>
      </c>
      <c r="C1712" s="148" t="s">
        <v>432</v>
      </c>
      <c r="D1712" s="148" t="s">
        <v>433</v>
      </c>
      <c r="F1712" s="148" t="s">
        <v>434</v>
      </c>
      <c r="G1712" s="148" t="s">
        <v>435</v>
      </c>
      <c r="H1712" s="148" t="s">
        <v>436</v>
      </c>
      <c r="I1712" s="149" t="s">
        <v>437</v>
      </c>
      <c r="J1712" s="148" t="s">
        <v>438</v>
      </c>
    </row>
    <row r="1713" spans="1:8" ht="12.75">
      <c r="A1713" s="150" t="s">
        <v>503</v>
      </c>
      <c r="C1713" s="151">
        <v>231.6040000000503</v>
      </c>
      <c r="D1713" s="131">
        <v>48811.59301221371</v>
      </c>
      <c r="F1713" s="131">
        <v>28514</v>
      </c>
      <c r="G1713" s="131">
        <v>29577.999999970198</v>
      </c>
      <c r="H1713" s="152" t="s">
        <v>1050</v>
      </c>
    </row>
    <row r="1715" spans="4:8" ht="12.75">
      <c r="D1715" s="131">
        <v>48061.119169831276</v>
      </c>
      <c r="F1715" s="131">
        <v>28342</v>
      </c>
      <c r="G1715" s="131">
        <v>29546</v>
      </c>
      <c r="H1715" s="152" t="s">
        <v>1051</v>
      </c>
    </row>
    <row r="1717" spans="4:8" ht="12.75">
      <c r="D1717" s="131">
        <v>48453.889304578304</v>
      </c>
      <c r="F1717" s="131">
        <v>28585</v>
      </c>
      <c r="G1717" s="131">
        <v>29131</v>
      </c>
      <c r="H1717" s="152" t="s">
        <v>1052</v>
      </c>
    </row>
    <row r="1719" spans="1:8" ht="12.75">
      <c r="A1719" s="147" t="s">
        <v>439</v>
      </c>
      <c r="C1719" s="153" t="s">
        <v>440</v>
      </c>
      <c r="D1719" s="131">
        <v>48442.200495541096</v>
      </c>
      <c r="F1719" s="131">
        <v>28480.333333333336</v>
      </c>
      <c r="G1719" s="131">
        <v>29418.333333323397</v>
      </c>
      <c r="H1719" s="131">
        <v>19447.05785988763</v>
      </c>
    </row>
    <row r="1720" spans="1:8" ht="12.75">
      <c r="A1720" s="130">
        <v>38389.89880787037</v>
      </c>
      <c r="C1720" s="153" t="s">
        <v>441</v>
      </c>
      <c r="D1720" s="131">
        <v>375.3734383482222</v>
      </c>
      <c r="F1720" s="131">
        <v>124.94932306072462</v>
      </c>
      <c r="G1720" s="131">
        <v>249.35182639927461</v>
      </c>
      <c r="H1720" s="131">
        <v>375.3734383482222</v>
      </c>
    </row>
    <row r="1722" spans="3:8" ht="12.75">
      <c r="C1722" s="153" t="s">
        <v>442</v>
      </c>
      <c r="D1722" s="131">
        <v>0.7748893206921385</v>
      </c>
      <c r="F1722" s="131">
        <v>0.4387214208426562</v>
      </c>
      <c r="G1722" s="131">
        <v>0.8476069108810568</v>
      </c>
      <c r="H1722" s="131">
        <v>1.9302325372440226</v>
      </c>
    </row>
    <row r="1723" spans="1:10" ht="12.75">
      <c r="A1723" s="147" t="s">
        <v>431</v>
      </c>
      <c r="C1723" s="148" t="s">
        <v>432</v>
      </c>
      <c r="D1723" s="148" t="s">
        <v>433</v>
      </c>
      <c r="F1723" s="148" t="s">
        <v>434</v>
      </c>
      <c r="G1723" s="148" t="s">
        <v>435</v>
      </c>
      <c r="H1723" s="148" t="s">
        <v>436</v>
      </c>
      <c r="I1723" s="149" t="s">
        <v>437</v>
      </c>
      <c r="J1723" s="148" t="s">
        <v>438</v>
      </c>
    </row>
    <row r="1724" spans="1:8" ht="12.75">
      <c r="A1724" s="150" t="s">
        <v>501</v>
      </c>
      <c r="C1724" s="151">
        <v>267.7160000000149</v>
      </c>
      <c r="D1724" s="131">
        <v>54410.89673668146</v>
      </c>
      <c r="F1724" s="131">
        <v>7230.75</v>
      </c>
      <c r="G1724" s="131">
        <v>7365.25</v>
      </c>
      <c r="H1724" s="152" t="s">
        <v>1053</v>
      </c>
    </row>
    <row r="1726" spans="4:8" ht="12.75">
      <c r="D1726" s="131">
        <v>54437.04391568899</v>
      </c>
      <c r="F1726" s="131">
        <v>7267.500000007451</v>
      </c>
      <c r="G1726" s="131">
        <v>7338.749999992549</v>
      </c>
      <c r="H1726" s="152" t="s">
        <v>1054</v>
      </c>
    </row>
    <row r="1728" spans="4:8" ht="12.75">
      <c r="D1728" s="131">
        <v>55341.23084765673</v>
      </c>
      <c r="F1728" s="131">
        <v>7291.500000007451</v>
      </c>
      <c r="G1728" s="131">
        <v>7364.75</v>
      </c>
      <c r="H1728" s="152" t="s">
        <v>1055</v>
      </c>
    </row>
    <row r="1730" spans="1:8" ht="12.75">
      <c r="A1730" s="147" t="s">
        <v>439</v>
      </c>
      <c r="C1730" s="153" t="s">
        <v>440</v>
      </c>
      <c r="D1730" s="131">
        <v>54729.72383334239</v>
      </c>
      <c r="F1730" s="131">
        <v>7263.250000004968</v>
      </c>
      <c r="G1730" s="131">
        <v>7356.249999997517</v>
      </c>
      <c r="H1730" s="131">
        <v>47412.17344322474</v>
      </c>
    </row>
    <row r="1731" spans="1:8" ht="12.75">
      <c r="A1731" s="130">
        <v>38389.89945601852</v>
      </c>
      <c r="C1731" s="153" t="s">
        <v>441</v>
      </c>
      <c r="D1731" s="131">
        <v>529.7419562008519</v>
      </c>
      <c r="F1731" s="131">
        <v>30.597181246462586</v>
      </c>
      <c r="G1731" s="131">
        <v>15.157506395418627</v>
      </c>
      <c r="H1731" s="131">
        <v>529.7419562008519</v>
      </c>
    </row>
    <row r="1733" spans="3:8" ht="12.75">
      <c r="C1733" s="153" t="s">
        <v>442</v>
      </c>
      <c r="D1733" s="131">
        <v>0.9679236785735857</v>
      </c>
      <c r="F1733" s="131">
        <v>0.42126019683257027</v>
      </c>
      <c r="G1733" s="131">
        <v>0.20604936476361932</v>
      </c>
      <c r="H1733" s="131">
        <v>1.1173121114880105</v>
      </c>
    </row>
    <row r="1734" spans="1:10" ht="12.75">
      <c r="A1734" s="147" t="s">
        <v>431</v>
      </c>
      <c r="C1734" s="148" t="s">
        <v>432</v>
      </c>
      <c r="D1734" s="148" t="s">
        <v>433</v>
      </c>
      <c r="F1734" s="148" t="s">
        <v>434</v>
      </c>
      <c r="G1734" s="148" t="s">
        <v>435</v>
      </c>
      <c r="H1734" s="148" t="s">
        <v>436</v>
      </c>
      <c r="I1734" s="149" t="s">
        <v>437</v>
      </c>
      <c r="J1734" s="148" t="s">
        <v>438</v>
      </c>
    </row>
    <row r="1735" spans="1:8" ht="12.75">
      <c r="A1735" s="150" t="s">
        <v>500</v>
      </c>
      <c r="C1735" s="151">
        <v>292.40199999976903</v>
      </c>
      <c r="D1735" s="131">
        <v>54088.075818538666</v>
      </c>
      <c r="F1735" s="131">
        <v>28357.500000029802</v>
      </c>
      <c r="G1735" s="131">
        <v>27367.25</v>
      </c>
      <c r="H1735" s="152" t="s">
        <v>1056</v>
      </c>
    </row>
    <row r="1737" spans="4:8" ht="12.75">
      <c r="D1737" s="131">
        <v>52547.37991476059</v>
      </c>
      <c r="F1737" s="131">
        <v>28498</v>
      </c>
      <c r="G1737" s="131">
        <v>27250.5</v>
      </c>
      <c r="H1737" s="152" t="s">
        <v>1057</v>
      </c>
    </row>
    <row r="1739" spans="4:8" ht="12.75">
      <c r="D1739" s="131">
        <v>54073.690680503845</v>
      </c>
      <c r="F1739" s="131">
        <v>28174.250000029802</v>
      </c>
      <c r="G1739" s="131">
        <v>27513.499999970198</v>
      </c>
      <c r="H1739" s="152" t="s">
        <v>1058</v>
      </c>
    </row>
    <row r="1741" spans="1:8" ht="12.75">
      <c r="A1741" s="147" t="s">
        <v>439</v>
      </c>
      <c r="C1741" s="153" t="s">
        <v>440</v>
      </c>
      <c r="D1741" s="131">
        <v>53569.7154712677</v>
      </c>
      <c r="F1741" s="131">
        <v>28343.25000001987</v>
      </c>
      <c r="G1741" s="131">
        <v>27377.083333323397</v>
      </c>
      <c r="H1741" s="131">
        <v>25780.510198195243</v>
      </c>
    </row>
    <row r="1742" spans="1:8" ht="12.75">
      <c r="A1742" s="130">
        <v>38389.90013888889</v>
      </c>
      <c r="C1742" s="153" t="s">
        <v>441</v>
      </c>
      <c r="D1742" s="131">
        <v>885.3977781897651</v>
      </c>
      <c r="F1742" s="131">
        <v>162.3447335010412</v>
      </c>
      <c r="G1742" s="131">
        <v>131.77545609583115</v>
      </c>
      <c r="H1742" s="131">
        <v>885.3977781897651</v>
      </c>
    </row>
    <row r="1744" spans="3:8" ht="12.75">
      <c r="C1744" s="153" t="s">
        <v>442</v>
      </c>
      <c r="D1744" s="131">
        <v>1.6527953721625628</v>
      </c>
      <c r="F1744" s="131">
        <v>0.5727809390275547</v>
      </c>
      <c r="G1744" s="131">
        <v>0.4813348978466017</v>
      </c>
      <c r="H1744" s="131">
        <v>3.4343687203356708</v>
      </c>
    </row>
    <row r="1745" spans="1:10" ht="12.75">
      <c r="A1745" s="147" t="s">
        <v>431</v>
      </c>
      <c r="C1745" s="148" t="s">
        <v>432</v>
      </c>
      <c r="D1745" s="148" t="s">
        <v>433</v>
      </c>
      <c r="F1745" s="148" t="s">
        <v>434</v>
      </c>
      <c r="G1745" s="148" t="s">
        <v>435</v>
      </c>
      <c r="H1745" s="148" t="s">
        <v>436</v>
      </c>
      <c r="I1745" s="149" t="s">
        <v>437</v>
      </c>
      <c r="J1745" s="148" t="s">
        <v>438</v>
      </c>
    </row>
    <row r="1746" spans="1:8" ht="12.75">
      <c r="A1746" s="150" t="s">
        <v>504</v>
      </c>
      <c r="C1746" s="151">
        <v>324.75400000019</v>
      </c>
      <c r="D1746" s="131">
        <v>57608.64651244879</v>
      </c>
      <c r="F1746" s="131">
        <v>38060</v>
      </c>
      <c r="G1746" s="131">
        <v>35985</v>
      </c>
      <c r="H1746" s="152" t="s">
        <v>1059</v>
      </c>
    </row>
    <row r="1748" spans="4:8" ht="12.75">
      <c r="D1748" s="131">
        <v>57658.68882268667</v>
      </c>
      <c r="F1748" s="131">
        <v>37968</v>
      </c>
      <c r="G1748" s="131">
        <v>35369</v>
      </c>
      <c r="H1748" s="152" t="s">
        <v>1060</v>
      </c>
    </row>
    <row r="1750" spans="4:8" ht="12.75">
      <c r="D1750" s="131">
        <v>56032.72275215387</v>
      </c>
      <c r="F1750" s="131">
        <v>37976</v>
      </c>
      <c r="G1750" s="131">
        <v>35713</v>
      </c>
      <c r="H1750" s="152" t="s">
        <v>1061</v>
      </c>
    </row>
    <row r="1752" spans="1:8" ht="12.75">
      <c r="A1752" s="147" t="s">
        <v>439</v>
      </c>
      <c r="C1752" s="153" t="s">
        <v>440</v>
      </c>
      <c r="D1752" s="131">
        <v>57100.01936242978</v>
      </c>
      <c r="F1752" s="131">
        <v>38001.333333333336</v>
      </c>
      <c r="G1752" s="131">
        <v>35689</v>
      </c>
      <c r="H1752" s="131">
        <v>19946.705929593954</v>
      </c>
    </row>
    <row r="1753" spans="1:8" ht="12.75">
      <c r="A1753" s="130">
        <v>38389.900659722225</v>
      </c>
      <c r="C1753" s="153" t="s">
        <v>441</v>
      </c>
      <c r="D1753" s="131">
        <v>924.6445797889617</v>
      </c>
      <c r="F1753" s="131">
        <v>50.96403960964371</v>
      </c>
      <c r="G1753" s="131">
        <v>308.7005021051958</v>
      </c>
      <c r="H1753" s="131">
        <v>924.6445797889617</v>
      </c>
    </row>
    <row r="1755" spans="3:8" ht="12.75">
      <c r="C1755" s="153" t="s">
        <v>442</v>
      </c>
      <c r="D1755" s="131">
        <v>1.6193419724080724</v>
      </c>
      <c r="F1755" s="131">
        <v>0.13411118805386754</v>
      </c>
      <c r="G1755" s="131">
        <v>0.8649738073501522</v>
      </c>
      <c r="H1755" s="131">
        <v>4.635575332852888</v>
      </c>
    </row>
    <row r="1756" spans="1:10" ht="12.75">
      <c r="A1756" s="147" t="s">
        <v>431</v>
      </c>
      <c r="C1756" s="148" t="s">
        <v>432</v>
      </c>
      <c r="D1756" s="148" t="s">
        <v>433</v>
      </c>
      <c r="F1756" s="148" t="s">
        <v>434</v>
      </c>
      <c r="G1756" s="148" t="s">
        <v>435</v>
      </c>
      <c r="H1756" s="148" t="s">
        <v>436</v>
      </c>
      <c r="I1756" s="149" t="s">
        <v>437</v>
      </c>
      <c r="J1756" s="148" t="s">
        <v>438</v>
      </c>
    </row>
    <row r="1757" spans="1:8" ht="12.75">
      <c r="A1757" s="150" t="s">
        <v>523</v>
      </c>
      <c r="C1757" s="151">
        <v>343.82299999985844</v>
      </c>
      <c r="D1757" s="131">
        <v>34751.37817978859</v>
      </c>
      <c r="F1757" s="131">
        <v>31416.000000029802</v>
      </c>
      <c r="G1757" s="131">
        <v>31472.000000029802</v>
      </c>
      <c r="H1757" s="152" t="s">
        <v>1062</v>
      </c>
    </row>
    <row r="1759" spans="4:8" ht="12.75">
      <c r="D1759" s="131">
        <v>35057.176128685474</v>
      </c>
      <c r="F1759" s="131">
        <v>31402</v>
      </c>
      <c r="G1759" s="131">
        <v>31731.999999970198</v>
      </c>
      <c r="H1759" s="152" t="s">
        <v>1063</v>
      </c>
    </row>
    <row r="1761" spans="4:8" ht="12.75">
      <c r="D1761" s="131">
        <v>34569.71599775553</v>
      </c>
      <c r="F1761" s="131">
        <v>31088</v>
      </c>
      <c r="G1761" s="131">
        <v>31604</v>
      </c>
      <c r="H1761" s="152" t="s">
        <v>1064</v>
      </c>
    </row>
    <row r="1763" spans="1:8" ht="12.75">
      <c r="A1763" s="147" t="s">
        <v>439</v>
      </c>
      <c r="C1763" s="153" t="s">
        <v>440</v>
      </c>
      <c r="D1763" s="131">
        <v>34792.756768743195</v>
      </c>
      <c r="F1763" s="131">
        <v>31302.00000000993</v>
      </c>
      <c r="G1763" s="131">
        <v>31602.666666666664</v>
      </c>
      <c r="H1763" s="131">
        <v>3341.508091489517</v>
      </c>
    </row>
    <row r="1764" spans="1:8" ht="12.75">
      <c r="A1764" s="130">
        <v>38389.90109953703</v>
      </c>
      <c r="C1764" s="153" t="s">
        <v>441</v>
      </c>
      <c r="D1764" s="131">
        <v>246.3503308895246</v>
      </c>
      <c r="F1764" s="131">
        <v>185.46158632843262</v>
      </c>
      <c r="G1764" s="131">
        <v>130.00512807346777</v>
      </c>
      <c r="H1764" s="131">
        <v>246.3503308895246</v>
      </c>
    </row>
    <row r="1766" spans="3:8" ht="12.75">
      <c r="C1766" s="153" t="s">
        <v>442</v>
      </c>
      <c r="D1766" s="131">
        <v>0.708050622510139</v>
      </c>
      <c r="F1766" s="131">
        <v>0.592491170942348</v>
      </c>
      <c r="G1766" s="131">
        <v>0.41137391804531626</v>
      </c>
      <c r="H1766" s="131">
        <v>7.372429578038552</v>
      </c>
    </row>
    <row r="1767" spans="1:10" ht="12.75">
      <c r="A1767" s="147" t="s">
        <v>431</v>
      </c>
      <c r="C1767" s="148" t="s">
        <v>432</v>
      </c>
      <c r="D1767" s="148" t="s">
        <v>433</v>
      </c>
      <c r="F1767" s="148" t="s">
        <v>434</v>
      </c>
      <c r="G1767" s="148" t="s">
        <v>435</v>
      </c>
      <c r="H1767" s="148" t="s">
        <v>436</v>
      </c>
      <c r="I1767" s="149" t="s">
        <v>437</v>
      </c>
      <c r="J1767" s="148" t="s">
        <v>438</v>
      </c>
    </row>
    <row r="1768" spans="1:8" ht="12.75">
      <c r="A1768" s="150" t="s">
        <v>505</v>
      </c>
      <c r="C1768" s="151">
        <v>361.38400000007823</v>
      </c>
      <c r="D1768" s="131">
        <v>77725.34455776215</v>
      </c>
      <c r="F1768" s="131">
        <v>33454</v>
      </c>
      <c r="G1768" s="131">
        <v>33074</v>
      </c>
      <c r="H1768" s="152" t="s">
        <v>1065</v>
      </c>
    </row>
    <row r="1770" spans="4:8" ht="12.75">
      <c r="D1770" s="131">
        <v>77423.5771715641</v>
      </c>
      <c r="F1770" s="131">
        <v>33364</v>
      </c>
      <c r="G1770" s="131">
        <v>32824</v>
      </c>
      <c r="H1770" s="152" t="s">
        <v>1066</v>
      </c>
    </row>
    <row r="1772" spans="4:8" ht="12.75">
      <c r="D1772" s="131">
        <v>78757.27111458778</v>
      </c>
      <c r="F1772" s="131">
        <v>33058</v>
      </c>
      <c r="G1772" s="131">
        <v>32590</v>
      </c>
      <c r="H1772" s="152" t="s">
        <v>1067</v>
      </c>
    </row>
    <row r="1774" spans="1:8" ht="12.75">
      <c r="A1774" s="147" t="s">
        <v>439</v>
      </c>
      <c r="C1774" s="153" t="s">
        <v>440</v>
      </c>
      <c r="D1774" s="131">
        <v>77968.73094797134</v>
      </c>
      <c r="F1774" s="131">
        <v>33292</v>
      </c>
      <c r="G1774" s="131">
        <v>32829.333333333336</v>
      </c>
      <c r="H1774" s="131">
        <v>44889.39305467449</v>
      </c>
    </row>
    <row r="1775" spans="1:8" ht="12.75">
      <c r="A1775" s="130">
        <v>38389.90152777778</v>
      </c>
      <c r="C1775" s="153" t="s">
        <v>441</v>
      </c>
      <c r="D1775" s="131">
        <v>699.3658446186378</v>
      </c>
      <c r="F1775" s="131">
        <v>207.58612670407433</v>
      </c>
      <c r="G1775" s="131">
        <v>242.04407312168033</v>
      </c>
      <c r="H1775" s="131">
        <v>699.3658446186378</v>
      </c>
    </row>
    <row r="1777" spans="3:8" ht="12.75">
      <c r="C1777" s="153" t="s">
        <v>442</v>
      </c>
      <c r="D1777" s="131">
        <v>0.8969824647849223</v>
      </c>
      <c r="F1777" s="131">
        <v>0.6235315592456878</v>
      </c>
      <c r="G1777" s="131">
        <v>0.7372798913218271</v>
      </c>
      <c r="H1777" s="131">
        <v>1.557975719936383</v>
      </c>
    </row>
    <row r="1778" spans="1:10" ht="12.75">
      <c r="A1778" s="147" t="s">
        <v>431</v>
      </c>
      <c r="C1778" s="148" t="s">
        <v>432</v>
      </c>
      <c r="D1778" s="148" t="s">
        <v>433</v>
      </c>
      <c r="F1778" s="148" t="s">
        <v>434</v>
      </c>
      <c r="G1778" s="148" t="s">
        <v>435</v>
      </c>
      <c r="H1778" s="148" t="s">
        <v>436</v>
      </c>
      <c r="I1778" s="149" t="s">
        <v>437</v>
      </c>
      <c r="J1778" s="148" t="s">
        <v>438</v>
      </c>
    </row>
    <row r="1779" spans="1:8" ht="12.75">
      <c r="A1779" s="150" t="s">
        <v>524</v>
      </c>
      <c r="C1779" s="151">
        <v>371.029</v>
      </c>
      <c r="D1779" s="131">
        <v>54921.59598326683</v>
      </c>
      <c r="F1779" s="131">
        <v>44812</v>
      </c>
      <c r="G1779" s="131">
        <v>44052</v>
      </c>
      <c r="H1779" s="152" t="s">
        <v>1068</v>
      </c>
    </row>
    <row r="1781" spans="4:8" ht="12.75">
      <c r="D1781" s="131">
        <v>54687.6170861125</v>
      </c>
      <c r="F1781" s="131">
        <v>44810</v>
      </c>
      <c r="G1781" s="131">
        <v>45488</v>
      </c>
      <c r="H1781" s="152" t="s">
        <v>1069</v>
      </c>
    </row>
    <row r="1783" spans="4:8" ht="12.75">
      <c r="D1783" s="131">
        <v>55581.34807819128</v>
      </c>
      <c r="F1783" s="131">
        <v>44244</v>
      </c>
      <c r="G1783" s="131">
        <v>45152</v>
      </c>
      <c r="H1783" s="152" t="s">
        <v>1070</v>
      </c>
    </row>
    <row r="1785" spans="1:8" ht="12.75">
      <c r="A1785" s="147" t="s">
        <v>439</v>
      </c>
      <c r="C1785" s="153" t="s">
        <v>440</v>
      </c>
      <c r="D1785" s="131">
        <v>55063.52038252354</v>
      </c>
      <c r="F1785" s="131">
        <v>44622</v>
      </c>
      <c r="G1785" s="131">
        <v>44897.33333333333</v>
      </c>
      <c r="H1785" s="131">
        <v>10336.742369838548</v>
      </c>
    </row>
    <row r="1786" spans="1:8" ht="12.75">
      <c r="A1786" s="130">
        <v>38389.901967592596</v>
      </c>
      <c r="C1786" s="153" t="s">
        <v>441</v>
      </c>
      <c r="D1786" s="131">
        <v>463.46054079977296</v>
      </c>
      <c r="F1786" s="131">
        <v>327.35913000861916</v>
      </c>
      <c r="G1786" s="131">
        <v>751.1094017074565</v>
      </c>
      <c r="H1786" s="131">
        <v>463.46054079977296</v>
      </c>
    </row>
    <row r="1788" spans="3:8" ht="12.75">
      <c r="C1788" s="153" t="s">
        <v>442</v>
      </c>
      <c r="D1788" s="131">
        <v>0.8416834549991276</v>
      </c>
      <c r="F1788" s="131">
        <v>0.7336272018480101</v>
      </c>
      <c r="G1788" s="131">
        <v>1.6729488055135944</v>
      </c>
      <c r="H1788" s="131">
        <v>4.483622830265158</v>
      </c>
    </row>
    <row r="1789" spans="1:10" ht="12.75">
      <c r="A1789" s="147" t="s">
        <v>431</v>
      </c>
      <c r="C1789" s="148" t="s">
        <v>432</v>
      </c>
      <c r="D1789" s="148" t="s">
        <v>433</v>
      </c>
      <c r="F1789" s="148" t="s">
        <v>434</v>
      </c>
      <c r="G1789" s="148" t="s">
        <v>435</v>
      </c>
      <c r="H1789" s="148" t="s">
        <v>436</v>
      </c>
      <c r="I1789" s="149" t="s">
        <v>437</v>
      </c>
      <c r="J1789" s="148" t="s">
        <v>438</v>
      </c>
    </row>
    <row r="1790" spans="1:8" ht="12.75">
      <c r="A1790" s="150" t="s">
        <v>499</v>
      </c>
      <c r="C1790" s="151">
        <v>407.77100000018254</v>
      </c>
      <c r="D1790" s="131">
        <v>1052976.4083919525</v>
      </c>
      <c r="F1790" s="131">
        <v>97300</v>
      </c>
      <c r="G1790" s="131">
        <v>89700</v>
      </c>
      <c r="H1790" s="152" t="s">
        <v>1071</v>
      </c>
    </row>
    <row r="1792" spans="4:8" ht="12.75">
      <c r="D1792" s="131">
        <v>986017.5940189362</v>
      </c>
      <c r="F1792" s="131">
        <v>96200</v>
      </c>
      <c r="G1792" s="131">
        <v>88200</v>
      </c>
      <c r="H1792" s="152" t="s">
        <v>1072</v>
      </c>
    </row>
    <row r="1794" spans="4:8" ht="12.75">
      <c r="D1794" s="131">
        <v>1048210.6182355881</v>
      </c>
      <c r="F1794" s="131">
        <v>95900</v>
      </c>
      <c r="G1794" s="131">
        <v>89300</v>
      </c>
      <c r="H1794" s="152" t="s">
        <v>1073</v>
      </c>
    </row>
    <row r="1796" spans="1:8" ht="12.75">
      <c r="A1796" s="147" t="s">
        <v>439</v>
      </c>
      <c r="C1796" s="153" t="s">
        <v>440</v>
      </c>
      <c r="D1796" s="131">
        <v>1029068.206882159</v>
      </c>
      <c r="F1796" s="131">
        <v>96466.66666666666</v>
      </c>
      <c r="G1796" s="131">
        <v>89066.66666666666</v>
      </c>
      <c r="H1796" s="131">
        <v>936362.0433601462</v>
      </c>
    </row>
    <row r="1797" spans="1:8" ht="12.75">
      <c r="A1797" s="130">
        <v>38389.90244212963</v>
      </c>
      <c r="C1797" s="153" t="s">
        <v>441</v>
      </c>
      <c r="D1797" s="131">
        <v>37358.99677290767</v>
      </c>
      <c r="F1797" s="131">
        <v>737.1114795831994</v>
      </c>
      <c r="G1797" s="131">
        <v>776.745346515403</v>
      </c>
      <c r="H1797" s="131">
        <v>37358.99677290767</v>
      </c>
    </row>
    <row r="1799" spans="3:8" ht="12.75">
      <c r="C1799" s="153" t="s">
        <v>442</v>
      </c>
      <c r="D1799" s="131">
        <v>3.630371293473041</v>
      </c>
      <c r="F1799" s="131">
        <v>0.7641100341221833</v>
      </c>
      <c r="G1799" s="131">
        <v>0.8720943261774734</v>
      </c>
      <c r="H1799" s="131">
        <v>3.989802559578821</v>
      </c>
    </row>
    <row r="1800" spans="1:10" ht="12.75">
      <c r="A1800" s="147" t="s">
        <v>431</v>
      </c>
      <c r="C1800" s="148" t="s">
        <v>432</v>
      </c>
      <c r="D1800" s="148" t="s">
        <v>433</v>
      </c>
      <c r="F1800" s="148" t="s">
        <v>434</v>
      </c>
      <c r="G1800" s="148" t="s">
        <v>435</v>
      </c>
      <c r="H1800" s="148" t="s">
        <v>436</v>
      </c>
      <c r="I1800" s="149" t="s">
        <v>437</v>
      </c>
      <c r="J1800" s="148" t="s">
        <v>438</v>
      </c>
    </row>
    <row r="1801" spans="1:8" ht="12.75">
      <c r="A1801" s="150" t="s">
        <v>506</v>
      </c>
      <c r="C1801" s="151">
        <v>455.40299999993294</v>
      </c>
      <c r="D1801" s="131">
        <v>70637.06172764301</v>
      </c>
      <c r="F1801" s="131">
        <v>61945</v>
      </c>
      <c r="G1801" s="131">
        <v>63432.5</v>
      </c>
      <c r="H1801" s="152" t="s">
        <v>1074</v>
      </c>
    </row>
    <row r="1803" spans="4:8" ht="12.75">
      <c r="D1803" s="131">
        <v>71601.55596423149</v>
      </c>
      <c r="F1803" s="131">
        <v>61782.5</v>
      </c>
      <c r="G1803" s="131">
        <v>63795</v>
      </c>
      <c r="H1803" s="152" t="s">
        <v>1075</v>
      </c>
    </row>
    <row r="1805" spans="4:8" ht="12.75">
      <c r="D1805" s="131">
        <v>71272.05967319012</v>
      </c>
      <c r="F1805" s="131">
        <v>60930</v>
      </c>
      <c r="G1805" s="131">
        <v>63352.500000059605</v>
      </c>
      <c r="H1805" s="152" t="s">
        <v>1076</v>
      </c>
    </row>
    <row r="1807" spans="1:8" ht="12.75">
      <c r="A1807" s="147" t="s">
        <v>439</v>
      </c>
      <c r="C1807" s="153" t="s">
        <v>440</v>
      </c>
      <c r="D1807" s="131">
        <v>71170.22578835487</v>
      </c>
      <c r="F1807" s="131">
        <v>61552.5</v>
      </c>
      <c r="G1807" s="131">
        <v>63526.666666686535</v>
      </c>
      <c r="H1807" s="131">
        <v>8636.38131160081</v>
      </c>
    </row>
    <row r="1808" spans="1:8" ht="12.75">
      <c r="A1808" s="130">
        <v>38389.90309027778</v>
      </c>
      <c r="C1808" s="153" t="s">
        <v>441</v>
      </c>
      <c r="D1808" s="131">
        <v>490.2447227443769</v>
      </c>
      <c r="F1808" s="131">
        <v>545.1891873469245</v>
      </c>
      <c r="G1808" s="131">
        <v>235.8009400396184</v>
      </c>
      <c r="H1808" s="131">
        <v>490.2447227443769</v>
      </c>
    </row>
    <row r="1810" spans="3:8" ht="12.75">
      <c r="C1810" s="153" t="s">
        <v>442</v>
      </c>
      <c r="D1810" s="131">
        <v>0.6888340135413655</v>
      </c>
      <c r="F1810" s="131">
        <v>0.8857303721975945</v>
      </c>
      <c r="G1810" s="131">
        <v>0.371184185181359</v>
      </c>
      <c r="H1810" s="131">
        <v>5.676506224729288</v>
      </c>
    </row>
    <row r="1811" spans="1:16" ht="12.75">
      <c r="A1811" s="141" t="s">
        <v>422</v>
      </c>
      <c r="B1811" s="136" t="s">
        <v>366</v>
      </c>
      <c r="D1811" s="141" t="s">
        <v>423</v>
      </c>
      <c r="E1811" s="136" t="s">
        <v>424</v>
      </c>
      <c r="F1811" s="137" t="s">
        <v>463</v>
      </c>
      <c r="G1811" s="142" t="s">
        <v>426</v>
      </c>
      <c r="H1811" s="143">
        <v>2</v>
      </c>
      <c r="I1811" s="144" t="s">
        <v>427</v>
      </c>
      <c r="J1811" s="143">
        <v>3</v>
      </c>
      <c r="K1811" s="142" t="s">
        <v>428</v>
      </c>
      <c r="L1811" s="145">
        <v>1</v>
      </c>
      <c r="M1811" s="142" t="s">
        <v>429</v>
      </c>
      <c r="N1811" s="146">
        <v>1</v>
      </c>
      <c r="O1811" s="142" t="s">
        <v>430</v>
      </c>
      <c r="P1811" s="146">
        <v>1</v>
      </c>
    </row>
    <row r="1813" spans="1:10" ht="12.75">
      <c r="A1813" s="147" t="s">
        <v>431</v>
      </c>
      <c r="C1813" s="148" t="s">
        <v>432</v>
      </c>
      <c r="D1813" s="148" t="s">
        <v>433</v>
      </c>
      <c r="F1813" s="148" t="s">
        <v>434</v>
      </c>
      <c r="G1813" s="148" t="s">
        <v>435</v>
      </c>
      <c r="H1813" s="148" t="s">
        <v>436</v>
      </c>
      <c r="I1813" s="149" t="s">
        <v>437</v>
      </c>
      <c r="J1813" s="148" t="s">
        <v>438</v>
      </c>
    </row>
    <row r="1814" spans="1:8" ht="12.75">
      <c r="A1814" s="150" t="s">
        <v>502</v>
      </c>
      <c r="C1814" s="151">
        <v>228.61599999992177</v>
      </c>
      <c r="D1814" s="131">
        <v>45524.2716358304</v>
      </c>
      <c r="F1814" s="131">
        <v>18737</v>
      </c>
      <c r="G1814" s="131">
        <v>18941</v>
      </c>
      <c r="H1814" s="152" t="s">
        <v>1077</v>
      </c>
    </row>
    <row r="1816" spans="4:8" ht="12.75">
      <c r="D1816" s="131">
        <v>45122.88618886471</v>
      </c>
      <c r="F1816" s="131">
        <v>18863</v>
      </c>
      <c r="G1816" s="131">
        <v>19337</v>
      </c>
      <c r="H1816" s="152" t="s">
        <v>1078</v>
      </c>
    </row>
    <row r="1818" spans="4:8" ht="12.75">
      <c r="D1818" s="131">
        <v>44453.82734584808</v>
      </c>
      <c r="F1818" s="131">
        <v>18899</v>
      </c>
      <c r="G1818" s="131">
        <v>18688</v>
      </c>
      <c r="H1818" s="152" t="s">
        <v>1079</v>
      </c>
    </row>
    <row r="1820" spans="1:8" ht="12.75">
      <c r="A1820" s="147" t="s">
        <v>439</v>
      </c>
      <c r="C1820" s="153" t="s">
        <v>440</v>
      </c>
      <c r="D1820" s="131">
        <v>45033.66172351439</v>
      </c>
      <c r="F1820" s="131">
        <v>18833</v>
      </c>
      <c r="G1820" s="131">
        <v>18988.666666666668</v>
      </c>
      <c r="H1820" s="131">
        <v>26113.886701756346</v>
      </c>
    </row>
    <row r="1821" spans="1:8" ht="12.75">
      <c r="A1821" s="130">
        <v>38389.9053125</v>
      </c>
      <c r="C1821" s="153" t="s">
        <v>441</v>
      </c>
      <c r="D1821" s="131">
        <v>540.7712070756908</v>
      </c>
      <c r="F1821" s="131">
        <v>85.06468127254695</v>
      </c>
      <c r="G1821" s="131">
        <v>327.11516830213384</v>
      </c>
      <c r="H1821" s="131">
        <v>540.7712070756908</v>
      </c>
    </row>
    <row r="1823" spans="3:8" ht="12.75">
      <c r="C1823" s="153" t="s">
        <v>442</v>
      </c>
      <c r="D1823" s="131">
        <v>1.2008155374878755</v>
      </c>
      <c r="F1823" s="131">
        <v>0.4516788683297772</v>
      </c>
      <c r="G1823" s="131">
        <v>1.7226863478327448</v>
      </c>
      <c r="H1823" s="131">
        <v>2.070818539008673</v>
      </c>
    </row>
    <row r="1824" spans="1:10" ht="12.75">
      <c r="A1824" s="147" t="s">
        <v>431</v>
      </c>
      <c r="C1824" s="148" t="s">
        <v>432</v>
      </c>
      <c r="D1824" s="148" t="s">
        <v>433</v>
      </c>
      <c r="F1824" s="148" t="s">
        <v>434</v>
      </c>
      <c r="G1824" s="148" t="s">
        <v>435</v>
      </c>
      <c r="H1824" s="148" t="s">
        <v>436</v>
      </c>
      <c r="I1824" s="149" t="s">
        <v>437</v>
      </c>
      <c r="J1824" s="148" t="s">
        <v>438</v>
      </c>
    </row>
    <row r="1825" spans="1:8" ht="12.75">
      <c r="A1825" s="150" t="s">
        <v>503</v>
      </c>
      <c r="C1825" s="151">
        <v>231.6040000000503</v>
      </c>
      <c r="D1825" s="131">
        <v>88925.56852328777</v>
      </c>
      <c r="F1825" s="131">
        <v>28761</v>
      </c>
      <c r="G1825" s="131">
        <v>30219</v>
      </c>
      <c r="H1825" s="152" t="s">
        <v>1080</v>
      </c>
    </row>
    <row r="1827" spans="4:8" ht="12.75">
      <c r="D1827" s="131">
        <v>89159.87800657749</v>
      </c>
      <c r="F1827" s="131">
        <v>29190</v>
      </c>
      <c r="G1827" s="131">
        <v>29741.000000029802</v>
      </c>
      <c r="H1827" s="152" t="s">
        <v>1081</v>
      </c>
    </row>
    <row r="1829" spans="4:8" ht="12.75">
      <c r="D1829" s="131">
        <v>88414.88020646572</v>
      </c>
      <c r="F1829" s="131">
        <v>29049.000000029802</v>
      </c>
      <c r="G1829" s="131">
        <v>30031</v>
      </c>
      <c r="H1829" s="152" t="s">
        <v>1082</v>
      </c>
    </row>
    <row r="1831" spans="1:8" ht="12.75">
      <c r="A1831" s="147" t="s">
        <v>439</v>
      </c>
      <c r="C1831" s="153" t="s">
        <v>440</v>
      </c>
      <c r="D1831" s="131">
        <v>88833.44224544367</v>
      </c>
      <c r="F1831" s="131">
        <v>29000.00000000993</v>
      </c>
      <c r="G1831" s="131">
        <v>29997.00000000993</v>
      </c>
      <c r="H1831" s="131">
        <v>59286.25154775931</v>
      </c>
    </row>
    <row r="1832" spans="1:8" ht="12.75">
      <c r="A1832" s="130">
        <v>38389.90577546296</v>
      </c>
      <c r="C1832" s="153" t="s">
        <v>441</v>
      </c>
      <c r="D1832" s="131">
        <v>380.9473308031291</v>
      </c>
      <c r="F1832" s="131">
        <v>218.65726606135036</v>
      </c>
      <c r="G1832" s="131">
        <v>240.80697662748963</v>
      </c>
      <c r="H1832" s="131">
        <v>380.9473308031291</v>
      </c>
    </row>
    <row r="1834" spans="3:8" ht="12.75">
      <c r="C1834" s="153" t="s">
        <v>442</v>
      </c>
      <c r="D1834" s="131">
        <v>0.42883324249732996</v>
      </c>
      <c r="F1834" s="131">
        <v>0.753990572625088</v>
      </c>
      <c r="G1834" s="131">
        <v>0.8027701991112777</v>
      </c>
      <c r="H1834" s="131">
        <v>0.642555939797018</v>
      </c>
    </row>
    <row r="1835" spans="1:10" ht="12.75">
      <c r="A1835" s="147" t="s">
        <v>431</v>
      </c>
      <c r="C1835" s="148" t="s">
        <v>432</v>
      </c>
      <c r="D1835" s="148" t="s">
        <v>433</v>
      </c>
      <c r="F1835" s="148" t="s">
        <v>434</v>
      </c>
      <c r="G1835" s="148" t="s">
        <v>435</v>
      </c>
      <c r="H1835" s="148" t="s">
        <v>436</v>
      </c>
      <c r="I1835" s="149" t="s">
        <v>437</v>
      </c>
      <c r="J1835" s="148" t="s">
        <v>438</v>
      </c>
    </row>
    <row r="1836" spans="1:8" ht="12.75">
      <c r="A1836" s="150" t="s">
        <v>501</v>
      </c>
      <c r="C1836" s="151">
        <v>267.7160000000149</v>
      </c>
      <c r="D1836" s="131">
        <v>79815.95024549961</v>
      </c>
      <c r="F1836" s="131">
        <v>7429.25</v>
      </c>
      <c r="G1836" s="131">
        <v>7536.750000007451</v>
      </c>
      <c r="H1836" s="152" t="s">
        <v>1083</v>
      </c>
    </row>
    <row r="1838" spans="4:8" ht="12.75">
      <c r="D1838" s="131">
        <v>82899.4497320652</v>
      </c>
      <c r="F1838" s="131">
        <v>7405.25</v>
      </c>
      <c r="G1838" s="131">
        <v>7502.5</v>
      </c>
      <c r="H1838" s="152" t="s">
        <v>1084</v>
      </c>
    </row>
    <row r="1840" spans="4:8" ht="12.75">
      <c r="D1840" s="131">
        <v>79620.89548873901</v>
      </c>
      <c r="F1840" s="131">
        <v>7387.749999992549</v>
      </c>
      <c r="G1840" s="131">
        <v>7544.75</v>
      </c>
      <c r="H1840" s="152" t="s">
        <v>1085</v>
      </c>
    </row>
    <row r="1842" spans="1:8" ht="12.75">
      <c r="A1842" s="147" t="s">
        <v>439</v>
      </c>
      <c r="C1842" s="153" t="s">
        <v>440</v>
      </c>
      <c r="D1842" s="131">
        <v>80778.76515543461</v>
      </c>
      <c r="F1842" s="131">
        <v>7407.416666664183</v>
      </c>
      <c r="G1842" s="131">
        <v>7528.000000002483</v>
      </c>
      <c r="H1842" s="131">
        <v>73300.94287541685</v>
      </c>
    </row>
    <row r="1843" spans="1:8" ht="12.75">
      <c r="A1843" s="130">
        <v>38389.90642361111</v>
      </c>
      <c r="C1843" s="153" t="s">
        <v>441</v>
      </c>
      <c r="D1843" s="131">
        <v>1839.1543966459553</v>
      </c>
      <c r="F1843" s="131">
        <v>20.834666627359447</v>
      </c>
      <c r="G1843" s="131">
        <v>22.442983314692775</v>
      </c>
      <c r="H1843" s="131">
        <v>1839.1543966459553</v>
      </c>
    </row>
    <row r="1845" spans="3:8" ht="12.75">
      <c r="C1845" s="153" t="s">
        <v>442</v>
      </c>
      <c r="D1845" s="131">
        <v>2.27677953866595</v>
      </c>
      <c r="F1845" s="131">
        <v>0.28126764788488706</v>
      </c>
      <c r="G1845" s="131">
        <v>0.29812677091771217</v>
      </c>
      <c r="H1845" s="131">
        <v>2.5090460292875143</v>
      </c>
    </row>
    <row r="1846" spans="1:10" ht="12.75">
      <c r="A1846" s="147" t="s">
        <v>431</v>
      </c>
      <c r="C1846" s="148" t="s">
        <v>432</v>
      </c>
      <c r="D1846" s="148" t="s">
        <v>433</v>
      </c>
      <c r="F1846" s="148" t="s">
        <v>434</v>
      </c>
      <c r="G1846" s="148" t="s">
        <v>435</v>
      </c>
      <c r="H1846" s="148" t="s">
        <v>436</v>
      </c>
      <c r="I1846" s="149" t="s">
        <v>437</v>
      </c>
      <c r="J1846" s="148" t="s">
        <v>438</v>
      </c>
    </row>
    <row r="1847" spans="1:8" ht="12.75">
      <c r="A1847" s="150" t="s">
        <v>500</v>
      </c>
      <c r="C1847" s="151">
        <v>292.40199999976903</v>
      </c>
      <c r="D1847" s="131">
        <v>76404.78411102295</v>
      </c>
      <c r="F1847" s="131">
        <v>29515</v>
      </c>
      <c r="G1847" s="131">
        <v>28183.5</v>
      </c>
      <c r="H1847" s="152" t="s">
        <v>1086</v>
      </c>
    </row>
    <row r="1849" spans="4:8" ht="12.75">
      <c r="D1849" s="131">
        <v>73889.25147461891</v>
      </c>
      <c r="F1849" s="131">
        <v>29983.75</v>
      </c>
      <c r="G1849" s="131">
        <v>28056.5</v>
      </c>
      <c r="H1849" s="152" t="s">
        <v>1087</v>
      </c>
    </row>
    <row r="1851" spans="4:8" ht="12.75">
      <c r="D1851" s="131">
        <v>74196.21008348465</v>
      </c>
      <c r="F1851" s="131">
        <v>29492.25</v>
      </c>
      <c r="G1851" s="131">
        <v>28142.750000029802</v>
      </c>
      <c r="H1851" s="152" t="s">
        <v>1088</v>
      </c>
    </row>
    <row r="1853" spans="1:8" ht="12.75">
      <c r="A1853" s="147" t="s">
        <v>439</v>
      </c>
      <c r="C1853" s="153" t="s">
        <v>440</v>
      </c>
      <c r="D1853" s="131">
        <v>74830.08188970883</v>
      </c>
      <c r="F1853" s="131">
        <v>29663.666666666664</v>
      </c>
      <c r="G1853" s="131">
        <v>28127.583333343267</v>
      </c>
      <c r="H1853" s="131">
        <v>46047.27656955248</v>
      </c>
    </row>
    <row r="1854" spans="1:8" ht="12.75">
      <c r="A1854" s="130">
        <v>38389.90709490741</v>
      </c>
      <c r="C1854" s="153" t="s">
        <v>441</v>
      </c>
      <c r="D1854" s="131">
        <v>1372.341506786256</v>
      </c>
      <c r="F1854" s="131">
        <v>277.4335881491881</v>
      </c>
      <c r="G1854" s="131">
        <v>64.84420431881507</v>
      </c>
      <c r="H1854" s="131">
        <v>1372.341506786256</v>
      </c>
    </row>
    <row r="1856" spans="3:8" ht="12.75">
      <c r="C1856" s="153" t="s">
        <v>442</v>
      </c>
      <c r="D1856" s="131">
        <v>1.8339436121544468</v>
      </c>
      <c r="F1856" s="131">
        <v>0.935263975511641</v>
      </c>
      <c r="G1856" s="131">
        <v>0.23053599575313258</v>
      </c>
      <c r="H1856" s="131">
        <v>2.98028810610198</v>
      </c>
    </row>
    <row r="1857" spans="1:10" ht="12.75">
      <c r="A1857" s="147" t="s">
        <v>431</v>
      </c>
      <c r="C1857" s="148" t="s">
        <v>432</v>
      </c>
      <c r="D1857" s="148" t="s">
        <v>433</v>
      </c>
      <c r="F1857" s="148" t="s">
        <v>434</v>
      </c>
      <c r="G1857" s="148" t="s">
        <v>435</v>
      </c>
      <c r="H1857" s="148" t="s">
        <v>436</v>
      </c>
      <c r="I1857" s="149" t="s">
        <v>437</v>
      </c>
      <c r="J1857" s="148" t="s">
        <v>438</v>
      </c>
    </row>
    <row r="1858" spans="1:8" ht="12.75">
      <c r="A1858" s="150" t="s">
        <v>504</v>
      </c>
      <c r="C1858" s="151">
        <v>324.75400000019</v>
      </c>
      <c r="D1858" s="131">
        <v>64569.78221338987</v>
      </c>
      <c r="F1858" s="131">
        <v>39236</v>
      </c>
      <c r="G1858" s="131">
        <v>37048</v>
      </c>
      <c r="H1858" s="152" t="s">
        <v>1089</v>
      </c>
    </row>
    <row r="1860" spans="4:8" ht="12.75">
      <c r="D1860" s="131">
        <v>65254.06774634123</v>
      </c>
      <c r="F1860" s="131">
        <v>39158</v>
      </c>
      <c r="G1860" s="131">
        <v>37141</v>
      </c>
      <c r="H1860" s="152" t="s">
        <v>1090</v>
      </c>
    </row>
    <row r="1862" spans="4:8" ht="12.75">
      <c r="D1862" s="131">
        <v>65515.52685266733</v>
      </c>
      <c r="F1862" s="131">
        <v>39225</v>
      </c>
      <c r="G1862" s="131">
        <v>37052</v>
      </c>
      <c r="H1862" s="152" t="s">
        <v>1091</v>
      </c>
    </row>
    <row r="1864" spans="1:8" ht="12.75">
      <c r="A1864" s="147" t="s">
        <v>439</v>
      </c>
      <c r="C1864" s="153" t="s">
        <v>440</v>
      </c>
      <c r="D1864" s="131">
        <v>65113.125604132816</v>
      </c>
      <c r="F1864" s="131">
        <v>39206.333333333336</v>
      </c>
      <c r="G1864" s="131">
        <v>37080.333333333336</v>
      </c>
      <c r="H1864" s="131">
        <v>26686.476705767494</v>
      </c>
    </row>
    <row r="1865" spans="1:8" ht="12.75">
      <c r="A1865" s="130">
        <v>38389.90761574074</v>
      </c>
      <c r="C1865" s="153" t="s">
        <v>441</v>
      </c>
      <c r="D1865" s="131">
        <v>488.3715248340319</v>
      </c>
      <c r="F1865" s="131">
        <v>42.21768981521056</v>
      </c>
      <c r="G1865" s="131">
        <v>52.57692776621066</v>
      </c>
      <c r="H1865" s="131">
        <v>488.3715248340319</v>
      </c>
    </row>
    <row r="1867" spans="3:8" ht="12.75">
      <c r="C1867" s="153" t="s">
        <v>442</v>
      </c>
      <c r="D1867" s="131">
        <v>0.7500354503071718</v>
      </c>
      <c r="F1867" s="131">
        <v>0.10768079089741597</v>
      </c>
      <c r="G1867" s="131">
        <v>0.14179195017900947</v>
      </c>
      <c r="H1867" s="131">
        <v>1.8300337291377426</v>
      </c>
    </row>
    <row r="1868" spans="1:10" ht="12.75">
      <c r="A1868" s="147" t="s">
        <v>431</v>
      </c>
      <c r="C1868" s="148" t="s">
        <v>432</v>
      </c>
      <c r="D1868" s="148" t="s">
        <v>433</v>
      </c>
      <c r="F1868" s="148" t="s">
        <v>434</v>
      </c>
      <c r="G1868" s="148" t="s">
        <v>435</v>
      </c>
      <c r="H1868" s="148" t="s">
        <v>436</v>
      </c>
      <c r="I1868" s="149" t="s">
        <v>437</v>
      </c>
      <c r="J1868" s="148" t="s">
        <v>438</v>
      </c>
    </row>
    <row r="1869" spans="1:8" ht="12.75">
      <c r="A1869" s="150" t="s">
        <v>523</v>
      </c>
      <c r="C1869" s="151">
        <v>343.82299999985844</v>
      </c>
      <c r="D1869" s="131">
        <v>63134</v>
      </c>
      <c r="F1869" s="131">
        <v>32474.000000029802</v>
      </c>
      <c r="G1869" s="131">
        <v>31460</v>
      </c>
      <c r="H1869" s="152" t="s">
        <v>1092</v>
      </c>
    </row>
    <row r="1871" spans="4:8" ht="12.75">
      <c r="D1871" s="131">
        <v>66560.0119920969</v>
      </c>
      <c r="F1871" s="131">
        <v>32984</v>
      </c>
      <c r="G1871" s="131">
        <v>31956</v>
      </c>
      <c r="H1871" s="152" t="s">
        <v>1093</v>
      </c>
    </row>
    <row r="1873" spans="4:8" ht="12.75">
      <c r="D1873" s="131">
        <v>68126.30440056324</v>
      </c>
      <c r="F1873" s="131">
        <v>31986</v>
      </c>
      <c r="G1873" s="131">
        <v>31675.999999970198</v>
      </c>
      <c r="H1873" s="152" t="s">
        <v>1094</v>
      </c>
    </row>
    <row r="1875" spans="1:8" ht="12.75">
      <c r="A1875" s="147" t="s">
        <v>439</v>
      </c>
      <c r="C1875" s="153" t="s">
        <v>440</v>
      </c>
      <c r="D1875" s="131">
        <v>65940.10546422005</v>
      </c>
      <c r="F1875" s="131">
        <v>32481.333333343267</v>
      </c>
      <c r="G1875" s="131">
        <v>31697.333333323397</v>
      </c>
      <c r="H1875" s="131">
        <v>33847.943848058356</v>
      </c>
    </row>
    <row r="1876" spans="1:8" ht="12.75">
      <c r="A1876" s="130">
        <v>38389.908055555556</v>
      </c>
      <c r="C1876" s="153" t="s">
        <v>441</v>
      </c>
      <c r="D1876" s="131">
        <v>2553.2310675786975</v>
      </c>
      <c r="F1876" s="131">
        <v>499.0404125248039</v>
      </c>
      <c r="G1876" s="131">
        <v>248.68721988421566</v>
      </c>
      <c r="H1876" s="131">
        <v>2553.2310675786975</v>
      </c>
    </row>
    <row r="1878" spans="3:8" ht="12.75">
      <c r="C1878" s="153" t="s">
        <v>442</v>
      </c>
      <c r="D1878" s="131">
        <v>3.8720457748799237</v>
      </c>
      <c r="F1878" s="131">
        <v>1.5363914018040654</v>
      </c>
      <c r="G1878" s="131">
        <v>0.7845682703622608</v>
      </c>
      <c r="H1878" s="131">
        <v>7.543238310250153</v>
      </c>
    </row>
    <row r="1879" spans="1:10" ht="12.75">
      <c r="A1879" s="147" t="s">
        <v>431</v>
      </c>
      <c r="C1879" s="148" t="s">
        <v>432</v>
      </c>
      <c r="D1879" s="148" t="s">
        <v>433</v>
      </c>
      <c r="F1879" s="148" t="s">
        <v>434</v>
      </c>
      <c r="G1879" s="148" t="s">
        <v>435</v>
      </c>
      <c r="H1879" s="148" t="s">
        <v>436</v>
      </c>
      <c r="I1879" s="149" t="s">
        <v>437</v>
      </c>
      <c r="J1879" s="148" t="s">
        <v>438</v>
      </c>
    </row>
    <row r="1880" spans="1:8" ht="12.75">
      <c r="A1880" s="150" t="s">
        <v>505</v>
      </c>
      <c r="C1880" s="151">
        <v>361.38400000007823</v>
      </c>
      <c r="D1880" s="131">
        <v>70701.71349072456</v>
      </c>
      <c r="F1880" s="131">
        <v>34304</v>
      </c>
      <c r="G1880" s="131">
        <v>34012</v>
      </c>
      <c r="H1880" s="152" t="s">
        <v>1095</v>
      </c>
    </row>
    <row r="1882" spans="4:8" ht="12.75">
      <c r="D1882" s="131">
        <v>69837.49707460403</v>
      </c>
      <c r="F1882" s="131">
        <v>34332</v>
      </c>
      <c r="G1882" s="131">
        <v>33844</v>
      </c>
      <c r="H1882" s="152" t="s">
        <v>1096</v>
      </c>
    </row>
    <row r="1884" spans="4:8" ht="12.75">
      <c r="D1884" s="131">
        <v>67862</v>
      </c>
      <c r="F1884" s="131">
        <v>33662</v>
      </c>
      <c r="G1884" s="131">
        <v>33490</v>
      </c>
      <c r="H1884" s="152" t="s">
        <v>1097</v>
      </c>
    </row>
    <row r="1886" spans="1:8" ht="12.75">
      <c r="A1886" s="147" t="s">
        <v>439</v>
      </c>
      <c r="C1886" s="153" t="s">
        <v>440</v>
      </c>
      <c r="D1886" s="131">
        <v>69467.07018844287</v>
      </c>
      <c r="F1886" s="131">
        <v>34099.333333333336</v>
      </c>
      <c r="G1886" s="131">
        <v>33782</v>
      </c>
      <c r="H1886" s="131">
        <v>35513.59732022581</v>
      </c>
    </row>
    <row r="1887" spans="1:8" ht="12.75">
      <c r="A1887" s="130">
        <v>38389.908483796295</v>
      </c>
      <c r="C1887" s="153" t="s">
        <v>441</v>
      </c>
      <c r="D1887" s="131">
        <v>1455.6459857550278</v>
      </c>
      <c r="F1887" s="131">
        <v>379.0004397534828</v>
      </c>
      <c r="G1887" s="131">
        <v>266.46575765002154</v>
      </c>
      <c r="H1887" s="131">
        <v>1455.6459857550278</v>
      </c>
    </row>
    <row r="1889" spans="3:8" ht="12.75">
      <c r="C1889" s="153" t="s">
        <v>442</v>
      </c>
      <c r="D1889" s="131">
        <v>2.0954475002419217</v>
      </c>
      <c r="F1889" s="131">
        <v>1.1114599691689462</v>
      </c>
      <c r="G1889" s="131">
        <v>0.7887802902433887</v>
      </c>
      <c r="H1889" s="131">
        <v>4.0988412765664926</v>
      </c>
    </row>
    <row r="1890" spans="1:10" ht="12.75">
      <c r="A1890" s="147" t="s">
        <v>431</v>
      </c>
      <c r="C1890" s="148" t="s">
        <v>432</v>
      </c>
      <c r="D1890" s="148" t="s">
        <v>433</v>
      </c>
      <c r="F1890" s="148" t="s">
        <v>434</v>
      </c>
      <c r="G1890" s="148" t="s">
        <v>435</v>
      </c>
      <c r="H1890" s="148" t="s">
        <v>436</v>
      </c>
      <c r="I1890" s="149" t="s">
        <v>437</v>
      </c>
      <c r="J1890" s="148" t="s">
        <v>438</v>
      </c>
    </row>
    <row r="1891" spans="1:8" ht="12.75">
      <c r="A1891" s="150" t="s">
        <v>524</v>
      </c>
      <c r="C1891" s="151">
        <v>371.029</v>
      </c>
      <c r="D1891" s="131">
        <v>70987.69832897186</v>
      </c>
      <c r="F1891" s="131">
        <v>46376</v>
      </c>
      <c r="G1891" s="131">
        <v>45506</v>
      </c>
      <c r="H1891" s="152" t="s">
        <v>1098</v>
      </c>
    </row>
    <row r="1893" spans="4:8" ht="12.75">
      <c r="D1893" s="131">
        <v>71415.35638082027</v>
      </c>
      <c r="F1893" s="131">
        <v>46510</v>
      </c>
      <c r="G1893" s="131">
        <v>45882</v>
      </c>
      <c r="H1893" s="152" t="s">
        <v>1099</v>
      </c>
    </row>
    <row r="1895" spans="4:8" ht="12.75">
      <c r="D1895" s="131">
        <v>71221.70140469074</v>
      </c>
      <c r="F1895" s="131">
        <v>45812</v>
      </c>
      <c r="G1895" s="131">
        <v>46484</v>
      </c>
      <c r="H1895" s="152" t="s">
        <v>1100</v>
      </c>
    </row>
    <row r="1897" spans="1:8" ht="12.75">
      <c r="A1897" s="147" t="s">
        <v>439</v>
      </c>
      <c r="C1897" s="153" t="s">
        <v>440</v>
      </c>
      <c r="D1897" s="131">
        <v>71208.25203816096</v>
      </c>
      <c r="F1897" s="131">
        <v>46232.66666666667</v>
      </c>
      <c r="G1897" s="131">
        <v>45957.33333333333</v>
      </c>
      <c r="H1897" s="131">
        <v>25080.363384179283</v>
      </c>
    </row>
    <row r="1898" spans="1:8" ht="12.75">
      <c r="A1898" s="130">
        <v>38389.90892361111</v>
      </c>
      <c r="C1898" s="153" t="s">
        <v>441</v>
      </c>
      <c r="D1898" s="131">
        <v>214.14601659271193</v>
      </c>
      <c r="F1898" s="131">
        <v>370.4177821505514</v>
      </c>
      <c r="G1898" s="131">
        <v>493.3328828826772</v>
      </c>
      <c r="H1898" s="131">
        <v>214.14601659271193</v>
      </c>
    </row>
    <row r="1900" spans="3:8" ht="12.75">
      <c r="C1900" s="153" t="s">
        <v>442</v>
      </c>
      <c r="D1900" s="131">
        <v>0.30073202257225706</v>
      </c>
      <c r="F1900" s="131">
        <v>0.8012035836505604</v>
      </c>
      <c r="G1900" s="131">
        <v>1.0734584604909134</v>
      </c>
      <c r="H1900" s="131">
        <v>0.8538393695196436</v>
      </c>
    </row>
    <row r="1901" spans="1:10" ht="12.75">
      <c r="A1901" s="147" t="s">
        <v>431</v>
      </c>
      <c r="C1901" s="148" t="s">
        <v>432</v>
      </c>
      <c r="D1901" s="148" t="s">
        <v>433</v>
      </c>
      <c r="F1901" s="148" t="s">
        <v>434</v>
      </c>
      <c r="G1901" s="148" t="s">
        <v>435</v>
      </c>
      <c r="H1901" s="148" t="s">
        <v>436</v>
      </c>
      <c r="I1901" s="149" t="s">
        <v>437</v>
      </c>
      <c r="J1901" s="148" t="s">
        <v>438</v>
      </c>
    </row>
    <row r="1902" spans="1:8" ht="12.75">
      <c r="A1902" s="150" t="s">
        <v>499</v>
      </c>
      <c r="C1902" s="151">
        <v>407.77100000018254</v>
      </c>
      <c r="D1902" s="131">
        <v>5083946.411842346</v>
      </c>
      <c r="F1902" s="131">
        <v>107300</v>
      </c>
      <c r="G1902" s="131">
        <v>99500</v>
      </c>
      <c r="H1902" s="152" t="s">
        <v>1101</v>
      </c>
    </row>
    <row r="1904" spans="4:8" ht="12.75">
      <c r="D1904" s="131">
        <v>5273355.550445557</v>
      </c>
      <c r="F1904" s="131">
        <v>108500</v>
      </c>
      <c r="G1904" s="131">
        <v>99100</v>
      </c>
      <c r="H1904" s="152" t="s">
        <v>1102</v>
      </c>
    </row>
    <row r="1906" spans="4:8" ht="12.75">
      <c r="D1906" s="131">
        <v>5445766.4021987915</v>
      </c>
      <c r="F1906" s="131">
        <v>109700</v>
      </c>
      <c r="G1906" s="131">
        <v>101200</v>
      </c>
      <c r="H1906" s="152" t="s">
        <v>1103</v>
      </c>
    </row>
    <row r="1908" spans="1:8" ht="12.75">
      <c r="A1908" s="147" t="s">
        <v>439</v>
      </c>
      <c r="C1908" s="153" t="s">
        <v>440</v>
      </c>
      <c r="D1908" s="131">
        <v>5267689.454828898</v>
      </c>
      <c r="F1908" s="131">
        <v>108500</v>
      </c>
      <c r="G1908" s="131">
        <v>99933.33333333334</v>
      </c>
      <c r="H1908" s="131">
        <v>5163542.830090952</v>
      </c>
    </row>
    <row r="1909" spans="1:8" ht="12.75">
      <c r="A1909" s="130">
        <v>38389.90938657407</v>
      </c>
      <c r="C1909" s="153" t="s">
        <v>441</v>
      </c>
      <c r="D1909" s="131">
        <v>180976.53117195427</v>
      </c>
      <c r="F1909" s="131">
        <v>1200</v>
      </c>
      <c r="G1909" s="131">
        <v>1115.0485789118488</v>
      </c>
      <c r="H1909" s="131">
        <v>180976.53117195427</v>
      </c>
    </row>
    <row r="1911" spans="3:8" ht="12.75">
      <c r="C1911" s="153" t="s">
        <v>442</v>
      </c>
      <c r="D1911" s="131">
        <v>3.4355960563706507</v>
      </c>
      <c r="F1911" s="131">
        <v>1.1059907834101381</v>
      </c>
      <c r="G1911" s="131">
        <v>1.1157924405388744</v>
      </c>
      <c r="H1911" s="131">
        <v>3.504890675396344</v>
      </c>
    </row>
    <row r="1912" spans="1:10" ht="12.75">
      <c r="A1912" s="147" t="s">
        <v>431</v>
      </c>
      <c r="C1912" s="148" t="s">
        <v>432</v>
      </c>
      <c r="D1912" s="148" t="s">
        <v>433</v>
      </c>
      <c r="F1912" s="148" t="s">
        <v>434</v>
      </c>
      <c r="G1912" s="148" t="s">
        <v>435</v>
      </c>
      <c r="H1912" s="148" t="s">
        <v>436</v>
      </c>
      <c r="I1912" s="149" t="s">
        <v>437</v>
      </c>
      <c r="J1912" s="148" t="s">
        <v>438</v>
      </c>
    </row>
    <row r="1913" spans="1:8" ht="12.75">
      <c r="A1913" s="150" t="s">
        <v>506</v>
      </c>
      <c r="C1913" s="151">
        <v>455.40299999993294</v>
      </c>
      <c r="D1913" s="131">
        <v>502867.4232106209</v>
      </c>
      <c r="F1913" s="131">
        <v>64540.000000059605</v>
      </c>
      <c r="G1913" s="131">
        <v>66130</v>
      </c>
      <c r="H1913" s="152" t="s">
        <v>1104</v>
      </c>
    </row>
    <row r="1915" spans="4:8" ht="12.75">
      <c r="D1915" s="131">
        <v>508949.3425722122</v>
      </c>
      <c r="F1915" s="131">
        <v>64117.5</v>
      </c>
      <c r="G1915" s="131">
        <v>66125</v>
      </c>
      <c r="H1915" s="152" t="s">
        <v>1105</v>
      </c>
    </row>
    <row r="1917" spans="4:8" ht="12.75">
      <c r="D1917" s="131">
        <v>521155.49930238724</v>
      </c>
      <c r="F1917" s="131">
        <v>64675</v>
      </c>
      <c r="G1917" s="131">
        <v>65690</v>
      </c>
      <c r="H1917" s="152" t="s">
        <v>1106</v>
      </c>
    </row>
    <row r="1919" spans="1:8" ht="12.75">
      <c r="A1919" s="147" t="s">
        <v>439</v>
      </c>
      <c r="C1919" s="153" t="s">
        <v>440</v>
      </c>
      <c r="D1919" s="131">
        <v>510990.75502840674</v>
      </c>
      <c r="F1919" s="131">
        <v>64444.166666686535</v>
      </c>
      <c r="G1919" s="131">
        <v>65981.66666666667</v>
      </c>
      <c r="H1919" s="131">
        <v>445782.3078384743</v>
      </c>
    </row>
    <row r="1920" spans="1:8" ht="12.75">
      <c r="A1920" s="130">
        <v>38389.910046296296</v>
      </c>
      <c r="C1920" s="153" t="s">
        <v>441</v>
      </c>
      <c r="D1920" s="131">
        <v>9313.375080859294</v>
      </c>
      <c r="F1920" s="131">
        <v>290.8428842818788</v>
      </c>
      <c r="G1920" s="131">
        <v>252.60311425897606</v>
      </c>
      <c r="H1920" s="131">
        <v>9313.375080859294</v>
      </c>
    </row>
    <row r="1922" spans="3:8" ht="12.75">
      <c r="C1922" s="153" t="s">
        <v>442</v>
      </c>
      <c r="D1922" s="131">
        <v>1.8226112682491782</v>
      </c>
      <c r="F1922" s="131">
        <v>0.45130986918669513</v>
      </c>
      <c r="G1922" s="131">
        <v>0.3828383352835021</v>
      </c>
      <c r="H1922" s="131">
        <v>2.089220437217065</v>
      </c>
    </row>
    <row r="1923" spans="1:16" ht="12.75">
      <c r="A1923" s="141" t="s">
        <v>422</v>
      </c>
      <c r="B1923" s="136" t="s">
        <v>367</v>
      </c>
      <c r="D1923" s="141" t="s">
        <v>423</v>
      </c>
      <c r="E1923" s="136" t="s">
        <v>424</v>
      </c>
      <c r="F1923" s="137" t="s">
        <v>464</v>
      </c>
      <c r="G1923" s="142" t="s">
        <v>426</v>
      </c>
      <c r="H1923" s="143">
        <v>2</v>
      </c>
      <c r="I1923" s="144" t="s">
        <v>427</v>
      </c>
      <c r="J1923" s="143">
        <v>4</v>
      </c>
      <c r="K1923" s="142" t="s">
        <v>428</v>
      </c>
      <c r="L1923" s="145">
        <v>1</v>
      </c>
      <c r="M1923" s="142" t="s">
        <v>429</v>
      </c>
      <c r="N1923" s="146">
        <v>1</v>
      </c>
      <c r="O1923" s="142" t="s">
        <v>430</v>
      </c>
      <c r="P1923" s="146">
        <v>1</v>
      </c>
    </row>
    <row r="1925" spans="1:10" ht="12.75">
      <c r="A1925" s="147" t="s">
        <v>431</v>
      </c>
      <c r="C1925" s="148" t="s">
        <v>432</v>
      </c>
      <c r="D1925" s="148" t="s">
        <v>433</v>
      </c>
      <c r="F1925" s="148" t="s">
        <v>434</v>
      </c>
      <c r="G1925" s="148" t="s">
        <v>435</v>
      </c>
      <c r="H1925" s="148" t="s">
        <v>436</v>
      </c>
      <c r="I1925" s="149" t="s">
        <v>437</v>
      </c>
      <c r="J1925" s="148" t="s">
        <v>438</v>
      </c>
    </row>
    <row r="1926" spans="1:8" ht="12.75">
      <c r="A1926" s="150" t="s">
        <v>502</v>
      </c>
      <c r="C1926" s="151">
        <v>228.61599999992177</v>
      </c>
      <c r="D1926" s="131">
        <v>24734.184317082167</v>
      </c>
      <c r="F1926" s="131">
        <v>19183</v>
      </c>
      <c r="G1926" s="131">
        <v>19069</v>
      </c>
      <c r="H1926" s="152" t="s">
        <v>1107</v>
      </c>
    </row>
    <row r="1928" spans="4:8" ht="12.75">
      <c r="D1928" s="131">
        <v>25325.64154264331</v>
      </c>
      <c r="F1928" s="131">
        <v>18883</v>
      </c>
      <c r="G1928" s="131">
        <v>18822</v>
      </c>
      <c r="H1928" s="152" t="s">
        <v>1108</v>
      </c>
    </row>
    <row r="1930" spans="4:8" ht="12.75">
      <c r="D1930" s="131">
        <v>24740.135763823986</v>
      </c>
      <c r="F1930" s="131">
        <v>18813</v>
      </c>
      <c r="G1930" s="131">
        <v>18946</v>
      </c>
      <c r="H1930" s="152" t="s">
        <v>1109</v>
      </c>
    </row>
    <row r="1932" spans="1:8" ht="12.75">
      <c r="A1932" s="147" t="s">
        <v>439</v>
      </c>
      <c r="C1932" s="153" t="s">
        <v>440</v>
      </c>
      <c r="D1932" s="131">
        <v>24933.32054118315</v>
      </c>
      <c r="F1932" s="131">
        <v>18959.666666666668</v>
      </c>
      <c r="G1932" s="131">
        <v>18945.666666666668</v>
      </c>
      <c r="H1932" s="131">
        <v>5981.458052062179</v>
      </c>
    </row>
    <row r="1933" spans="1:8" ht="12.75">
      <c r="A1933" s="130">
        <v>38389.91226851852</v>
      </c>
      <c r="C1933" s="153" t="s">
        <v>441</v>
      </c>
      <c r="D1933" s="131">
        <v>339.772984608463</v>
      </c>
      <c r="F1933" s="131">
        <v>196.55363983740756</v>
      </c>
      <c r="G1933" s="131">
        <v>123.50033738145548</v>
      </c>
      <c r="H1933" s="131">
        <v>339.772984608463</v>
      </c>
    </row>
    <row r="1935" spans="3:8" ht="12.75">
      <c r="C1935" s="153" t="s">
        <v>442</v>
      </c>
      <c r="D1935" s="131">
        <v>1.36272657325064</v>
      </c>
      <c r="F1935" s="131">
        <v>1.0366935415746104</v>
      </c>
      <c r="G1935" s="131">
        <v>0.6518658833935049</v>
      </c>
      <c r="H1935" s="131">
        <v>5.680437472788467</v>
      </c>
    </row>
    <row r="1936" spans="1:10" ht="12.75">
      <c r="A1936" s="147" t="s">
        <v>431</v>
      </c>
      <c r="C1936" s="148" t="s">
        <v>432</v>
      </c>
      <c r="D1936" s="148" t="s">
        <v>433</v>
      </c>
      <c r="F1936" s="148" t="s">
        <v>434</v>
      </c>
      <c r="G1936" s="148" t="s">
        <v>435</v>
      </c>
      <c r="H1936" s="148" t="s">
        <v>436</v>
      </c>
      <c r="I1936" s="149" t="s">
        <v>437</v>
      </c>
      <c r="J1936" s="148" t="s">
        <v>438</v>
      </c>
    </row>
    <row r="1937" spans="1:8" ht="12.75">
      <c r="A1937" s="150" t="s">
        <v>503</v>
      </c>
      <c r="C1937" s="151">
        <v>231.6040000000503</v>
      </c>
      <c r="D1937" s="131">
        <v>44081.911492049694</v>
      </c>
      <c r="F1937" s="131">
        <v>29270.000000029802</v>
      </c>
      <c r="G1937" s="131">
        <v>30356</v>
      </c>
      <c r="H1937" s="152" t="s">
        <v>1110</v>
      </c>
    </row>
    <row r="1939" spans="4:8" ht="12.75">
      <c r="D1939" s="131">
        <v>44120.349538981915</v>
      </c>
      <c r="F1939" s="131">
        <v>28888</v>
      </c>
      <c r="G1939" s="131">
        <v>29925</v>
      </c>
      <c r="H1939" s="152" t="s">
        <v>1111</v>
      </c>
    </row>
    <row r="1941" spans="4:8" ht="12.75">
      <c r="D1941" s="131">
        <v>43878.031841278076</v>
      </c>
      <c r="F1941" s="131">
        <v>28194</v>
      </c>
      <c r="G1941" s="131">
        <v>29552.999999970198</v>
      </c>
      <c r="H1941" s="152" t="s">
        <v>1112</v>
      </c>
    </row>
    <row r="1943" spans="1:8" ht="12.75">
      <c r="A1943" s="147" t="s">
        <v>439</v>
      </c>
      <c r="C1943" s="153" t="s">
        <v>440</v>
      </c>
      <c r="D1943" s="131">
        <v>44026.76429076989</v>
      </c>
      <c r="F1943" s="131">
        <v>28784.00000000993</v>
      </c>
      <c r="G1943" s="131">
        <v>29944.666666656733</v>
      </c>
      <c r="H1943" s="131">
        <v>14605.747236507299</v>
      </c>
    </row>
    <row r="1944" spans="1:8" ht="12.75">
      <c r="A1944" s="130">
        <v>38389.91273148148</v>
      </c>
      <c r="C1944" s="153" t="s">
        <v>441</v>
      </c>
      <c r="D1944" s="131">
        <v>130.23201224017717</v>
      </c>
      <c r="F1944" s="131">
        <v>545.486938445317</v>
      </c>
      <c r="G1944" s="131">
        <v>401.861087124556</v>
      </c>
      <c r="H1944" s="131">
        <v>130.23201224017717</v>
      </c>
    </row>
    <row r="1946" spans="3:8" ht="12.75">
      <c r="C1946" s="153" t="s">
        <v>442</v>
      </c>
      <c r="D1946" s="131">
        <v>0.29580191580756265</v>
      </c>
      <c r="F1946" s="131">
        <v>1.8951047055486685</v>
      </c>
      <c r="G1946" s="131">
        <v>1.342012224073366</v>
      </c>
      <c r="H1946" s="131">
        <v>0.8916490894396706</v>
      </c>
    </row>
    <row r="1947" spans="1:10" ht="12.75">
      <c r="A1947" s="147" t="s">
        <v>431</v>
      </c>
      <c r="C1947" s="148" t="s">
        <v>432</v>
      </c>
      <c r="D1947" s="148" t="s">
        <v>433</v>
      </c>
      <c r="F1947" s="148" t="s">
        <v>434</v>
      </c>
      <c r="G1947" s="148" t="s">
        <v>435</v>
      </c>
      <c r="H1947" s="148" t="s">
        <v>436</v>
      </c>
      <c r="I1947" s="149" t="s">
        <v>437</v>
      </c>
      <c r="J1947" s="148" t="s">
        <v>438</v>
      </c>
    </row>
    <row r="1948" spans="1:8" ht="12.75">
      <c r="A1948" s="150" t="s">
        <v>501</v>
      </c>
      <c r="C1948" s="151">
        <v>267.7160000000149</v>
      </c>
      <c r="D1948" s="131">
        <v>22259.778915166855</v>
      </c>
      <c r="F1948" s="131">
        <v>7268.75</v>
      </c>
      <c r="G1948" s="131">
        <v>7453.25</v>
      </c>
      <c r="H1948" s="152" t="s">
        <v>1113</v>
      </c>
    </row>
    <row r="1950" spans="4:8" ht="12.75">
      <c r="D1950" s="131">
        <v>22354.533409923315</v>
      </c>
      <c r="F1950" s="131">
        <v>7326.749999992549</v>
      </c>
      <c r="G1950" s="131">
        <v>7390.5</v>
      </c>
      <c r="H1950" s="152" t="s">
        <v>1114</v>
      </c>
    </row>
    <row r="1952" spans="4:8" ht="12.75">
      <c r="D1952" s="131">
        <v>21940.573964178562</v>
      </c>
      <c r="F1952" s="131">
        <v>7301.749999992549</v>
      </c>
      <c r="G1952" s="131">
        <v>7369.999999992549</v>
      </c>
      <c r="H1952" s="152" t="s">
        <v>1115</v>
      </c>
    </row>
    <row r="1954" spans="1:8" ht="12.75">
      <c r="A1954" s="147" t="s">
        <v>439</v>
      </c>
      <c r="C1954" s="153" t="s">
        <v>440</v>
      </c>
      <c r="D1954" s="131">
        <v>22184.96209642291</v>
      </c>
      <c r="F1954" s="131">
        <v>7299.083333328366</v>
      </c>
      <c r="G1954" s="131">
        <v>7404.583333330849</v>
      </c>
      <c r="H1954" s="131">
        <v>14824.279933444199</v>
      </c>
    </row>
    <row r="1955" spans="1:8" ht="12.75">
      <c r="A1955" s="130">
        <v>38389.91337962963</v>
      </c>
      <c r="C1955" s="153" t="s">
        <v>441</v>
      </c>
      <c r="D1955" s="131">
        <v>216.88423860558817</v>
      </c>
      <c r="F1955" s="131">
        <v>29.0918086942777</v>
      </c>
      <c r="G1955" s="131">
        <v>43.375060041461175</v>
      </c>
      <c r="H1955" s="131">
        <v>216.88423860558817</v>
      </c>
    </row>
    <row r="1957" spans="3:8" ht="12.75">
      <c r="C1957" s="153" t="s">
        <v>442</v>
      </c>
      <c r="D1957" s="131">
        <v>0.9776182517821767</v>
      </c>
      <c r="F1957" s="131">
        <v>0.3985679758092568</v>
      </c>
      <c r="G1957" s="131">
        <v>0.5857866417170771</v>
      </c>
      <c r="H1957" s="131">
        <v>1.4630338848114184</v>
      </c>
    </row>
    <row r="1958" spans="1:10" ht="12.75">
      <c r="A1958" s="147" t="s">
        <v>431</v>
      </c>
      <c r="C1958" s="148" t="s">
        <v>432</v>
      </c>
      <c r="D1958" s="148" t="s">
        <v>433</v>
      </c>
      <c r="F1958" s="148" t="s">
        <v>434</v>
      </c>
      <c r="G1958" s="148" t="s">
        <v>435</v>
      </c>
      <c r="H1958" s="148" t="s">
        <v>436</v>
      </c>
      <c r="I1958" s="149" t="s">
        <v>437</v>
      </c>
      <c r="J1958" s="148" t="s">
        <v>438</v>
      </c>
    </row>
    <row r="1959" spans="1:8" ht="12.75">
      <c r="A1959" s="150" t="s">
        <v>500</v>
      </c>
      <c r="C1959" s="151">
        <v>292.40199999976903</v>
      </c>
      <c r="D1959" s="131">
        <v>76955.38487887383</v>
      </c>
      <c r="F1959" s="131">
        <v>28987.5</v>
      </c>
      <c r="G1959" s="131">
        <v>28176.75</v>
      </c>
      <c r="H1959" s="152" t="s">
        <v>1116</v>
      </c>
    </row>
    <row r="1961" spans="4:8" ht="12.75">
      <c r="D1961" s="131">
        <v>75452.26628232002</v>
      </c>
      <c r="F1961" s="131">
        <v>28993.75</v>
      </c>
      <c r="G1961" s="131">
        <v>28031.25</v>
      </c>
      <c r="H1961" s="152" t="s">
        <v>1117</v>
      </c>
    </row>
    <row r="1963" spans="4:8" ht="12.75">
      <c r="D1963" s="131">
        <v>71618.5</v>
      </c>
      <c r="F1963" s="131">
        <v>29075.5</v>
      </c>
      <c r="G1963" s="131">
        <v>28102.5</v>
      </c>
      <c r="H1963" s="152" t="s">
        <v>1118</v>
      </c>
    </row>
    <row r="1965" spans="1:8" ht="12.75">
      <c r="A1965" s="147" t="s">
        <v>439</v>
      </c>
      <c r="C1965" s="153" t="s">
        <v>440</v>
      </c>
      <c r="D1965" s="131">
        <v>74675.38372039795</v>
      </c>
      <c r="F1965" s="131">
        <v>29018.916666666664</v>
      </c>
      <c r="G1965" s="131">
        <v>28103.5</v>
      </c>
      <c r="H1965" s="131">
        <v>46181.409379531666</v>
      </c>
    </row>
    <row r="1966" spans="1:8" ht="12.75">
      <c r="A1966" s="130">
        <v>38389.9140625</v>
      </c>
      <c r="C1966" s="153" t="s">
        <v>441</v>
      </c>
      <c r="D1966" s="131">
        <v>2751.952931801803</v>
      </c>
      <c r="F1966" s="131">
        <v>49.10214693201646</v>
      </c>
      <c r="G1966" s="131">
        <v>72.75515445657442</v>
      </c>
      <c r="H1966" s="131">
        <v>2751.952931801803</v>
      </c>
    </row>
    <row r="1968" spans="3:8" ht="12.75">
      <c r="C1968" s="153" t="s">
        <v>442</v>
      </c>
      <c r="D1968" s="131">
        <v>3.685221012195606</v>
      </c>
      <c r="F1968" s="131">
        <v>0.16920737426569385</v>
      </c>
      <c r="G1968" s="131">
        <v>0.25888289521438407</v>
      </c>
      <c r="H1968" s="131">
        <v>5.959005948011435</v>
      </c>
    </row>
    <row r="1969" spans="1:10" ht="12.75">
      <c r="A1969" s="147" t="s">
        <v>431</v>
      </c>
      <c r="C1969" s="148" t="s">
        <v>432</v>
      </c>
      <c r="D1969" s="148" t="s">
        <v>433</v>
      </c>
      <c r="F1969" s="148" t="s">
        <v>434</v>
      </c>
      <c r="G1969" s="148" t="s">
        <v>435</v>
      </c>
      <c r="H1969" s="148" t="s">
        <v>436</v>
      </c>
      <c r="I1969" s="149" t="s">
        <v>437</v>
      </c>
      <c r="J1969" s="148" t="s">
        <v>438</v>
      </c>
    </row>
    <row r="1970" spans="1:8" ht="12.75">
      <c r="A1970" s="150" t="s">
        <v>504</v>
      </c>
      <c r="C1970" s="151">
        <v>324.75400000019</v>
      </c>
      <c r="D1970" s="131">
        <v>62703.067644655704</v>
      </c>
      <c r="F1970" s="131">
        <v>38742</v>
      </c>
      <c r="G1970" s="131">
        <v>36740</v>
      </c>
      <c r="H1970" s="152" t="s">
        <v>1119</v>
      </c>
    </row>
    <row r="1972" spans="4:8" ht="12.75">
      <c r="D1972" s="131">
        <v>63259.053441524506</v>
      </c>
      <c r="F1972" s="131">
        <v>39605</v>
      </c>
      <c r="G1972" s="131">
        <v>36227</v>
      </c>
      <c r="H1972" s="152" t="s">
        <v>1120</v>
      </c>
    </row>
    <row r="1974" spans="4:8" ht="12.75">
      <c r="D1974" s="131">
        <v>62506.16236639023</v>
      </c>
      <c r="F1974" s="131">
        <v>39260</v>
      </c>
      <c r="G1974" s="131">
        <v>36793</v>
      </c>
      <c r="H1974" s="152" t="s">
        <v>1121</v>
      </c>
    </row>
    <row r="1976" spans="1:8" ht="12.75">
      <c r="A1976" s="147" t="s">
        <v>439</v>
      </c>
      <c r="C1976" s="153" t="s">
        <v>440</v>
      </c>
      <c r="D1976" s="131">
        <v>62822.76115085681</v>
      </c>
      <c r="F1976" s="131">
        <v>39202.333333333336</v>
      </c>
      <c r="G1976" s="131">
        <v>36586.666666666664</v>
      </c>
      <c r="H1976" s="131">
        <v>24579.69149911552</v>
      </c>
    </row>
    <row r="1977" spans="1:8" ht="12.75">
      <c r="A1977" s="130">
        <v>38389.91457175926</v>
      </c>
      <c r="C1977" s="153" t="s">
        <v>441</v>
      </c>
      <c r="D1977" s="131">
        <v>390.45632831820063</v>
      </c>
      <c r="F1977" s="131">
        <v>434.3804016450711</v>
      </c>
      <c r="G1977" s="131">
        <v>312.6057154521224</v>
      </c>
      <c r="H1977" s="131">
        <v>390.45632831820063</v>
      </c>
    </row>
    <row r="1979" spans="3:8" ht="12.75">
      <c r="C1979" s="153" t="s">
        <v>442</v>
      </c>
      <c r="D1979" s="131">
        <v>0.6215204826489473</v>
      </c>
      <c r="F1979" s="131">
        <v>1.1080473143054521</v>
      </c>
      <c r="G1979" s="131">
        <v>0.8544252426716176</v>
      </c>
      <c r="H1979" s="131">
        <v>1.588532257747217</v>
      </c>
    </row>
    <row r="1980" spans="1:10" ht="12.75">
      <c r="A1980" s="147" t="s">
        <v>431</v>
      </c>
      <c r="C1980" s="148" t="s">
        <v>432</v>
      </c>
      <c r="D1980" s="148" t="s">
        <v>433</v>
      </c>
      <c r="F1980" s="148" t="s">
        <v>434</v>
      </c>
      <c r="G1980" s="148" t="s">
        <v>435</v>
      </c>
      <c r="H1980" s="148" t="s">
        <v>436</v>
      </c>
      <c r="I1980" s="149" t="s">
        <v>437</v>
      </c>
      <c r="J1980" s="148" t="s">
        <v>438</v>
      </c>
    </row>
    <row r="1981" spans="1:8" ht="12.75">
      <c r="A1981" s="150" t="s">
        <v>523</v>
      </c>
      <c r="C1981" s="151">
        <v>343.82299999985844</v>
      </c>
      <c r="D1981" s="131">
        <v>36600.8050455451</v>
      </c>
      <c r="F1981" s="131">
        <v>32492</v>
      </c>
      <c r="G1981" s="131">
        <v>32704</v>
      </c>
      <c r="H1981" s="152" t="s">
        <v>1122</v>
      </c>
    </row>
    <row r="1983" spans="4:8" ht="12.75">
      <c r="D1983" s="131">
        <v>36687.265306174755</v>
      </c>
      <c r="F1983" s="131">
        <v>32992</v>
      </c>
      <c r="G1983" s="131">
        <v>31827.999999970198</v>
      </c>
      <c r="H1983" s="152" t="s">
        <v>1123</v>
      </c>
    </row>
    <row r="1985" spans="4:8" ht="12.75">
      <c r="D1985" s="131">
        <v>36797.030004024506</v>
      </c>
      <c r="F1985" s="131">
        <v>32022.000000029802</v>
      </c>
      <c r="G1985" s="131">
        <v>32031.999999970198</v>
      </c>
      <c r="H1985" s="152" t="s">
        <v>1124</v>
      </c>
    </row>
    <row r="1987" spans="1:8" ht="12.75">
      <c r="A1987" s="147" t="s">
        <v>439</v>
      </c>
      <c r="C1987" s="153" t="s">
        <v>440</v>
      </c>
      <c r="D1987" s="131">
        <v>36695.03345191479</v>
      </c>
      <c r="F1987" s="131">
        <v>32502.00000000993</v>
      </c>
      <c r="G1987" s="131">
        <v>32187.99999998013</v>
      </c>
      <c r="H1987" s="131">
        <v>4348.9006957868905</v>
      </c>
    </row>
    <row r="1988" spans="1:8" ht="12.75">
      <c r="A1988" s="130">
        <v>38389.91501157408</v>
      </c>
      <c r="C1988" s="153" t="s">
        <v>441</v>
      </c>
      <c r="D1988" s="131">
        <v>98.34285255762069</v>
      </c>
      <c r="F1988" s="131">
        <v>485.07731341029705</v>
      </c>
      <c r="G1988" s="131">
        <v>458.3623021316896</v>
      </c>
      <c r="H1988" s="131">
        <v>98.34285255762069</v>
      </c>
    </row>
    <row r="1990" spans="3:8" ht="12.75">
      <c r="C1990" s="153" t="s">
        <v>442</v>
      </c>
      <c r="D1990" s="131">
        <v>0.26800044394696976</v>
      </c>
      <c r="F1990" s="131">
        <v>1.492453736416679</v>
      </c>
      <c r="G1990" s="131">
        <v>1.4240160995773967</v>
      </c>
      <c r="H1990" s="131">
        <v>2.261326699248223</v>
      </c>
    </row>
    <row r="1991" spans="1:10" ht="12.75">
      <c r="A1991" s="147" t="s">
        <v>431</v>
      </c>
      <c r="C1991" s="148" t="s">
        <v>432</v>
      </c>
      <c r="D1991" s="148" t="s">
        <v>433</v>
      </c>
      <c r="F1991" s="148" t="s">
        <v>434</v>
      </c>
      <c r="G1991" s="148" t="s">
        <v>435</v>
      </c>
      <c r="H1991" s="148" t="s">
        <v>436</v>
      </c>
      <c r="I1991" s="149" t="s">
        <v>437</v>
      </c>
      <c r="J1991" s="148" t="s">
        <v>438</v>
      </c>
    </row>
    <row r="1992" spans="1:8" ht="12.75">
      <c r="A1992" s="150" t="s">
        <v>505</v>
      </c>
      <c r="C1992" s="151">
        <v>361.38400000007823</v>
      </c>
      <c r="D1992" s="131">
        <v>85203.71010422707</v>
      </c>
      <c r="F1992" s="131">
        <v>34202</v>
      </c>
      <c r="G1992" s="131">
        <v>33244</v>
      </c>
      <c r="H1992" s="152" t="s">
        <v>1125</v>
      </c>
    </row>
    <row r="1994" spans="4:8" ht="12.75">
      <c r="D1994" s="131">
        <v>85016.82625508308</v>
      </c>
      <c r="F1994" s="131">
        <v>33832</v>
      </c>
      <c r="G1994" s="131">
        <v>33090</v>
      </c>
      <c r="H1994" s="152" t="s">
        <v>1126</v>
      </c>
    </row>
    <row r="1996" spans="4:8" ht="12.75">
      <c r="D1996" s="131">
        <v>86034.03562808037</v>
      </c>
      <c r="F1996" s="131">
        <v>33534</v>
      </c>
      <c r="G1996" s="131">
        <v>33482</v>
      </c>
      <c r="H1996" s="152" t="s">
        <v>1127</v>
      </c>
    </row>
    <row r="1998" spans="1:8" ht="12.75">
      <c r="A1998" s="147" t="s">
        <v>439</v>
      </c>
      <c r="C1998" s="153" t="s">
        <v>440</v>
      </c>
      <c r="D1998" s="131">
        <v>85418.19066246352</v>
      </c>
      <c r="F1998" s="131">
        <v>33856</v>
      </c>
      <c r="G1998" s="131">
        <v>33272</v>
      </c>
      <c r="H1998" s="131">
        <v>51830.62294700523</v>
      </c>
    </row>
    <row r="1999" spans="1:8" ht="12.75">
      <c r="A1999" s="130">
        <v>38389.91543981482</v>
      </c>
      <c r="C1999" s="153" t="s">
        <v>441</v>
      </c>
      <c r="D1999" s="131">
        <v>541.4611338989272</v>
      </c>
      <c r="F1999" s="131">
        <v>334.6460817042387</v>
      </c>
      <c r="G1999" s="131">
        <v>197.4943037153224</v>
      </c>
      <c r="H1999" s="131">
        <v>541.4611338989272</v>
      </c>
    </row>
    <row r="2001" spans="3:8" ht="12.75">
      <c r="C2001" s="153" t="s">
        <v>442</v>
      </c>
      <c r="D2001" s="131">
        <v>0.6338944078534187</v>
      </c>
      <c r="F2001" s="131">
        <v>0.9884395135404028</v>
      </c>
      <c r="G2001" s="131">
        <v>0.5935750893102982</v>
      </c>
      <c r="H2001" s="131">
        <v>1.0446741773729984</v>
      </c>
    </row>
    <row r="2002" spans="1:10" ht="12.75">
      <c r="A2002" s="147" t="s">
        <v>431</v>
      </c>
      <c r="C2002" s="148" t="s">
        <v>432</v>
      </c>
      <c r="D2002" s="148" t="s">
        <v>433</v>
      </c>
      <c r="F2002" s="148" t="s">
        <v>434</v>
      </c>
      <c r="G2002" s="148" t="s">
        <v>435</v>
      </c>
      <c r="H2002" s="148" t="s">
        <v>436</v>
      </c>
      <c r="I2002" s="149" t="s">
        <v>437</v>
      </c>
      <c r="J2002" s="148" t="s">
        <v>438</v>
      </c>
    </row>
    <row r="2003" spans="1:8" ht="12.75">
      <c r="A2003" s="150" t="s">
        <v>524</v>
      </c>
      <c r="C2003" s="151">
        <v>371.029</v>
      </c>
      <c r="D2003" s="131">
        <v>60716.40008145571</v>
      </c>
      <c r="F2003" s="131">
        <v>46074</v>
      </c>
      <c r="G2003" s="131">
        <v>45328</v>
      </c>
      <c r="H2003" s="152" t="s">
        <v>1128</v>
      </c>
    </row>
    <row r="2005" spans="4:8" ht="12.75">
      <c r="D2005" s="131">
        <v>58528.500000059605</v>
      </c>
      <c r="F2005" s="131">
        <v>46042</v>
      </c>
      <c r="G2005" s="131">
        <v>45888</v>
      </c>
      <c r="H2005" s="152" t="s">
        <v>1129</v>
      </c>
    </row>
    <row r="2007" spans="4:8" ht="12.75">
      <c r="D2007" s="131">
        <v>59825.10113954544</v>
      </c>
      <c r="F2007" s="131">
        <v>46432</v>
      </c>
      <c r="G2007" s="131">
        <v>45444</v>
      </c>
      <c r="H2007" s="152" t="s">
        <v>1130</v>
      </c>
    </row>
    <row r="2009" spans="1:8" ht="12.75">
      <c r="A2009" s="147" t="s">
        <v>439</v>
      </c>
      <c r="C2009" s="153" t="s">
        <v>440</v>
      </c>
      <c r="D2009" s="131">
        <v>59690.000407020256</v>
      </c>
      <c r="F2009" s="131">
        <v>46182.66666666667</v>
      </c>
      <c r="G2009" s="131">
        <v>45553.33333333333</v>
      </c>
      <c r="H2009" s="131">
        <v>13746.826340776419</v>
      </c>
    </row>
    <row r="2010" spans="1:8" ht="12.75">
      <c r="A2010" s="130">
        <v>38389.91587962963</v>
      </c>
      <c r="C2010" s="153" t="s">
        <v>441</v>
      </c>
      <c r="D2010" s="131">
        <v>1100.189005348363</v>
      </c>
      <c r="F2010" s="131">
        <v>216.52097665892177</v>
      </c>
      <c r="G2010" s="131">
        <v>295.57627329224744</v>
      </c>
      <c r="H2010" s="131">
        <v>1100.189005348363</v>
      </c>
    </row>
    <row r="2012" spans="3:8" ht="12.75">
      <c r="C2012" s="153" t="s">
        <v>442</v>
      </c>
      <c r="D2012" s="131">
        <v>1.8431713818835356</v>
      </c>
      <c r="F2012" s="131">
        <v>0.4688360207125077</v>
      </c>
      <c r="G2012" s="131">
        <v>0.6488576173545606</v>
      </c>
      <c r="H2012" s="131">
        <v>8.003221820624416</v>
      </c>
    </row>
    <row r="2013" spans="1:10" ht="12.75">
      <c r="A2013" s="147" t="s">
        <v>431</v>
      </c>
      <c r="C2013" s="148" t="s">
        <v>432</v>
      </c>
      <c r="D2013" s="148" t="s">
        <v>433</v>
      </c>
      <c r="F2013" s="148" t="s">
        <v>434</v>
      </c>
      <c r="G2013" s="148" t="s">
        <v>435</v>
      </c>
      <c r="H2013" s="148" t="s">
        <v>436</v>
      </c>
      <c r="I2013" s="149" t="s">
        <v>437</v>
      </c>
      <c r="J2013" s="148" t="s">
        <v>438</v>
      </c>
    </row>
    <row r="2014" spans="1:8" ht="12.75">
      <c r="A2014" s="150" t="s">
        <v>499</v>
      </c>
      <c r="C2014" s="151">
        <v>407.77100000018254</v>
      </c>
      <c r="D2014" s="131">
        <v>1483826.7413215637</v>
      </c>
      <c r="F2014" s="131">
        <v>93800</v>
      </c>
      <c r="G2014" s="131">
        <v>91400</v>
      </c>
      <c r="H2014" s="152" t="s">
        <v>1131</v>
      </c>
    </row>
    <row r="2016" spans="4:8" ht="12.75">
      <c r="D2016" s="131">
        <v>1546238.7220306396</v>
      </c>
      <c r="F2016" s="131">
        <v>93700</v>
      </c>
      <c r="G2016" s="131">
        <v>92000</v>
      </c>
      <c r="H2016" s="152" t="s">
        <v>1132</v>
      </c>
    </row>
    <row r="2018" spans="4:8" ht="12.75">
      <c r="D2018" s="131">
        <v>1536118.9130744934</v>
      </c>
      <c r="F2018" s="131">
        <v>92400</v>
      </c>
      <c r="G2018" s="131">
        <v>92100</v>
      </c>
      <c r="H2018" s="152" t="s">
        <v>1133</v>
      </c>
    </row>
    <row r="2020" spans="1:8" ht="12.75">
      <c r="A2020" s="147" t="s">
        <v>439</v>
      </c>
      <c r="C2020" s="153" t="s">
        <v>440</v>
      </c>
      <c r="D2020" s="131">
        <v>1522061.458808899</v>
      </c>
      <c r="F2020" s="131">
        <v>93300</v>
      </c>
      <c r="G2020" s="131">
        <v>91833.33333333334</v>
      </c>
      <c r="H2020" s="131">
        <v>1429506.7837564878</v>
      </c>
    </row>
    <row r="2021" spans="1:8" ht="12.75">
      <c r="A2021" s="130">
        <v>38389.916354166664</v>
      </c>
      <c r="C2021" s="153" t="s">
        <v>441</v>
      </c>
      <c r="D2021" s="131">
        <v>33496.60951992007</v>
      </c>
      <c r="F2021" s="131">
        <v>781.0249675906655</v>
      </c>
      <c r="G2021" s="131">
        <v>378.5938897200183</v>
      </c>
      <c r="H2021" s="131">
        <v>33496.60951992007</v>
      </c>
    </row>
    <row r="2023" spans="3:8" ht="12.75">
      <c r="C2023" s="153" t="s">
        <v>442</v>
      </c>
      <c r="D2023" s="131">
        <v>2.2007396170541695</v>
      </c>
      <c r="F2023" s="131">
        <v>0.8371114336448718</v>
      </c>
      <c r="G2023" s="131">
        <v>0.41226194887842277</v>
      </c>
      <c r="H2023" s="131">
        <v>2.3432284407840998</v>
      </c>
    </row>
    <row r="2024" spans="1:10" ht="12.75">
      <c r="A2024" s="147" t="s">
        <v>431</v>
      </c>
      <c r="C2024" s="148" t="s">
        <v>432</v>
      </c>
      <c r="D2024" s="148" t="s">
        <v>433</v>
      </c>
      <c r="F2024" s="148" t="s">
        <v>434</v>
      </c>
      <c r="G2024" s="148" t="s">
        <v>435</v>
      </c>
      <c r="H2024" s="148" t="s">
        <v>436</v>
      </c>
      <c r="I2024" s="149" t="s">
        <v>437</v>
      </c>
      <c r="J2024" s="148" t="s">
        <v>438</v>
      </c>
    </row>
    <row r="2025" spans="1:8" ht="12.75">
      <c r="A2025" s="150" t="s">
        <v>506</v>
      </c>
      <c r="C2025" s="151">
        <v>455.40299999993294</v>
      </c>
      <c r="D2025" s="131">
        <v>89881.1133877039</v>
      </c>
      <c r="F2025" s="131">
        <v>62375</v>
      </c>
      <c r="G2025" s="131">
        <v>63980</v>
      </c>
      <c r="H2025" s="152" t="s">
        <v>1134</v>
      </c>
    </row>
    <row r="2027" spans="4:8" ht="12.75">
      <c r="D2027" s="131">
        <v>89920.43150806427</v>
      </c>
      <c r="F2027" s="131">
        <v>62175</v>
      </c>
      <c r="G2027" s="131">
        <v>64432.5</v>
      </c>
      <c r="H2027" s="152" t="s">
        <v>1135</v>
      </c>
    </row>
    <row r="2029" spans="4:8" ht="12.75">
      <c r="D2029" s="131">
        <v>89390.01775097847</v>
      </c>
      <c r="F2029" s="131">
        <v>62477.500000059605</v>
      </c>
      <c r="G2029" s="131">
        <v>64182.5</v>
      </c>
      <c r="H2029" s="152" t="s">
        <v>1136</v>
      </c>
    </row>
    <row r="2031" spans="1:8" ht="12.75">
      <c r="A2031" s="147" t="s">
        <v>439</v>
      </c>
      <c r="C2031" s="153" t="s">
        <v>440</v>
      </c>
      <c r="D2031" s="131">
        <v>89730.52088224888</v>
      </c>
      <c r="F2031" s="131">
        <v>62342.50000001986</v>
      </c>
      <c r="G2031" s="131">
        <v>64198.33333333333</v>
      </c>
      <c r="H2031" s="131">
        <v>26465.499079913305</v>
      </c>
    </row>
    <row r="2032" spans="1:8" ht="12.75">
      <c r="A2032" s="130">
        <v>38389.91699074074</v>
      </c>
      <c r="C2032" s="153" t="s">
        <v>441</v>
      </c>
      <c r="D2032" s="131">
        <v>295.53894066746324</v>
      </c>
      <c r="F2032" s="131">
        <v>153.84651444645803</v>
      </c>
      <c r="G2032" s="131">
        <v>226.6651347987452</v>
      </c>
      <c r="H2032" s="131">
        <v>295.53894066746324</v>
      </c>
    </row>
    <row r="2034" spans="3:8" ht="12.75">
      <c r="C2034" s="153" t="s">
        <v>442</v>
      </c>
      <c r="D2034" s="131">
        <v>0.32936278287662185</v>
      </c>
      <c r="F2034" s="131">
        <v>0.246776299388714</v>
      </c>
      <c r="G2034" s="131">
        <v>0.3530701235215015</v>
      </c>
      <c r="H2034" s="131">
        <v>1.116695134956931</v>
      </c>
    </row>
    <row r="2035" spans="1:16" ht="12.75">
      <c r="A2035" s="141" t="s">
        <v>422</v>
      </c>
      <c r="B2035" s="136" t="s">
        <v>591</v>
      </c>
      <c r="D2035" s="141" t="s">
        <v>423</v>
      </c>
      <c r="E2035" s="136" t="s">
        <v>424</v>
      </c>
      <c r="F2035" s="137" t="s">
        <v>465</v>
      </c>
      <c r="G2035" s="142" t="s">
        <v>426</v>
      </c>
      <c r="H2035" s="143">
        <v>2</v>
      </c>
      <c r="I2035" s="144" t="s">
        <v>427</v>
      </c>
      <c r="J2035" s="143">
        <v>5</v>
      </c>
      <c r="K2035" s="142" t="s">
        <v>428</v>
      </c>
      <c r="L2035" s="145">
        <v>1</v>
      </c>
      <c r="M2035" s="142" t="s">
        <v>429</v>
      </c>
      <c r="N2035" s="146">
        <v>1</v>
      </c>
      <c r="O2035" s="142" t="s">
        <v>430</v>
      </c>
      <c r="P2035" s="146">
        <v>1</v>
      </c>
    </row>
    <row r="2037" spans="1:10" ht="12.75">
      <c r="A2037" s="147" t="s">
        <v>431</v>
      </c>
      <c r="C2037" s="148" t="s">
        <v>432</v>
      </c>
      <c r="D2037" s="148" t="s">
        <v>433</v>
      </c>
      <c r="F2037" s="148" t="s">
        <v>434</v>
      </c>
      <c r="G2037" s="148" t="s">
        <v>435</v>
      </c>
      <c r="H2037" s="148" t="s">
        <v>436</v>
      </c>
      <c r="I2037" s="149" t="s">
        <v>437</v>
      </c>
      <c r="J2037" s="148" t="s">
        <v>438</v>
      </c>
    </row>
    <row r="2038" spans="1:8" ht="12.75">
      <c r="A2038" s="150" t="s">
        <v>502</v>
      </c>
      <c r="C2038" s="151">
        <v>228.61599999992177</v>
      </c>
      <c r="D2038" s="131">
        <v>23235.962399184704</v>
      </c>
      <c r="F2038" s="131">
        <v>18825</v>
      </c>
      <c r="G2038" s="131">
        <v>18905</v>
      </c>
      <c r="H2038" s="152" t="s">
        <v>1137</v>
      </c>
    </row>
    <row r="2040" spans="4:8" ht="12.75">
      <c r="D2040" s="131">
        <v>22834.406567007303</v>
      </c>
      <c r="F2040" s="131">
        <v>18792</v>
      </c>
      <c r="G2040" s="131">
        <v>18797</v>
      </c>
      <c r="H2040" s="152" t="s">
        <v>1138</v>
      </c>
    </row>
    <row r="2042" spans="4:8" ht="12.75">
      <c r="D2042" s="131">
        <v>23077.500251293182</v>
      </c>
      <c r="F2042" s="131">
        <v>18636</v>
      </c>
      <c r="G2042" s="131">
        <v>18789</v>
      </c>
      <c r="H2042" s="152" t="s">
        <v>1139</v>
      </c>
    </row>
    <row r="2044" spans="1:8" ht="12.75">
      <c r="A2044" s="147" t="s">
        <v>439</v>
      </c>
      <c r="C2044" s="153" t="s">
        <v>440</v>
      </c>
      <c r="D2044" s="131">
        <v>23049.28973916173</v>
      </c>
      <c r="F2044" s="131">
        <v>18751</v>
      </c>
      <c r="G2044" s="131">
        <v>18830.333333333332</v>
      </c>
      <c r="H2044" s="131">
        <v>4254.066066402809</v>
      </c>
    </row>
    <row r="2045" spans="1:8" ht="12.75">
      <c r="A2045" s="130">
        <v>38389.919224537036</v>
      </c>
      <c r="C2045" s="153" t="s">
        <v>441</v>
      </c>
      <c r="D2045" s="131">
        <v>202.25885971977604</v>
      </c>
      <c r="F2045" s="131">
        <v>100.95048291117779</v>
      </c>
      <c r="G2045" s="131">
        <v>64.78682993736716</v>
      </c>
      <c r="H2045" s="131">
        <v>202.25885971977604</v>
      </c>
    </row>
    <row r="2047" spans="3:8" ht="12.75">
      <c r="C2047" s="153" t="s">
        <v>442</v>
      </c>
      <c r="D2047" s="131">
        <v>0.8775058234273032</v>
      </c>
      <c r="F2047" s="131">
        <v>0.5383738622536282</v>
      </c>
      <c r="G2047" s="131">
        <v>0.3440556722523967</v>
      </c>
      <c r="H2047" s="131">
        <v>4.754483277002886</v>
      </c>
    </row>
    <row r="2048" spans="1:10" ht="12.75">
      <c r="A2048" s="147" t="s">
        <v>431</v>
      </c>
      <c r="C2048" s="148" t="s">
        <v>432</v>
      </c>
      <c r="D2048" s="148" t="s">
        <v>433</v>
      </c>
      <c r="F2048" s="148" t="s">
        <v>434</v>
      </c>
      <c r="G2048" s="148" t="s">
        <v>435</v>
      </c>
      <c r="H2048" s="148" t="s">
        <v>436</v>
      </c>
      <c r="I2048" s="149" t="s">
        <v>437</v>
      </c>
      <c r="J2048" s="148" t="s">
        <v>438</v>
      </c>
    </row>
    <row r="2049" spans="1:8" ht="12.75">
      <c r="A2049" s="150" t="s">
        <v>503</v>
      </c>
      <c r="C2049" s="151">
        <v>231.6040000000503</v>
      </c>
      <c r="D2049" s="131">
        <v>43514.59334218502</v>
      </c>
      <c r="F2049" s="131">
        <v>28806</v>
      </c>
      <c r="G2049" s="131">
        <v>30042</v>
      </c>
      <c r="H2049" s="152" t="s">
        <v>1140</v>
      </c>
    </row>
    <row r="2051" spans="4:8" ht="12.75">
      <c r="D2051" s="131">
        <v>54370.9066901207</v>
      </c>
      <c r="F2051" s="131">
        <v>28477</v>
      </c>
      <c r="G2051" s="131">
        <v>30310</v>
      </c>
      <c r="H2051" s="152" t="s">
        <v>1141</v>
      </c>
    </row>
    <row r="2053" spans="4:8" ht="12.75">
      <c r="D2053" s="131">
        <v>53157.121098041534</v>
      </c>
      <c r="F2053" s="131">
        <v>28388</v>
      </c>
      <c r="G2053" s="131">
        <v>29995.000000029802</v>
      </c>
      <c r="H2053" s="152" t="s">
        <v>1142</v>
      </c>
    </row>
    <row r="2055" spans="1:8" ht="12.75">
      <c r="A2055" s="147" t="s">
        <v>439</v>
      </c>
      <c r="C2055" s="153" t="s">
        <v>440</v>
      </c>
      <c r="D2055" s="131">
        <v>50347.54037678242</v>
      </c>
      <c r="F2055" s="131">
        <v>28557</v>
      </c>
      <c r="G2055" s="131">
        <v>30115.666666676603</v>
      </c>
      <c r="H2055" s="131">
        <v>20935.086113211073</v>
      </c>
    </row>
    <row r="2056" spans="1:8" ht="12.75">
      <c r="A2056" s="130">
        <v>38389.9196875</v>
      </c>
      <c r="C2056" s="153" t="s">
        <v>441</v>
      </c>
      <c r="D2056" s="131">
        <v>5948.545431371862</v>
      </c>
      <c r="F2056" s="131">
        <v>220.18401395196702</v>
      </c>
      <c r="G2056" s="131">
        <v>169.93037789010734</v>
      </c>
      <c r="H2056" s="131">
        <v>5948.545431371862</v>
      </c>
    </row>
    <row r="2058" spans="3:8" ht="12.75">
      <c r="C2058" s="153" t="s">
        <v>442</v>
      </c>
      <c r="D2058" s="131">
        <v>11.814967299008337</v>
      </c>
      <c r="F2058" s="131">
        <v>0.7710334207093428</v>
      </c>
      <c r="G2058" s="131">
        <v>0.5642590608101584</v>
      </c>
      <c r="H2058" s="131">
        <v>28.414239135219205</v>
      </c>
    </row>
    <row r="2059" spans="1:10" ht="12.75">
      <c r="A2059" s="147" t="s">
        <v>431</v>
      </c>
      <c r="C2059" s="148" t="s">
        <v>432</v>
      </c>
      <c r="D2059" s="148" t="s">
        <v>433</v>
      </c>
      <c r="F2059" s="148" t="s">
        <v>434</v>
      </c>
      <c r="G2059" s="148" t="s">
        <v>435</v>
      </c>
      <c r="H2059" s="148" t="s">
        <v>436</v>
      </c>
      <c r="I2059" s="149" t="s">
        <v>437</v>
      </c>
      <c r="J2059" s="148" t="s">
        <v>438</v>
      </c>
    </row>
    <row r="2060" spans="1:8" ht="12.75">
      <c r="A2060" s="150" t="s">
        <v>501</v>
      </c>
      <c r="C2060" s="151">
        <v>267.7160000000149</v>
      </c>
      <c r="D2060" s="131">
        <v>55134.424638569355</v>
      </c>
      <c r="F2060" s="131">
        <v>7386.250000007451</v>
      </c>
      <c r="G2060" s="131">
        <v>7472</v>
      </c>
      <c r="H2060" s="152" t="s">
        <v>1143</v>
      </c>
    </row>
    <row r="2062" spans="4:8" ht="12.75">
      <c r="D2062" s="131">
        <v>52788.06926000118</v>
      </c>
      <c r="F2062" s="131">
        <v>7366</v>
      </c>
      <c r="G2062" s="131">
        <v>7462</v>
      </c>
      <c r="H2062" s="152" t="s">
        <v>1144</v>
      </c>
    </row>
    <row r="2064" spans="4:8" ht="12.75">
      <c r="D2064" s="131">
        <v>54020.18354856968</v>
      </c>
      <c r="F2064" s="131">
        <v>7353.25</v>
      </c>
      <c r="G2064" s="131">
        <v>7449.5</v>
      </c>
      <c r="H2064" s="152" t="s">
        <v>1145</v>
      </c>
    </row>
    <row r="2066" spans="1:8" ht="12.75">
      <c r="A2066" s="147" t="s">
        <v>439</v>
      </c>
      <c r="C2066" s="153" t="s">
        <v>440</v>
      </c>
      <c r="D2066" s="131">
        <v>53980.89248238008</v>
      </c>
      <c r="F2066" s="131">
        <v>7368.500000002483</v>
      </c>
      <c r="G2066" s="131">
        <v>7461.166666666666</v>
      </c>
      <c r="H2066" s="131">
        <v>46558.28671731618</v>
      </c>
    </row>
    <row r="2067" spans="1:8" ht="12.75">
      <c r="A2067" s="130">
        <v>38389.920335648145</v>
      </c>
      <c r="C2067" s="153" t="s">
        <v>441</v>
      </c>
      <c r="D2067" s="131">
        <v>1173.6710491212646</v>
      </c>
      <c r="F2067" s="131">
        <v>16.64143924484515</v>
      </c>
      <c r="G2067" s="131">
        <v>11.273124382057235</v>
      </c>
      <c r="H2067" s="131">
        <v>1173.6710491212646</v>
      </c>
    </row>
    <row r="2069" spans="3:8" ht="12.75">
      <c r="C2069" s="153" t="s">
        <v>442</v>
      </c>
      <c r="D2069" s="131">
        <v>2.174234243171069</v>
      </c>
      <c r="F2069" s="131">
        <v>0.22584568426191953</v>
      </c>
      <c r="G2069" s="131">
        <v>0.15109063884634538</v>
      </c>
      <c r="H2069" s="131">
        <v>2.52086391461812</v>
      </c>
    </row>
    <row r="2070" spans="1:10" ht="12.75">
      <c r="A2070" s="147" t="s">
        <v>431</v>
      </c>
      <c r="C2070" s="148" t="s">
        <v>432</v>
      </c>
      <c r="D2070" s="148" t="s">
        <v>433</v>
      </c>
      <c r="F2070" s="148" t="s">
        <v>434</v>
      </c>
      <c r="G2070" s="148" t="s">
        <v>435</v>
      </c>
      <c r="H2070" s="148" t="s">
        <v>436</v>
      </c>
      <c r="I2070" s="149" t="s">
        <v>437</v>
      </c>
      <c r="J2070" s="148" t="s">
        <v>438</v>
      </c>
    </row>
    <row r="2071" spans="1:8" ht="12.75">
      <c r="A2071" s="150" t="s">
        <v>500</v>
      </c>
      <c r="C2071" s="151">
        <v>292.40199999976903</v>
      </c>
      <c r="D2071" s="131">
        <v>48299.73799574375</v>
      </c>
      <c r="F2071" s="131">
        <v>28504.75</v>
      </c>
      <c r="G2071" s="131">
        <v>27468.75</v>
      </c>
      <c r="H2071" s="152" t="s">
        <v>1146</v>
      </c>
    </row>
    <row r="2073" spans="4:8" ht="12.75">
      <c r="D2073" s="131">
        <v>47028.76994526386</v>
      </c>
      <c r="F2073" s="131">
        <v>28327</v>
      </c>
      <c r="G2073" s="131">
        <v>27917</v>
      </c>
      <c r="H2073" s="152" t="s">
        <v>1147</v>
      </c>
    </row>
    <row r="2075" spans="4:8" ht="12.75">
      <c r="D2075" s="131">
        <v>47950.073987066746</v>
      </c>
      <c r="F2075" s="131">
        <v>28550</v>
      </c>
      <c r="G2075" s="131">
        <v>27914</v>
      </c>
      <c r="H2075" s="152" t="s">
        <v>1148</v>
      </c>
    </row>
    <row r="2077" spans="1:8" ht="12.75">
      <c r="A2077" s="147" t="s">
        <v>439</v>
      </c>
      <c r="C2077" s="153" t="s">
        <v>440</v>
      </c>
      <c r="D2077" s="131">
        <v>47759.52730935812</v>
      </c>
      <c r="F2077" s="131">
        <v>28460.583333333336</v>
      </c>
      <c r="G2077" s="131">
        <v>27766.583333333336</v>
      </c>
      <c r="H2077" s="131">
        <v>19696.915727437216</v>
      </c>
    </row>
    <row r="2078" spans="1:8" ht="12.75">
      <c r="A2078" s="130">
        <v>38389.921006944445</v>
      </c>
      <c r="C2078" s="153" t="s">
        <v>441</v>
      </c>
      <c r="D2078" s="131">
        <v>656.5599543263977</v>
      </c>
      <c r="F2078" s="131">
        <v>117.87820338524561</v>
      </c>
      <c r="G2078" s="131">
        <v>257.93559435125144</v>
      </c>
      <c r="H2078" s="131">
        <v>656.5599543263977</v>
      </c>
    </row>
    <row r="2080" spans="3:8" ht="12.75">
      <c r="C2080" s="153" t="s">
        <v>442</v>
      </c>
      <c r="D2080" s="131">
        <v>1.3747203779333674</v>
      </c>
      <c r="F2080" s="131">
        <v>0.4141805598453263</v>
      </c>
      <c r="G2080" s="131">
        <v>0.928942503493413</v>
      </c>
      <c r="H2080" s="131">
        <v>3.33331351675445</v>
      </c>
    </row>
    <row r="2081" spans="1:10" ht="12.75">
      <c r="A2081" s="147" t="s">
        <v>431</v>
      </c>
      <c r="C2081" s="148" t="s">
        <v>432</v>
      </c>
      <c r="D2081" s="148" t="s">
        <v>433</v>
      </c>
      <c r="F2081" s="148" t="s">
        <v>434</v>
      </c>
      <c r="G2081" s="148" t="s">
        <v>435</v>
      </c>
      <c r="H2081" s="148" t="s">
        <v>436</v>
      </c>
      <c r="I2081" s="149" t="s">
        <v>437</v>
      </c>
      <c r="J2081" s="148" t="s">
        <v>438</v>
      </c>
    </row>
    <row r="2082" spans="1:8" ht="12.75">
      <c r="A2082" s="150" t="s">
        <v>504</v>
      </c>
      <c r="C2082" s="151">
        <v>324.75400000019</v>
      </c>
      <c r="D2082" s="131">
        <v>48997.62871193886</v>
      </c>
      <c r="F2082" s="131">
        <v>37980</v>
      </c>
      <c r="G2082" s="131">
        <v>35951</v>
      </c>
      <c r="H2082" s="152" t="s">
        <v>1149</v>
      </c>
    </row>
    <row r="2084" spans="4:8" ht="12.75">
      <c r="D2084" s="131">
        <v>49232.47122550011</v>
      </c>
      <c r="F2084" s="131">
        <v>38116</v>
      </c>
      <c r="G2084" s="131">
        <v>36051</v>
      </c>
      <c r="H2084" s="152" t="s">
        <v>1150</v>
      </c>
    </row>
    <row r="2086" spans="4:8" ht="12.75">
      <c r="D2086" s="131">
        <v>49363.29032987356</v>
      </c>
      <c r="F2086" s="131">
        <v>37996</v>
      </c>
      <c r="G2086" s="131">
        <v>35827</v>
      </c>
      <c r="H2086" s="152" t="s">
        <v>1151</v>
      </c>
    </row>
    <row r="2088" spans="1:8" ht="12.75">
      <c r="A2088" s="147" t="s">
        <v>439</v>
      </c>
      <c r="C2088" s="153" t="s">
        <v>440</v>
      </c>
      <c r="D2088" s="131">
        <v>49197.79675577085</v>
      </c>
      <c r="F2088" s="131">
        <v>38030.666666666664</v>
      </c>
      <c r="G2088" s="131">
        <v>35943</v>
      </c>
      <c r="H2088" s="131">
        <v>11932.756244043763</v>
      </c>
    </row>
    <row r="2089" spans="1:8" ht="12.75">
      <c r="A2089" s="130">
        <v>38389.92151620371</v>
      </c>
      <c r="C2089" s="153" t="s">
        <v>441</v>
      </c>
      <c r="D2089" s="131">
        <v>185.2804464740458</v>
      </c>
      <c r="F2089" s="131">
        <v>74.33258594542056</v>
      </c>
      <c r="G2089" s="131">
        <v>112.21408111284428</v>
      </c>
      <c r="H2089" s="131">
        <v>185.2804464740458</v>
      </c>
    </row>
    <row r="2091" spans="3:8" ht="12.75">
      <c r="C2091" s="153" t="s">
        <v>442</v>
      </c>
      <c r="D2091" s="131">
        <v>0.37660313813201923</v>
      </c>
      <c r="F2091" s="131">
        <v>0.19545433320150563</v>
      </c>
      <c r="G2091" s="131">
        <v>0.31220009769035495</v>
      </c>
      <c r="H2091" s="131">
        <v>1.5527045276444702</v>
      </c>
    </row>
    <row r="2092" spans="1:10" ht="12.75">
      <c r="A2092" s="147" t="s">
        <v>431</v>
      </c>
      <c r="C2092" s="148" t="s">
        <v>432</v>
      </c>
      <c r="D2092" s="148" t="s">
        <v>433</v>
      </c>
      <c r="F2092" s="148" t="s">
        <v>434</v>
      </c>
      <c r="G2092" s="148" t="s">
        <v>435</v>
      </c>
      <c r="H2092" s="148" t="s">
        <v>436</v>
      </c>
      <c r="I2092" s="149" t="s">
        <v>437</v>
      </c>
      <c r="J2092" s="148" t="s">
        <v>438</v>
      </c>
    </row>
    <row r="2093" spans="1:8" ht="12.75">
      <c r="A2093" s="150" t="s">
        <v>523</v>
      </c>
      <c r="C2093" s="151">
        <v>343.82299999985844</v>
      </c>
      <c r="D2093" s="131">
        <v>35950.6017254591</v>
      </c>
      <c r="F2093" s="131">
        <v>31704</v>
      </c>
      <c r="G2093" s="131">
        <v>31288</v>
      </c>
      <c r="H2093" s="152" t="s">
        <v>1152</v>
      </c>
    </row>
    <row r="2095" spans="4:8" ht="12.75">
      <c r="D2095" s="131">
        <v>35734.53153002262</v>
      </c>
      <c r="F2095" s="131">
        <v>31477.999999970198</v>
      </c>
      <c r="G2095" s="131">
        <v>31838</v>
      </c>
      <c r="H2095" s="152" t="s">
        <v>1153</v>
      </c>
    </row>
    <row r="2097" spans="4:8" ht="12.75">
      <c r="D2097" s="131">
        <v>35459.10543292761</v>
      </c>
      <c r="F2097" s="131">
        <v>32075.999999970198</v>
      </c>
      <c r="G2097" s="131">
        <v>31890</v>
      </c>
      <c r="H2097" s="152" t="s">
        <v>1154</v>
      </c>
    </row>
    <row r="2099" spans="1:8" ht="12.75">
      <c r="A2099" s="147" t="s">
        <v>439</v>
      </c>
      <c r="C2099" s="153" t="s">
        <v>440</v>
      </c>
      <c r="D2099" s="131">
        <v>35714.746229469776</v>
      </c>
      <c r="F2099" s="131">
        <v>31752.6666666468</v>
      </c>
      <c r="G2099" s="131">
        <v>31672</v>
      </c>
      <c r="H2099" s="131">
        <v>4002.1218908554433</v>
      </c>
    </row>
    <row r="2100" spans="1:8" ht="12.75">
      <c r="A2100" s="130">
        <v>38389.921956018516</v>
      </c>
      <c r="C2100" s="153" t="s">
        <v>441</v>
      </c>
      <c r="D2100" s="131">
        <v>246.3447685283423</v>
      </c>
      <c r="F2100" s="131">
        <v>301.9558466595889</v>
      </c>
      <c r="G2100" s="131">
        <v>333.56858365259757</v>
      </c>
      <c r="H2100" s="131">
        <v>246.3447685283423</v>
      </c>
    </row>
    <row r="2102" spans="3:8" ht="12.75">
      <c r="C2102" s="153" t="s">
        <v>442</v>
      </c>
      <c r="D2102" s="131">
        <v>0.6897564578663383</v>
      </c>
      <c r="F2102" s="131">
        <v>0.9509621658856298</v>
      </c>
      <c r="G2102" s="131">
        <v>1.053197094129192</v>
      </c>
      <c r="H2102" s="131">
        <v>6.155353965885501</v>
      </c>
    </row>
    <row r="2103" spans="1:10" ht="12.75">
      <c r="A2103" s="147" t="s">
        <v>431</v>
      </c>
      <c r="C2103" s="148" t="s">
        <v>432</v>
      </c>
      <c r="D2103" s="148" t="s">
        <v>433</v>
      </c>
      <c r="F2103" s="148" t="s">
        <v>434</v>
      </c>
      <c r="G2103" s="148" t="s">
        <v>435</v>
      </c>
      <c r="H2103" s="148" t="s">
        <v>436</v>
      </c>
      <c r="I2103" s="149" t="s">
        <v>437</v>
      </c>
      <c r="J2103" s="148" t="s">
        <v>438</v>
      </c>
    </row>
    <row r="2104" spans="1:8" ht="12.75">
      <c r="A2104" s="150" t="s">
        <v>505</v>
      </c>
      <c r="C2104" s="151">
        <v>361.38400000007823</v>
      </c>
      <c r="D2104" s="131">
        <v>67150.41534852982</v>
      </c>
      <c r="F2104" s="131">
        <v>33158</v>
      </c>
      <c r="G2104" s="131">
        <v>32670.000000029802</v>
      </c>
      <c r="H2104" s="152" t="s">
        <v>1155</v>
      </c>
    </row>
    <row r="2106" spans="4:8" ht="12.75">
      <c r="D2106" s="131">
        <v>69477.89982688427</v>
      </c>
      <c r="F2106" s="131">
        <v>33212</v>
      </c>
      <c r="G2106" s="131">
        <v>33398</v>
      </c>
      <c r="H2106" s="152" t="s">
        <v>1156</v>
      </c>
    </row>
    <row r="2108" spans="4:8" ht="12.75">
      <c r="D2108" s="131">
        <v>67729.11812496185</v>
      </c>
      <c r="F2108" s="131">
        <v>33640</v>
      </c>
      <c r="G2108" s="131">
        <v>32368.000000029802</v>
      </c>
      <c r="H2108" s="152" t="s">
        <v>1157</v>
      </c>
    </row>
    <row r="2110" spans="1:8" ht="12.75">
      <c r="A2110" s="147" t="s">
        <v>439</v>
      </c>
      <c r="C2110" s="153" t="s">
        <v>440</v>
      </c>
      <c r="D2110" s="131">
        <v>68119.14443345864</v>
      </c>
      <c r="F2110" s="131">
        <v>33336.666666666664</v>
      </c>
      <c r="G2110" s="131">
        <v>32812.00000001987</v>
      </c>
      <c r="H2110" s="131">
        <v>35023.63782150241</v>
      </c>
    </row>
    <row r="2111" spans="1:8" ht="12.75">
      <c r="A2111" s="130">
        <v>38389.92238425926</v>
      </c>
      <c r="C2111" s="153" t="s">
        <v>441</v>
      </c>
      <c r="D2111" s="131">
        <v>1211.7699411340434</v>
      </c>
      <c r="F2111" s="131">
        <v>264.07827122528147</v>
      </c>
      <c r="G2111" s="131">
        <v>529.4789891792684</v>
      </c>
      <c r="H2111" s="131">
        <v>1211.7699411340434</v>
      </c>
    </row>
    <row r="2113" spans="3:8" ht="12.75">
      <c r="C2113" s="153" t="s">
        <v>442</v>
      </c>
      <c r="D2113" s="131">
        <v>1.7788977698005977</v>
      </c>
      <c r="F2113" s="131">
        <v>0.792155598116033</v>
      </c>
      <c r="G2113" s="131">
        <v>1.6136748420667675</v>
      </c>
      <c r="H2113" s="131">
        <v>3.4598631567337925</v>
      </c>
    </row>
    <row r="2114" spans="1:10" ht="12.75">
      <c r="A2114" s="147" t="s">
        <v>431</v>
      </c>
      <c r="C2114" s="148" t="s">
        <v>432</v>
      </c>
      <c r="D2114" s="148" t="s">
        <v>433</v>
      </c>
      <c r="F2114" s="148" t="s">
        <v>434</v>
      </c>
      <c r="G2114" s="148" t="s">
        <v>435</v>
      </c>
      <c r="H2114" s="148" t="s">
        <v>436</v>
      </c>
      <c r="I2114" s="149" t="s">
        <v>437</v>
      </c>
      <c r="J2114" s="148" t="s">
        <v>438</v>
      </c>
    </row>
    <row r="2115" spans="1:8" ht="12.75">
      <c r="A2115" s="150" t="s">
        <v>524</v>
      </c>
      <c r="C2115" s="151">
        <v>371.029</v>
      </c>
      <c r="D2115" s="131">
        <v>53436.73317581415</v>
      </c>
      <c r="F2115" s="131">
        <v>45902</v>
      </c>
      <c r="G2115" s="131">
        <v>44796</v>
      </c>
      <c r="H2115" s="152" t="s">
        <v>1158</v>
      </c>
    </row>
    <row r="2117" spans="4:8" ht="12.75">
      <c r="D2117" s="131">
        <v>55512.71907013655</v>
      </c>
      <c r="F2117" s="131">
        <v>44904</v>
      </c>
      <c r="G2117" s="131">
        <v>45174</v>
      </c>
      <c r="H2117" s="152" t="s">
        <v>1159</v>
      </c>
    </row>
    <row r="2119" spans="4:8" ht="12.75">
      <c r="D2119" s="131">
        <v>54175.369802773</v>
      </c>
      <c r="F2119" s="131">
        <v>45742</v>
      </c>
      <c r="G2119" s="131">
        <v>45404</v>
      </c>
      <c r="H2119" s="152" t="s">
        <v>1160</v>
      </c>
    </row>
    <row r="2121" spans="1:8" ht="12.75">
      <c r="A2121" s="147" t="s">
        <v>439</v>
      </c>
      <c r="C2121" s="153" t="s">
        <v>440</v>
      </c>
      <c r="D2121" s="131">
        <v>54374.940682907894</v>
      </c>
      <c r="F2121" s="131">
        <v>45516</v>
      </c>
      <c r="G2121" s="131">
        <v>45124.66666666667</v>
      </c>
      <c r="H2121" s="131">
        <v>9007.86245880642</v>
      </c>
    </row>
    <row r="2122" spans="1:8" ht="12.75">
      <c r="A2122" s="130">
        <v>38389.92283564815</v>
      </c>
      <c r="C2122" s="153" t="s">
        <v>441</v>
      </c>
      <c r="D2122" s="131">
        <v>1052.2835931936586</v>
      </c>
      <c r="F2122" s="131">
        <v>536.011193912963</v>
      </c>
      <c r="G2122" s="131">
        <v>306.9875133182673</v>
      </c>
      <c r="H2122" s="131">
        <v>1052.2835931936586</v>
      </c>
    </row>
    <row r="2124" spans="3:8" ht="12.75">
      <c r="C2124" s="153" t="s">
        <v>442</v>
      </c>
      <c r="D2124" s="131">
        <v>1.935236305507238</v>
      </c>
      <c r="F2124" s="131">
        <v>1.1776324675124417</v>
      </c>
      <c r="G2124" s="131">
        <v>0.680309764027658</v>
      </c>
      <c r="H2124" s="131">
        <v>11.681834597340096</v>
      </c>
    </row>
    <row r="2125" spans="1:10" ht="12.75">
      <c r="A2125" s="147" t="s">
        <v>431</v>
      </c>
      <c r="C2125" s="148" t="s">
        <v>432</v>
      </c>
      <c r="D2125" s="148" t="s">
        <v>433</v>
      </c>
      <c r="F2125" s="148" t="s">
        <v>434</v>
      </c>
      <c r="G2125" s="148" t="s">
        <v>435</v>
      </c>
      <c r="H2125" s="148" t="s">
        <v>436</v>
      </c>
      <c r="I2125" s="149" t="s">
        <v>437</v>
      </c>
      <c r="J2125" s="148" t="s">
        <v>438</v>
      </c>
    </row>
    <row r="2126" spans="1:8" ht="12.75">
      <c r="A2126" s="150" t="s">
        <v>499</v>
      </c>
      <c r="C2126" s="151">
        <v>407.77100000018254</v>
      </c>
      <c r="D2126" s="131">
        <v>1145297.8502254486</v>
      </c>
      <c r="F2126" s="131">
        <v>96100</v>
      </c>
      <c r="G2126" s="131">
        <v>91200</v>
      </c>
      <c r="H2126" s="152" t="s">
        <v>1161</v>
      </c>
    </row>
    <row r="2128" spans="4:8" ht="12.75">
      <c r="D2128" s="131">
        <v>1130455.0545463562</v>
      </c>
      <c r="F2128" s="131">
        <v>94000</v>
      </c>
      <c r="G2128" s="131">
        <v>90800</v>
      </c>
      <c r="H2128" s="152" t="s">
        <v>1162</v>
      </c>
    </row>
    <row r="2130" spans="4:8" ht="12.75">
      <c r="D2130" s="131">
        <v>1125064.189043045</v>
      </c>
      <c r="F2130" s="131">
        <v>93900</v>
      </c>
      <c r="G2130" s="131">
        <v>89600</v>
      </c>
      <c r="H2130" s="152" t="s">
        <v>1163</v>
      </c>
    </row>
    <row r="2132" spans="1:8" ht="12.75">
      <c r="A2132" s="147" t="s">
        <v>439</v>
      </c>
      <c r="C2132" s="153" t="s">
        <v>440</v>
      </c>
      <c r="D2132" s="131">
        <v>1133605.6979382832</v>
      </c>
      <c r="F2132" s="131">
        <v>94666.66666666666</v>
      </c>
      <c r="G2132" s="131">
        <v>90533.33333333334</v>
      </c>
      <c r="H2132" s="131">
        <v>1041039.4924875493</v>
      </c>
    </row>
    <row r="2133" spans="1:8" ht="12.75">
      <c r="A2133" s="130">
        <v>38389.92329861111</v>
      </c>
      <c r="C2133" s="153" t="s">
        <v>441</v>
      </c>
      <c r="D2133" s="131">
        <v>10478.319357030337</v>
      </c>
      <c r="F2133" s="131">
        <v>1242.309676905615</v>
      </c>
      <c r="G2133" s="131">
        <v>832.6663997864531</v>
      </c>
      <c r="H2133" s="131">
        <v>10478.319357030337</v>
      </c>
    </row>
    <row r="2135" spans="3:8" ht="12.75">
      <c r="C2135" s="153" t="s">
        <v>442</v>
      </c>
      <c r="D2135" s="131">
        <v>0.9243354524494289</v>
      </c>
      <c r="F2135" s="131">
        <v>1.3122989544777623</v>
      </c>
      <c r="G2135" s="131">
        <v>0.9197346094843002</v>
      </c>
      <c r="H2135" s="131">
        <v>1.006524673909588</v>
      </c>
    </row>
    <row r="2136" spans="1:10" ht="12.75">
      <c r="A2136" s="147" t="s">
        <v>431</v>
      </c>
      <c r="C2136" s="148" t="s">
        <v>432</v>
      </c>
      <c r="D2136" s="148" t="s">
        <v>433</v>
      </c>
      <c r="F2136" s="148" t="s">
        <v>434</v>
      </c>
      <c r="G2136" s="148" t="s">
        <v>435</v>
      </c>
      <c r="H2136" s="148" t="s">
        <v>436</v>
      </c>
      <c r="I2136" s="149" t="s">
        <v>437</v>
      </c>
      <c r="J2136" s="148" t="s">
        <v>438</v>
      </c>
    </row>
    <row r="2137" spans="1:8" ht="12.75">
      <c r="A2137" s="150" t="s">
        <v>506</v>
      </c>
      <c r="C2137" s="151">
        <v>455.40299999993294</v>
      </c>
      <c r="D2137" s="131">
        <v>75304.49073278904</v>
      </c>
      <c r="F2137" s="131">
        <v>62332.5</v>
      </c>
      <c r="G2137" s="131">
        <v>63634.999999940395</v>
      </c>
      <c r="H2137" s="152" t="s">
        <v>1164</v>
      </c>
    </row>
    <row r="2139" spans="4:8" ht="12.75">
      <c r="D2139" s="131">
        <v>74060</v>
      </c>
      <c r="F2139" s="131">
        <v>62227.500000059605</v>
      </c>
      <c r="G2139" s="131">
        <v>63634.999999940395</v>
      </c>
      <c r="H2139" s="152" t="s">
        <v>1165</v>
      </c>
    </row>
    <row r="2141" spans="4:8" ht="12.75">
      <c r="D2141" s="131">
        <v>74802.89007365704</v>
      </c>
      <c r="F2141" s="131">
        <v>62092.5</v>
      </c>
      <c r="G2141" s="131">
        <v>63915.000000059605</v>
      </c>
      <c r="H2141" s="152" t="s">
        <v>1166</v>
      </c>
    </row>
    <row r="2143" spans="1:8" ht="12.75">
      <c r="A2143" s="147" t="s">
        <v>439</v>
      </c>
      <c r="C2143" s="153" t="s">
        <v>440</v>
      </c>
      <c r="D2143" s="131">
        <v>74722.46026881535</v>
      </c>
      <c r="F2143" s="131">
        <v>62217.50000001986</v>
      </c>
      <c r="G2143" s="131">
        <v>63728.333333313465</v>
      </c>
      <c r="H2143" s="131">
        <v>11753.935559512916</v>
      </c>
    </row>
    <row r="2144" spans="1:8" ht="12.75">
      <c r="A2144" s="130">
        <v>38389.923946759256</v>
      </c>
      <c r="C2144" s="153" t="s">
        <v>441</v>
      </c>
      <c r="D2144" s="131">
        <v>626.1317841553464</v>
      </c>
      <c r="F2144" s="131">
        <v>120.3120941585417</v>
      </c>
      <c r="G2144" s="131">
        <v>161.65807544105553</v>
      </c>
      <c r="H2144" s="131">
        <v>626.1317841553464</v>
      </c>
    </row>
    <row r="2146" spans="3:8" ht="12.75">
      <c r="C2146" s="153" t="s">
        <v>442</v>
      </c>
      <c r="D2146" s="131">
        <v>0.8379432126603251</v>
      </c>
      <c r="F2146" s="131">
        <v>0.19337339841443857</v>
      </c>
      <c r="G2146" s="131">
        <v>0.25366750860335163</v>
      </c>
      <c r="H2146" s="131">
        <v>5.32699691082272</v>
      </c>
    </row>
    <row r="2147" spans="1:16" ht="12.75">
      <c r="A2147" s="141" t="s">
        <v>422</v>
      </c>
      <c r="B2147" s="136" t="s">
        <v>592</v>
      </c>
      <c r="D2147" s="141" t="s">
        <v>423</v>
      </c>
      <c r="E2147" s="136" t="s">
        <v>424</v>
      </c>
      <c r="F2147" s="137" t="s">
        <v>466</v>
      </c>
      <c r="G2147" s="142" t="s">
        <v>426</v>
      </c>
      <c r="H2147" s="143">
        <v>2</v>
      </c>
      <c r="I2147" s="144" t="s">
        <v>427</v>
      </c>
      <c r="J2147" s="143">
        <v>6</v>
      </c>
      <c r="K2147" s="142" t="s">
        <v>428</v>
      </c>
      <c r="L2147" s="145">
        <v>1</v>
      </c>
      <c r="M2147" s="142" t="s">
        <v>429</v>
      </c>
      <c r="N2147" s="146">
        <v>1</v>
      </c>
      <c r="O2147" s="142" t="s">
        <v>430</v>
      </c>
      <c r="P2147" s="146">
        <v>1</v>
      </c>
    </row>
    <row r="2149" spans="1:10" ht="12.75">
      <c r="A2149" s="147" t="s">
        <v>431</v>
      </c>
      <c r="C2149" s="148" t="s">
        <v>432</v>
      </c>
      <c r="D2149" s="148" t="s">
        <v>433</v>
      </c>
      <c r="F2149" s="148" t="s">
        <v>434</v>
      </c>
      <c r="G2149" s="148" t="s">
        <v>435</v>
      </c>
      <c r="H2149" s="148" t="s">
        <v>436</v>
      </c>
      <c r="I2149" s="149" t="s">
        <v>437</v>
      </c>
      <c r="J2149" s="148" t="s">
        <v>438</v>
      </c>
    </row>
    <row r="2150" spans="1:8" ht="12.75">
      <c r="A2150" s="150" t="s">
        <v>502</v>
      </c>
      <c r="C2150" s="151">
        <v>228.61599999992177</v>
      </c>
      <c r="D2150" s="131">
        <v>24802.156645566225</v>
      </c>
      <c r="F2150" s="131">
        <v>18638</v>
      </c>
      <c r="G2150" s="131">
        <v>19016</v>
      </c>
      <c r="H2150" s="152" t="s">
        <v>1167</v>
      </c>
    </row>
    <row r="2152" spans="4:8" ht="12.75">
      <c r="D2152" s="131">
        <v>24876.026113718748</v>
      </c>
      <c r="F2152" s="131">
        <v>18621</v>
      </c>
      <c r="G2152" s="131">
        <v>19090</v>
      </c>
      <c r="H2152" s="152" t="s">
        <v>1168</v>
      </c>
    </row>
    <row r="2154" spans="4:8" ht="12.75">
      <c r="D2154" s="131">
        <v>24847.472248524427</v>
      </c>
      <c r="F2154" s="131">
        <v>18718</v>
      </c>
      <c r="G2154" s="131">
        <v>19083</v>
      </c>
      <c r="H2154" s="152" t="s">
        <v>1169</v>
      </c>
    </row>
    <row r="2156" spans="1:8" ht="12.75">
      <c r="A2156" s="147" t="s">
        <v>439</v>
      </c>
      <c r="C2156" s="153" t="s">
        <v>440</v>
      </c>
      <c r="D2156" s="131">
        <v>24841.885002603136</v>
      </c>
      <c r="F2156" s="131">
        <v>18659</v>
      </c>
      <c r="G2156" s="131">
        <v>19063</v>
      </c>
      <c r="H2156" s="131">
        <v>5957.678736284595</v>
      </c>
    </row>
    <row r="2157" spans="1:8" ht="12.75">
      <c r="A2157" s="130">
        <v>38389.92618055556</v>
      </c>
      <c r="C2157" s="153" t="s">
        <v>441</v>
      </c>
      <c r="D2157" s="131">
        <v>37.25033649471809</v>
      </c>
      <c r="F2157" s="131">
        <v>51.79768334587948</v>
      </c>
      <c r="G2157" s="131">
        <v>40.853396431631</v>
      </c>
      <c r="H2157" s="131">
        <v>37.25033649471809</v>
      </c>
    </row>
    <row r="2159" spans="3:8" ht="12.75">
      <c r="C2159" s="153" t="s">
        <v>442</v>
      </c>
      <c r="D2159" s="131">
        <v>0.14994971794940154</v>
      </c>
      <c r="F2159" s="131">
        <v>0.277601604297548</v>
      </c>
      <c r="G2159" s="131">
        <v>0.21430727813896547</v>
      </c>
      <c r="H2159" s="131">
        <v>0.6252491640384864</v>
      </c>
    </row>
    <row r="2160" spans="1:10" ht="12.75">
      <c r="A2160" s="147" t="s">
        <v>431</v>
      </c>
      <c r="C2160" s="148" t="s">
        <v>432</v>
      </c>
      <c r="D2160" s="148" t="s">
        <v>433</v>
      </c>
      <c r="F2160" s="148" t="s">
        <v>434</v>
      </c>
      <c r="G2160" s="148" t="s">
        <v>435</v>
      </c>
      <c r="H2160" s="148" t="s">
        <v>436</v>
      </c>
      <c r="I2160" s="149" t="s">
        <v>437</v>
      </c>
      <c r="J2160" s="148" t="s">
        <v>438</v>
      </c>
    </row>
    <row r="2161" spans="1:8" ht="12.75">
      <c r="A2161" s="150" t="s">
        <v>503</v>
      </c>
      <c r="C2161" s="151">
        <v>231.6040000000503</v>
      </c>
      <c r="D2161" s="131">
        <v>56404.203652739525</v>
      </c>
      <c r="F2161" s="131">
        <v>28344</v>
      </c>
      <c r="G2161" s="131">
        <v>30112</v>
      </c>
      <c r="H2161" s="152" t="s">
        <v>1170</v>
      </c>
    </row>
    <row r="2163" spans="4:8" ht="12.75">
      <c r="D2163" s="131">
        <v>55844.647492051125</v>
      </c>
      <c r="F2163" s="131">
        <v>28872.000000029802</v>
      </c>
      <c r="G2163" s="131">
        <v>29790</v>
      </c>
      <c r="H2163" s="152" t="s">
        <v>1171</v>
      </c>
    </row>
    <row r="2165" spans="4:8" ht="12.75">
      <c r="D2165" s="131">
        <v>55411.96720165014</v>
      </c>
      <c r="F2165" s="131">
        <v>28329</v>
      </c>
      <c r="G2165" s="131">
        <v>30237</v>
      </c>
      <c r="H2165" s="152" t="s">
        <v>1172</v>
      </c>
    </row>
    <row r="2167" spans="1:8" ht="12.75">
      <c r="A2167" s="147" t="s">
        <v>439</v>
      </c>
      <c r="C2167" s="153" t="s">
        <v>440</v>
      </c>
      <c r="D2167" s="131">
        <v>55886.9394488136</v>
      </c>
      <c r="F2167" s="131">
        <v>28515.00000000993</v>
      </c>
      <c r="G2167" s="131">
        <v>30046.333333333336</v>
      </c>
      <c r="H2167" s="131">
        <v>26531.486735630824</v>
      </c>
    </row>
    <row r="2168" spans="1:8" ht="12.75">
      <c r="A2168" s="130">
        <v>38389.92664351852</v>
      </c>
      <c r="C2168" s="153" t="s">
        <v>441</v>
      </c>
      <c r="D2168" s="131">
        <v>497.46834162874285</v>
      </c>
      <c r="F2168" s="131">
        <v>309.2620248442781</v>
      </c>
      <c r="G2168" s="131">
        <v>230.62162373319057</v>
      </c>
      <c r="H2168" s="131">
        <v>497.46834162874285</v>
      </c>
    </row>
    <row r="2170" spans="3:8" ht="12.75">
      <c r="C2170" s="153" t="s">
        <v>442</v>
      </c>
      <c r="D2170" s="131">
        <v>0.890133448950752</v>
      </c>
      <c r="F2170" s="131">
        <v>1.0845590911596366</v>
      </c>
      <c r="G2170" s="131">
        <v>0.7675533023436821</v>
      </c>
      <c r="H2170" s="131">
        <v>1.8750111766660293</v>
      </c>
    </row>
    <row r="2171" spans="1:10" ht="12.75">
      <c r="A2171" s="147" t="s">
        <v>431</v>
      </c>
      <c r="C2171" s="148" t="s">
        <v>432</v>
      </c>
      <c r="D2171" s="148" t="s">
        <v>433</v>
      </c>
      <c r="F2171" s="148" t="s">
        <v>434</v>
      </c>
      <c r="G2171" s="148" t="s">
        <v>435</v>
      </c>
      <c r="H2171" s="148" t="s">
        <v>436</v>
      </c>
      <c r="I2171" s="149" t="s">
        <v>437</v>
      </c>
      <c r="J2171" s="148" t="s">
        <v>438</v>
      </c>
    </row>
    <row r="2172" spans="1:8" ht="12.75">
      <c r="A2172" s="150" t="s">
        <v>501</v>
      </c>
      <c r="C2172" s="151">
        <v>267.7160000000149</v>
      </c>
      <c r="D2172" s="131">
        <v>27259.395150750875</v>
      </c>
      <c r="F2172" s="131">
        <v>7318.999999992549</v>
      </c>
      <c r="G2172" s="131">
        <v>7339.249999992549</v>
      </c>
      <c r="H2172" s="152" t="s">
        <v>1173</v>
      </c>
    </row>
    <row r="2174" spans="4:8" ht="12.75">
      <c r="D2174" s="131">
        <v>27948.73036596179</v>
      </c>
      <c r="F2174" s="131">
        <v>7270.499999992549</v>
      </c>
      <c r="G2174" s="131">
        <v>7350.249999992549</v>
      </c>
      <c r="H2174" s="152" t="s">
        <v>1174</v>
      </c>
    </row>
    <row r="2176" spans="4:8" ht="12.75">
      <c r="D2176" s="131">
        <v>24968</v>
      </c>
      <c r="F2176" s="131">
        <v>7268.999999992549</v>
      </c>
      <c r="G2176" s="131">
        <v>7377.25</v>
      </c>
      <c r="H2176" s="152" t="s">
        <v>1175</v>
      </c>
    </row>
    <row r="2178" spans="1:8" ht="12.75">
      <c r="A2178" s="147" t="s">
        <v>439</v>
      </c>
      <c r="C2178" s="153" t="s">
        <v>440</v>
      </c>
      <c r="D2178" s="131">
        <v>26725.375172237553</v>
      </c>
      <c r="F2178" s="131">
        <v>7286.1666666592155</v>
      </c>
      <c r="G2178" s="131">
        <v>7355.583333328366</v>
      </c>
      <c r="H2178" s="131">
        <v>19398.6778380433</v>
      </c>
    </row>
    <row r="2179" spans="1:8" ht="12.75">
      <c r="A2179" s="130">
        <v>38389.92728009259</v>
      </c>
      <c r="C2179" s="153" t="s">
        <v>441</v>
      </c>
      <c r="D2179" s="131">
        <v>1560.4715254467615</v>
      </c>
      <c r="F2179" s="131">
        <v>28.444390190920476</v>
      </c>
      <c r="G2179" s="131">
        <v>19.55334583897694</v>
      </c>
      <c r="H2179" s="131">
        <v>1560.4715254467615</v>
      </c>
    </row>
    <row r="2181" spans="3:8" ht="12.75">
      <c r="C2181" s="153" t="s">
        <v>442</v>
      </c>
      <c r="D2181" s="131">
        <v>5.83891344982048</v>
      </c>
      <c r="F2181" s="131">
        <v>0.39038895886199293</v>
      </c>
      <c r="G2181" s="131">
        <v>0.2658299818367926</v>
      </c>
      <c r="H2181" s="131">
        <v>8.04421589179896</v>
      </c>
    </row>
    <row r="2182" spans="1:10" ht="12.75">
      <c r="A2182" s="147" t="s">
        <v>431</v>
      </c>
      <c r="C2182" s="148" t="s">
        <v>432</v>
      </c>
      <c r="D2182" s="148" t="s">
        <v>433</v>
      </c>
      <c r="F2182" s="148" t="s">
        <v>434</v>
      </c>
      <c r="G2182" s="148" t="s">
        <v>435</v>
      </c>
      <c r="H2182" s="148" t="s">
        <v>436</v>
      </c>
      <c r="I2182" s="149" t="s">
        <v>437</v>
      </c>
      <c r="J2182" s="148" t="s">
        <v>438</v>
      </c>
    </row>
    <row r="2183" spans="1:8" ht="12.75">
      <c r="A2183" s="150" t="s">
        <v>500</v>
      </c>
      <c r="C2183" s="151">
        <v>292.40199999976903</v>
      </c>
      <c r="D2183" s="131">
        <v>38760.45538240671</v>
      </c>
      <c r="F2183" s="131">
        <v>28240.750000029802</v>
      </c>
      <c r="G2183" s="131">
        <v>27849.75</v>
      </c>
      <c r="H2183" s="152" t="s">
        <v>1176</v>
      </c>
    </row>
    <row r="2185" spans="4:8" ht="12.75">
      <c r="D2185" s="131">
        <v>38137.444552600384</v>
      </c>
      <c r="F2185" s="131">
        <v>28031.5</v>
      </c>
      <c r="G2185" s="131">
        <v>27852.999999970198</v>
      </c>
      <c r="H2185" s="152" t="s">
        <v>1177</v>
      </c>
    </row>
    <row r="2187" spans="4:8" ht="12.75">
      <c r="D2187" s="131">
        <v>38447.42001724243</v>
      </c>
      <c r="F2187" s="131">
        <v>28346.749999970198</v>
      </c>
      <c r="G2187" s="131">
        <v>27700.999999970198</v>
      </c>
      <c r="H2187" s="152" t="s">
        <v>1178</v>
      </c>
    </row>
    <row r="2189" spans="1:8" ht="12.75">
      <c r="A2189" s="147" t="s">
        <v>439</v>
      </c>
      <c r="C2189" s="153" t="s">
        <v>440</v>
      </c>
      <c r="D2189" s="131">
        <v>38448.439984083176</v>
      </c>
      <c r="F2189" s="131">
        <v>28206.333333333336</v>
      </c>
      <c r="G2189" s="131">
        <v>27801.24999998013</v>
      </c>
      <c r="H2189" s="131">
        <v>10474.400200667074</v>
      </c>
    </row>
    <row r="2190" spans="1:8" ht="12.75">
      <c r="A2190" s="130">
        <v>38389.92796296296</v>
      </c>
      <c r="C2190" s="153" t="s">
        <v>441</v>
      </c>
      <c r="D2190" s="131">
        <v>311.5066672856742</v>
      </c>
      <c r="F2190" s="131">
        <v>160.4182683807601</v>
      </c>
      <c r="G2190" s="131">
        <v>86.83425304235739</v>
      </c>
      <c r="H2190" s="131">
        <v>311.5066672856742</v>
      </c>
    </row>
    <row r="2192" spans="3:8" ht="12.75">
      <c r="C2192" s="153" t="s">
        <v>442</v>
      </c>
      <c r="D2192" s="131">
        <v>0.8101932546928594</v>
      </c>
      <c r="F2192" s="131">
        <v>0.5687313784637968</v>
      </c>
      <c r="G2192" s="131">
        <v>0.31233938417308377</v>
      </c>
      <c r="H2192" s="131">
        <v>2.9739809565977398</v>
      </c>
    </row>
    <row r="2193" spans="1:10" ht="12.75">
      <c r="A2193" s="147" t="s">
        <v>431</v>
      </c>
      <c r="C2193" s="148" t="s">
        <v>432</v>
      </c>
      <c r="D2193" s="148" t="s">
        <v>433</v>
      </c>
      <c r="F2193" s="148" t="s">
        <v>434</v>
      </c>
      <c r="G2193" s="148" t="s">
        <v>435</v>
      </c>
      <c r="H2193" s="148" t="s">
        <v>436</v>
      </c>
      <c r="I2193" s="149" t="s">
        <v>437</v>
      </c>
      <c r="J2193" s="148" t="s">
        <v>438</v>
      </c>
    </row>
    <row r="2194" spans="1:8" ht="12.75">
      <c r="A2194" s="150" t="s">
        <v>504</v>
      </c>
      <c r="C2194" s="151">
        <v>324.75400000019</v>
      </c>
      <c r="D2194" s="131">
        <v>42311.32013010979</v>
      </c>
      <c r="F2194" s="131">
        <v>37758</v>
      </c>
      <c r="G2194" s="131">
        <v>35454</v>
      </c>
      <c r="H2194" s="152" t="s">
        <v>1179</v>
      </c>
    </row>
    <row r="2196" spans="4:8" ht="12.75">
      <c r="D2196" s="131">
        <v>42063.59978401661</v>
      </c>
      <c r="F2196" s="131">
        <v>37447</v>
      </c>
      <c r="G2196" s="131">
        <v>35720</v>
      </c>
      <c r="H2196" s="152" t="s">
        <v>1180</v>
      </c>
    </row>
    <row r="2198" spans="4:8" ht="12.75">
      <c r="D2198" s="131">
        <v>41846.44663333893</v>
      </c>
      <c r="F2198" s="131">
        <v>37971</v>
      </c>
      <c r="G2198" s="131">
        <v>35489</v>
      </c>
      <c r="H2198" s="152" t="s">
        <v>1181</v>
      </c>
    </row>
    <row r="2200" spans="1:8" ht="12.75">
      <c r="A2200" s="147" t="s">
        <v>439</v>
      </c>
      <c r="C2200" s="153" t="s">
        <v>440</v>
      </c>
      <c r="D2200" s="131">
        <v>42073.78884915511</v>
      </c>
      <c r="F2200" s="131">
        <v>37725.333333333336</v>
      </c>
      <c r="G2200" s="131">
        <v>35554.333333333336</v>
      </c>
      <c r="H2200" s="131">
        <v>5144.643149084035</v>
      </c>
    </row>
    <row r="2201" spans="1:8" ht="12.75">
      <c r="A2201" s="130">
        <v>38389.92847222222</v>
      </c>
      <c r="C2201" s="153" t="s">
        <v>441</v>
      </c>
      <c r="D2201" s="131">
        <v>232.60418050064567</v>
      </c>
      <c r="F2201" s="131">
        <v>263.52292752876997</v>
      </c>
      <c r="G2201" s="131">
        <v>144.53488621552006</v>
      </c>
      <c r="H2201" s="131">
        <v>232.60418050064567</v>
      </c>
    </row>
    <row r="2203" spans="3:8" ht="12.75">
      <c r="C2203" s="153" t="s">
        <v>442</v>
      </c>
      <c r="D2203" s="131">
        <v>0.5528481909118975</v>
      </c>
      <c r="F2203" s="131">
        <v>0.6985304150935798</v>
      </c>
      <c r="G2203" s="131">
        <v>0.4065183415491409</v>
      </c>
      <c r="H2203" s="131">
        <v>4.521288916648362</v>
      </c>
    </row>
    <row r="2204" spans="1:10" ht="12.75">
      <c r="A2204" s="147" t="s">
        <v>431</v>
      </c>
      <c r="C2204" s="148" t="s">
        <v>432</v>
      </c>
      <c r="D2204" s="148" t="s">
        <v>433</v>
      </c>
      <c r="F2204" s="148" t="s">
        <v>434</v>
      </c>
      <c r="G2204" s="148" t="s">
        <v>435</v>
      </c>
      <c r="H2204" s="148" t="s">
        <v>436</v>
      </c>
      <c r="I2204" s="149" t="s">
        <v>437</v>
      </c>
      <c r="J2204" s="148" t="s">
        <v>438</v>
      </c>
    </row>
    <row r="2205" spans="1:8" ht="12.75">
      <c r="A2205" s="150" t="s">
        <v>523</v>
      </c>
      <c r="C2205" s="151">
        <v>343.82299999985844</v>
      </c>
      <c r="D2205" s="131">
        <v>34378.405957221985</v>
      </c>
      <c r="F2205" s="131">
        <v>32075.999999970198</v>
      </c>
      <c r="G2205" s="131">
        <v>31627.999999970198</v>
      </c>
      <c r="H2205" s="152" t="s">
        <v>1182</v>
      </c>
    </row>
    <row r="2207" spans="4:8" ht="12.75">
      <c r="D2207" s="131">
        <v>34485</v>
      </c>
      <c r="F2207" s="131">
        <v>32292</v>
      </c>
      <c r="G2207" s="131">
        <v>31712</v>
      </c>
      <c r="H2207" s="152" t="s">
        <v>1183</v>
      </c>
    </row>
    <row r="2209" spans="4:8" ht="12.75">
      <c r="D2209" s="131">
        <v>34733.39602422714</v>
      </c>
      <c r="F2209" s="131">
        <v>32058</v>
      </c>
      <c r="G2209" s="131">
        <v>31484</v>
      </c>
      <c r="H2209" s="152" t="s">
        <v>1184</v>
      </c>
    </row>
    <row r="2211" spans="1:8" ht="12.75">
      <c r="A2211" s="147" t="s">
        <v>439</v>
      </c>
      <c r="C2211" s="153" t="s">
        <v>440</v>
      </c>
      <c r="D2211" s="131">
        <v>34532.26732714971</v>
      </c>
      <c r="F2211" s="131">
        <v>32141.99999999007</v>
      </c>
      <c r="G2211" s="131">
        <v>31607.99999999007</v>
      </c>
      <c r="H2211" s="131">
        <v>2655.340920233236</v>
      </c>
    </row>
    <row r="2212" spans="1:8" ht="12.75">
      <c r="A2212" s="130">
        <v>38389.92890046296</v>
      </c>
      <c r="C2212" s="153" t="s">
        <v>441</v>
      </c>
      <c r="D2212" s="131">
        <v>182.15415746031744</v>
      </c>
      <c r="F2212" s="131">
        <v>130.21520649307632</v>
      </c>
      <c r="G2212" s="131">
        <v>115.30828243966778</v>
      </c>
      <c r="H2212" s="131">
        <v>182.15415746031744</v>
      </c>
    </row>
    <row r="2214" spans="3:8" ht="12.75">
      <c r="C2214" s="153" t="s">
        <v>442</v>
      </c>
      <c r="D2214" s="131">
        <v>0.5274897119689143</v>
      </c>
      <c r="F2214" s="131">
        <v>0.40512477908380484</v>
      </c>
      <c r="G2214" s="131">
        <v>0.36480727170242994</v>
      </c>
      <c r="H2214" s="131">
        <v>6.859916030831843</v>
      </c>
    </row>
    <row r="2215" spans="1:10" ht="12.75">
      <c r="A2215" s="147" t="s">
        <v>431</v>
      </c>
      <c r="C2215" s="148" t="s">
        <v>432</v>
      </c>
      <c r="D2215" s="148" t="s">
        <v>433</v>
      </c>
      <c r="F2215" s="148" t="s">
        <v>434</v>
      </c>
      <c r="G2215" s="148" t="s">
        <v>435</v>
      </c>
      <c r="H2215" s="148" t="s">
        <v>436</v>
      </c>
      <c r="I2215" s="149" t="s">
        <v>437</v>
      </c>
      <c r="J2215" s="148" t="s">
        <v>438</v>
      </c>
    </row>
    <row r="2216" spans="1:8" ht="12.75">
      <c r="A2216" s="150" t="s">
        <v>505</v>
      </c>
      <c r="C2216" s="151">
        <v>361.38400000007823</v>
      </c>
      <c r="D2216" s="131">
        <v>52591.32480061054</v>
      </c>
      <c r="F2216" s="131">
        <v>33302</v>
      </c>
      <c r="G2216" s="131">
        <v>32462</v>
      </c>
      <c r="H2216" s="152" t="s">
        <v>1185</v>
      </c>
    </row>
    <row r="2218" spans="4:8" ht="12.75">
      <c r="D2218" s="131">
        <v>52419.54133695364</v>
      </c>
      <c r="F2218" s="131">
        <v>33416</v>
      </c>
      <c r="G2218" s="131">
        <v>32894</v>
      </c>
      <c r="H2218" s="152" t="s">
        <v>1186</v>
      </c>
    </row>
    <row r="2220" spans="4:8" ht="12.75">
      <c r="D2220" s="131">
        <v>51829.71576040983</v>
      </c>
      <c r="F2220" s="131">
        <v>33340</v>
      </c>
      <c r="G2220" s="131">
        <v>32780</v>
      </c>
      <c r="H2220" s="152" t="s">
        <v>1187</v>
      </c>
    </row>
    <row r="2222" spans="1:8" ht="12.75">
      <c r="A2222" s="147" t="s">
        <v>439</v>
      </c>
      <c r="C2222" s="153" t="s">
        <v>440</v>
      </c>
      <c r="D2222" s="131">
        <v>52280.19396599133</v>
      </c>
      <c r="F2222" s="131">
        <v>33352.666666666664</v>
      </c>
      <c r="G2222" s="131">
        <v>32712</v>
      </c>
      <c r="H2222" s="131">
        <v>19222.006095494304</v>
      </c>
    </row>
    <row r="2223" spans="1:8" ht="12.75">
      <c r="A2223" s="130">
        <v>38389.92934027778</v>
      </c>
      <c r="C2223" s="153" t="s">
        <v>441</v>
      </c>
      <c r="D2223" s="131">
        <v>399.46883467258675</v>
      </c>
      <c r="F2223" s="131">
        <v>58.045958802773974</v>
      </c>
      <c r="G2223" s="131">
        <v>223.88389848312002</v>
      </c>
      <c r="H2223" s="131">
        <v>399.46883467258675</v>
      </c>
    </row>
    <row r="2225" spans="3:8" ht="12.75">
      <c r="C2225" s="153" t="s">
        <v>442</v>
      </c>
      <c r="D2225" s="131">
        <v>0.764092105190819</v>
      </c>
      <c r="F2225" s="131">
        <v>0.17403693498603004</v>
      </c>
      <c r="G2225" s="131">
        <v>0.6844090807138664</v>
      </c>
      <c r="H2225" s="131">
        <v>2.078184933913966</v>
      </c>
    </row>
    <row r="2226" spans="1:10" ht="12.75">
      <c r="A2226" s="147" t="s">
        <v>431</v>
      </c>
      <c r="C2226" s="148" t="s">
        <v>432</v>
      </c>
      <c r="D2226" s="148" t="s">
        <v>433</v>
      </c>
      <c r="F2226" s="148" t="s">
        <v>434</v>
      </c>
      <c r="G2226" s="148" t="s">
        <v>435</v>
      </c>
      <c r="H2226" s="148" t="s">
        <v>436</v>
      </c>
      <c r="I2226" s="149" t="s">
        <v>437</v>
      </c>
      <c r="J2226" s="148" t="s">
        <v>438</v>
      </c>
    </row>
    <row r="2227" spans="1:8" ht="12.75">
      <c r="A2227" s="150" t="s">
        <v>524</v>
      </c>
      <c r="C2227" s="151">
        <v>371.029</v>
      </c>
      <c r="D2227" s="131">
        <v>49999.965113818645</v>
      </c>
      <c r="F2227" s="131">
        <v>45430</v>
      </c>
      <c r="G2227" s="131">
        <v>44584</v>
      </c>
      <c r="H2227" s="152" t="s">
        <v>1188</v>
      </c>
    </row>
    <row r="2229" spans="4:8" ht="12.75">
      <c r="D2229" s="131">
        <v>49825.76084333658</v>
      </c>
      <c r="F2229" s="131">
        <v>45712</v>
      </c>
      <c r="G2229" s="131">
        <v>45378</v>
      </c>
      <c r="H2229" s="152" t="s">
        <v>1189</v>
      </c>
    </row>
    <row r="2231" spans="4:8" ht="12.75">
      <c r="D2231" s="131">
        <v>49434.77905577421</v>
      </c>
      <c r="F2231" s="131">
        <v>45288</v>
      </c>
      <c r="G2231" s="131">
        <v>45760</v>
      </c>
      <c r="H2231" s="152" t="s">
        <v>1190</v>
      </c>
    </row>
    <row r="2233" spans="1:8" ht="12.75">
      <c r="A2233" s="147" t="s">
        <v>439</v>
      </c>
      <c r="C2233" s="153" t="s">
        <v>440</v>
      </c>
      <c r="D2233" s="131">
        <v>49753.501670976475</v>
      </c>
      <c r="F2233" s="131">
        <v>45476.66666666667</v>
      </c>
      <c r="G2233" s="131">
        <v>45240.66666666667</v>
      </c>
      <c r="H2233" s="131">
        <v>4366.644729468376</v>
      </c>
    </row>
    <row r="2234" spans="1:8" ht="12.75">
      <c r="A2234" s="130">
        <v>38389.92978009259</v>
      </c>
      <c r="C2234" s="153" t="s">
        <v>441</v>
      </c>
      <c r="D2234" s="131">
        <v>289.4388727246361</v>
      </c>
      <c r="F2234" s="131">
        <v>215.81782441062026</v>
      </c>
      <c r="G2234" s="131">
        <v>599.9077706892397</v>
      </c>
      <c r="H2234" s="131">
        <v>289.4388727246361</v>
      </c>
    </row>
    <row r="2236" spans="3:8" ht="12.75">
      <c r="C2236" s="153" t="s">
        <v>442</v>
      </c>
      <c r="D2236" s="131">
        <v>0.5817457324686742</v>
      </c>
      <c r="F2236" s="131">
        <v>0.47456825715155077</v>
      </c>
      <c r="G2236" s="131">
        <v>1.326036539446603</v>
      </c>
      <c r="H2236" s="131">
        <v>6.6284044307830445</v>
      </c>
    </row>
    <row r="2237" spans="1:10" ht="12.75">
      <c r="A2237" s="147" t="s">
        <v>431</v>
      </c>
      <c r="C2237" s="148" t="s">
        <v>432</v>
      </c>
      <c r="D2237" s="148" t="s">
        <v>433</v>
      </c>
      <c r="F2237" s="148" t="s">
        <v>434</v>
      </c>
      <c r="G2237" s="148" t="s">
        <v>435</v>
      </c>
      <c r="H2237" s="148" t="s">
        <v>436</v>
      </c>
      <c r="I2237" s="149" t="s">
        <v>437</v>
      </c>
      <c r="J2237" s="148" t="s">
        <v>438</v>
      </c>
    </row>
    <row r="2238" spans="1:8" ht="12.75">
      <c r="A2238" s="150" t="s">
        <v>499</v>
      </c>
      <c r="C2238" s="151">
        <v>407.77100000018254</v>
      </c>
      <c r="D2238" s="131">
        <v>1185563.7060070038</v>
      </c>
      <c r="F2238" s="131">
        <v>92200</v>
      </c>
      <c r="G2238" s="131">
        <v>90500</v>
      </c>
      <c r="H2238" s="152" t="s">
        <v>1191</v>
      </c>
    </row>
    <row r="2240" spans="4:8" ht="12.75">
      <c r="D2240" s="131">
        <v>1163039.7257404327</v>
      </c>
      <c r="F2240" s="131">
        <v>92200</v>
      </c>
      <c r="G2240" s="131">
        <v>90400</v>
      </c>
      <c r="H2240" s="152" t="s">
        <v>1192</v>
      </c>
    </row>
    <row r="2242" spans="4:8" ht="12.75">
      <c r="D2242" s="131">
        <v>1173878.021636963</v>
      </c>
      <c r="F2242" s="131">
        <v>92600</v>
      </c>
      <c r="G2242" s="131">
        <v>90100</v>
      </c>
      <c r="H2242" s="152" t="s">
        <v>0</v>
      </c>
    </row>
    <row r="2244" spans="1:8" ht="12.75">
      <c r="A2244" s="147" t="s">
        <v>439</v>
      </c>
      <c r="C2244" s="153" t="s">
        <v>440</v>
      </c>
      <c r="D2244" s="131">
        <v>1174160.4844614665</v>
      </c>
      <c r="F2244" s="131">
        <v>92333.33333333334</v>
      </c>
      <c r="G2244" s="131">
        <v>90333.33333333334</v>
      </c>
      <c r="H2244" s="131">
        <v>1082843.503329391</v>
      </c>
    </row>
    <row r="2245" spans="1:8" ht="12.75">
      <c r="A2245" s="130">
        <v>38389.930243055554</v>
      </c>
      <c r="C2245" s="153" t="s">
        <v>441</v>
      </c>
      <c r="D2245" s="131">
        <v>11264.646496783644</v>
      </c>
      <c r="F2245" s="131">
        <v>230.94010767585027</v>
      </c>
      <c r="G2245" s="131">
        <v>208.16659994661327</v>
      </c>
      <c r="H2245" s="131">
        <v>11264.646496783644</v>
      </c>
    </row>
    <row r="2247" spans="3:8" ht="12.75">
      <c r="C2247" s="153" t="s">
        <v>442</v>
      </c>
      <c r="D2247" s="131">
        <v>0.959378777080053</v>
      </c>
      <c r="F2247" s="131">
        <v>0.25011564008214826</v>
      </c>
      <c r="G2247" s="131">
        <v>0.23044273056820658</v>
      </c>
      <c r="H2247" s="131">
        <v>1.0402838879439669</v>
      </c>
    </row>
    <row r="2248" spans="1:10" ht="12.75">
      <c r="A2248" s="147" t="s">
        <v>431</v>
      </c>
      <c r="C2248" s="148" t="s">
        <v>432</v>
      </c>
      <c r="D2248" s="148" t="s">
        <v>433</v>
      </c>
      <c r="F2248" s="148" t="s">
        <v>434</v>
      </c>
      <c r="G2248" s="148" t="s">
        <v>435</v>
      </c>
      <c r="H2248" s="148" t="s">
        <v>436</v>
      </c>
      <c r="I2248" s="149" t="s">
        <v>437</v>
      </c>
      <c r="J2248" s="148" t="s">
        <v>438</v>
      </c>
    </row>
    <row r="2249" spans="1:8" ht="12.75">
      <c r="A2249" s="150" t="s">
        <v>506</v>
      </c>
      <c r="C2249" s="151">
        <v>455.40299999993294</v>
      </c>
      <c r="D2249" s="131">
        <v>74303.74235916138</v>
      </c>
      <c r="F2249" s="131">
        <v>61609.999999940395</v>
      </c>
      <c r="G2249" s="131">
        <v>63425</v>
      </c>
      <c r="H2249" s="152" t="s">
        <v>1</v>
      </c>
    </row>
    <row r="2251" spans="4:8" ht="12.75">
      <c r="D2251" s="131">
        <v>74850.27697908878</v>
      </c>
      <c r="F2251" s="131">
        <v>61577.500000059605</v>
      </c>
      <c r="G2251" s="131">
        <v>63677.500000059605</v>
      </c>
      <c r="H2251" s="152" t="s">
        <v>2</v>
      </c>
    </row>
    <row r="2253" spans="4:8" ht="12.75">
      <c r="D2253" s="131">
        <v>74256.19048702717</v>
      </c>
      <c r="F2253" s="131">
        <v>61737.5</v>
      </c>
      <c r="G2253" s="131">
        <v>63467.5</v>
      </c>
      <c r="H2253" s="152" t="s">
        <v>3</v>
      </c>
    </row>
    <row r="2255" spans="1:8" ht="12.75">
      <c r="A2255" s="147" t="s">
        <v>439</v>
      </c>
      <c r="C2255" s="153" t="s">
        <v>440</v>
      </c>
      <c r="D2255" s="131">
        <v>74470.06994175911</v>
      </c>
      <c r="F2255" s="131">
        <v>61641.66666666667</v>
      </c>
      <c r="G2255" s="131">
        <v>63523.33333335321</v>
      </c>
      <c r="H2255" s="131">
        <v>11893.039902989545</v>
      </c>
    </row>
    <row r="2256" spans="1:8" ht="12.75">
      <c r="A2256" s="130">
        <v>38389.9308912037</v>
      </c>
      <c r="C2256" s="153" t="s">
        <v>441</v>
      </c>
      <c r="D2256" s="131">
        <v>330.1262464010178</v>
      </c>
      <c r="F2256" s="131">
        <v>84.56999072783282</v>
      </c>
      <c r="G2256" s="131">
        <v>135.1927636461551</v>
      </c>
      <c r="H2256" s="131">
        <v>330.1262464010178</v>
      </c>
    </row>
    <row r="2258" spans="3:8" ht="12.75">
      <c r="C2258" s="153" t="s">
        <v>442</v>
      </c>
      <c r="D2258" s="131">
        <v>0.44330057251080857</v>
      </c>
      <c r="F2258" s="131">
        <v>0.13719614556360604</v>
      </c>
      <c r="G2258" s="131">
        <v>0.2128237870275166</v>
      </c>
      <c r="H2258" s="131">
        <v>2.775793649847539</v>
      </c>
    </row>
    <row r="2259" spans="1:16" ht="12.75">
      <c r="A2259" s="141" t="s">
        <v>422</v>
      </c>
      <c r="B2259" s="136" t="s">
        <v>582</v>
      </c>
      <c r="D2259" s="141" t="s">
        <v>423</v>
      </c>
      <c r="E2259" s="136" t="s">
        <v>424</v>
      </c>
      <c r="F2259" s="137" t="s">
        <v>467</v>
      </c>
      <c r="G2259" s="142" t="s">
        <v>426</v>
      </c>
      <c r="H2259" s="143">
        <v>2</v>
      </c>
      <c r="I2259" s="144" t="s">
        <v>427</v>
      </c>
      <c r="J2259" s="143">
        <v>7</v>
      </c>
      <c r="K2259" s="142" t="s">
        <v>428</v>
      </c>
      <c r="L2259" s="145">
        <v>1</v>
      </c>
      <c r="M2259" s="142" t="s">
        <v>429</v>
      </c>
      <c r="N2259" s="146">
        <v>1</v>
      </c>
      <c r="O2259" s="142" t="s">
        <v>430</v>
      </c>
      <c r="P2259" s="146">
        <v>1</v>
      </c>
    </row>
    <row r="2261" spans="1:10" ht="12.75">
      <c r="A2261" s="147" t="s">
        <v>431</v>
      </c>
      <c r="C2261" s="148" t="s">
        <v>432</v>
      </c>
      <c r="D2261" s="148" t="s">
        <v>433</v>
      </c>
      <c r="F2261" s="148" t="s">
        <v>434</v>
      </c>
      <c r="G2261" s="148" t="s">
        <v>435</v>
      </c>
      <c r="H2261" s="148" t="s">
        <v>436</v>
      </c>
      <c r="I2261" s="149" t="s">
        <v>437</v>
      </c>
      <c r="J2261" s="148" t="s">
        <v>438</v>
      </c>
    </row>
    <row r="2262" spans="1:8" ht="12.75">
      <c r="A2262" s="150" t="s">
        <v>502</v>
      </c>
      <c r="C2262" s="151">
        <v>228.61599999992177</v>
      </c>
      <c r="D2262" s="131">
        <v>25544.017116338015</v>
      </c>
      <c r="F2262" s="131">
        <v>19112</v>
      </c>
      <c r="G2262" s="131">
        <v>18849</v>
      </c>
      <c r="H2262" s="152" t="s">
        <v>4</v>
      </c>
    </row>
    <row r="2264" spans="4:8" ht="12.75">
      <c r="D2264" s="131">
        <v>25139.63540351391</v>
      </c>
      <c r="F2264" s="131">
        <v>18901</v>
      </c>
      <c r="G2264" s="131">
        <v>19029</v>
      </c>
      <c r="H2264" s="152" t="s">
        <v>5</v>
      </c>
    </row>
    <row r="2266" spans="4:8" ht="12.75">
      <c r="D2266" s="131">
        <v>25823.19814568758</v>
      </c>
      <c r="F2266" s="131">
        <v>18840</v>
      </c>
      <c r="G2266" s="131">
        <v>19304</v>
      </c>
      <c r="H2266" s="152" t="s">
        <v>6</v>
      </c>
    </row>
    <row r="2268" spans="1:8" ht="12.75">
      <c r="A2268" s="147" t="s">
        <v>439</v>
      </c>
      <c r="C2268" s="153" t="s">
        <v>440</v>
      </c>
      <c r="D2268" s="131">
        <v>25502.283555179834</v>
      </c>
      <c r="F2268" s="131">
        <v>18951</v>
      </c>
      <c r="G2268" s="131">
        <v>19060.666666666668</v>
      </c>
      <c r="H2268" s="131">
        <v>6490.150831071915</v>
      </c>
    </row>
    <row r="2269" spans="1:8" ht="12.75">
      <c r="A2269" s="130">
        <v>38389.93311342593</v>
      </c>
      <c r="C2269" s="153" t="s">
        <v>441</v>
      </c>
      <c r="D2269" s="131">
        <v>343.68702800245904</v>
      </c>
      <c r="F2269" s="131">
        <v>142.72701215957687</v>
      </c>
      <c r="G2269" s="131">
        <v>229.1469688504156</v>
      </c>
      <c r="H2269" s="131">
        <v>343.68702800245904</v>
      </c>
    </row>
    <row r="2271" spans="3:8" ht="12.75">
      <c r="C2271" s="153" t="s">
        <v>442</v>
      </c>
      <c r="D2271" s="131">
        <v>1.347671581091223</v>
      </c>
      <c r="F2271" s="131">
        <v>0.7531371017865911</v>
      </c>
      <c r="G2271" s="131">
        <v>1.2021980807793478</v>
      </c>
      <c r="H2271" s="131">
        <v>5.295516806127841</v>
      </c>
    </row>
    <row r="2272" spans="1:10" ht="12.75">
      <c r="A2272" s="147" t="s">
        <v>431</v>
      </c>
      <c r="C2272" s="148" t="s">
        <v>432</v>
      </c>
      <c r="D2272" s="148" t="s">
        <v>433</v>
      </c>
      <c r="F2272" s="148" t="s">
        <v>434</v>
      </c>
      <c r="G2272" s="148" t="s">
        <v>435</v>
      </c>
      <c r="H2272" s="148" t="s">
        <v>436</v>
      </c>
      <c r="I2272" s="149" t="s">
        <v>437</v>
      </c>
      <c r="J2272" s="148" t="s">
        <v>438</v>
      </c>
    </row>
    <row r="2273" spans="1:8" ht="12.75">
      <c r="A2273" s="150" t="s">
        <v>503</v>
      </c>
      <c r="C2273" s="151">
        <v>231.6040000000503</v>
      </c>
      <c r="D2273" s="131">
        <v>34952</v>
      </c>
      <c r="F2273" s="131">
        <v>28425</v>
      </c>
      <c r="G2273" s="131">
        <v>30066.000000029802</v>
      </c>
      <c r="H2273" s="152" t="s">
        <v>7</v>
      </c>
    </row>
    <row r="2275" spans="4:8" ht="12.75">
      <c r="D2275" s="131">
        <v>39817.024761259556</v>
      </c>
      <c r="F2275" s="131">
        <v>28837</v>
      </c>
      <c r="G2275" s="131">
        <v>30146</v>
      </c>
      <c r="H2275" s="152" t="s">
        <v>8</v>
      </c>
    </row>
    <row r="2277" spans="4:8" ht="12.75">
      <c r="D2277" s="131">
        <v>40028.5461127162</v>
      </c>
      <c r="F2277" s="131">
        <v>28789</v>
      </c>
      <c r="G2277" s="131">
        <v>30095.000000029802</v>
      </c>
      <c r="H2277" s="152" t="s">
        <v>9</v>
      </c>
    </row>
    <row r="2279" spans="1:8" ht="12.75">
      <c r="A2279" s="147" t="s">
        <v>439</v>
      </c>
      <c r="C2279" s="153" t="s">
        <v>440</v>
      </c>
      <c r="D2279" s="131">
        <v>38265.85695799192</v>
      </c>
      <c r="F2279" s="131">
        <v>28683.666666666664</v>
      </c>
      <c r="G2279" s="131">
        <v>30102.3333333532</v>
      </c>
      <c r="H2279" s="131">
        <v>8803.573237050781</v>
      </c>
    </row>
    <row r="2280" spans="1:8" ht="12.75">
      <c r="A2280" s="130">
        <v>38389.933587962965</v>
      </c>
      <c r="C2280" s="153" t="s">
        <v>441</v>
      </c>
      <c r="D2280" s="131">
        <v>2871.832389617187</v>
      </c>
      <c r="F2280" s="131">
        <v>225.29388214803643</v>
      </c>
      <c r="G2280" s="131">
        <v>40.5010287759358</v>
      </c>
      <c r="H2280" s="131">
        <v>2871.832389617187</v>
      </c>
    </row>
    <row r="2282" spans="3:8" ht="12.75">
      <c r="C2282" s="153" t="s">
        <v>442</v>
      </c>
      <c r="D2282" s="131">
        <v>7.5049472765496175</v>
      </c>
      <c r="F2282" s="131">
        <v>0.7854431051865863</v>
      </c>
      <c r="G2282" s="131">
        <v>0.13454448307188507</v>
      </c>
      <c r="H2282" s="131">
        <v>32.6212131402596</v>
      </c>
    </row>
    <row r="2283" spans="1:10" ht="12.75">
      <c r="A2283" s="147" t="s">
        <v>431</v>
      </c>
      <c r="C2283" s="148" t="s">
        <v>432</v>
      </c>
      <c r="D2283" s="148" t="s">
        <v>433</v>
      </c>
      <c r="F2283" s="148" t="s">
        <v>434</v>
      </c>
      <c r="G2283" s="148" t="s">
        <v>435</v>
      </c>
      <c r="H2283" s="148" t="s">
        <v>436</v>
      </c>
      <c r="I2283" s="149" t="s">
        <v>437</v>
      </c>
      <c r="J2283" s="148" t="s">
        <v>438</v>
      </c>
    </row>
    <row r="2284" spans="1:8" ht="12.75">
      <c r="A2284" s="150" t="s">
        <v>501</v>
      </c>
      <c r="C2284" s="151">
        <v>267.7160000000149</v>
      </c>
      <c r="D2284" s="131">
        <v>18110.28579479456</v>
      </c>
      <c r="F2284" s="131">
        <v>7402.75</v>
      </c>
      <c r="G2284" s="131">
        <v>7403</v>
      </c>
      <c r="H2284" s="152" t="s">
        <v>10</v>
      </c>
    </row>
    <row r="2286" spans="4:8" ht="12.75">
      <c r="D2286" s="131">
        <v>18574.756782978773</v>
      </c>
      <c r="F2286" s="131">
        <v>7342.500000007451</v>
      </c>
      <c r="G2286" s="131">
        <v>7440.25</v>
      </c>
      <c r="H2286" s="152" t="s">
        <v>11</v>
      </c>
    </row>
    <row r="2288" spans="4:8" ht="12.75">
      <c r="D2288" s="131">
        <v>18385.726154774427</v>
      </c>
      <c r="F2288" s="131">
        <v>7397.25</v>
      </c>
      <c r="G2288" s="131">
        <v>7453.25</v>
      </c>
      <c r="H2288" s="152" t="s">
        <v>12</v>
      </c>
    </row>
    <row r="2290" spans="1:8" ht="12.75">
      <c r="A2290" s="147" t="s">
        <v>439</v>
      </c>
      <c r="C2290" s="153" t="s">
        <v>440</v>
      </c>
      <c r="D2290" s="131">
        <v>18356.922910849255</v>
      </c>
      <c r="F2290" s="131">
        <v>7380.833333335817</v>
      </c>
      <c r="G2290" s="131">
        <v>7432.166666666666</v>
      </c>
      <c r="H2290" s="131">
        <v>10946.117319170718</v>
      </c>
    </row>
    <row r="2291" spans="1:8" ht="12.75">
      <c r="A2291" s="130">
        <v>38389.934224537035</v>
      </c>
      <c r="C2291" s="153" t="s">
        <v>441</v>
      </c>
      <c r="D2291" s="131">
        <v>233.57128432568916</v>
      </c>
      <c r="F2291" s="131">
        <v>33.31134691142928</v>
      </c>
      <c r="G2291" s="131">
        <v>26.082002095953705</v>
      </c>
      <c r="H2291" s="131">
        <v>233.57128432568916</v>
      </c>
    </row>
    <row r="2293" spans="3:8" ht="12.75">
      <c r="C2293" s="153" t="s">
        <v>442</v>
      </c>
      <c r="D2293" s="131">
        <v>1.272388000211324</v>
      </c>
      <c r="F2293" s="131">
        <v>0.45132230206279433</v>
      </c>
      <c r="G2293" s="131">
        <v>0.350934031295769</v>
      </c>
      <c r="H2293" s="131">
        <v>2.1338277081739205</v>
      </c>
    </row>
    <row r="2294" spans="1:10" ht="12.75">
      <c r="A2294" s="147" t="s">
        <v>431</v>
      </c>
      <c r="C2294" s="148" t="s">
        <v>432</v>
      </c>
      <c r="D2294" s="148" t="s">
        <v>433</v>
      </c>
      <c r="F2294" s="148" t="s">
        <v>434</v>
      </c>
      <c r="G2294" s="148" t="s">
        <v>435</v>
      </c>
      <c r="H2294" s="148" t="s">
        <v>436</v>
      </c>
      <c r="I2294" s="149" t="s">
        <v>437</v>
      </c>
      <c r="J2294" s="148" t="s">
        <v>438</v>
      </c>
    </row>
    <row r="2295" spans="1:8" ht="12.75">
      <c r="A2295" s="150" t="s">
        <v>500</v>
      </c>
      <c r="C2295" s="151">
        <v>292.40199999976903</v>
      </c>
      <c r="D2295" s="131">
        <v>73346.0914132595</v>
      </c>
      <c r="F2295" s="131">
        <v>29643.75</v>
      </c>
      <c r="G2295" s="131">
        <v>28288.249999970198</v>
      </c>
      <c r="H2295" s="152" t="s">
        <v>13</v>
      </c>
    </row>
    <row r="2297" spans="4:8" ht="12.75">
      <c r="D2297" s="131">
        <v>75194.42904150486</v>
      </c>
      <c r="F2297" s="131">
        <v>29894.25</v>
      </c>
      <c r="G2297" s="131">
        <v>28059.750000029802</v>
      </c>
      <c r="H2297" s="152" t="s">
        <v>14</v>
      </c>
    </row>
    <row r="2299" spans="4:8" ht="12.75">
      <c r="D2299" s="131">
        <v>76185.26959180832</v>
      </c>
      <c r="F2299" s="131">
        <v>29577.75</v>
      </c>
      <c r="G2299" s="131">
        <v>28391.25</v>
      </c>
      <c r="H2299" s="152" t="s">
        <v>15</v>
      </c>
    </row>
    <row r="2301" spans="1:8" ht="12.75">
      <c r="A2301" s="147" t="s">
        <v>439</v>
      </c>
      <c r="C2301" s="153" t="s">
        <v>440</v>
      </c>
      <c r="D2301" s="131">
        <v>74908.5966821909</v>
      </c>
      <c r="F2301" s="131">
        <v>29705.25</v>
      </c>
      <c r="G2301" s="131">
        <v>28246.416666666664</v>
      </c>
      <c r="H2301" s="131">
        <v>46039.90929989334</v>
      </c>
    </row>
    <row r="2302" spans="1:8" ht="12.75">
      <c r="A2302" s="130">
        <v>38389.934907407405</v>
      </c>
      <c r="C2302" s="153" t="s">
        <v>441</v>
      </c>
      <c r="D2302" s="131">
        <v>1441.0094675638754</v>
      </c>
      <c r="F2302" s="131">
        <v>166.97230309245901</v>
      </c>
      <c r="G2302" s="131">
        <v>169.66314663596222</v>
      </c>
      <c r="H2302" s="131">
        <v>1441.0094675638754</v>
      </c>
    </row>
    <row r="2304" spans="3:8" ht="12.75">
      <c r="C2304" s="153" t="s">
        <v>442</v>
      </c>
      <c r="D2304" s="131">
        <v>1.9236903791931101</v>
      </c>
      <c r="F2304" s="131">
        <v>0.5620969461373293</v>
      </c>
      <c r="G2304" s="131">
        <v>0.6006536993280996</v>
      </c>
      <c r="H2304" s="131">
        <v>3.1299137845330507</v>
      </c>
    </row>
    <row r="2305" spans="1:10" ht="12.75">
      <c r="A2305" s="147" t="s">
        <v>431</v>
      </c>
      <c r="C2305" s="148" t="s">
        <v>432</v>
      </c>
      <c r="D2305" s="148" t="s">
        <v>433</v>
      </c>
      <c r="F2305" s="148" t="s">
        <v>434</v>
      </c>
      <c r="G2305" s="148" t="s">
        <v>435</v>
      </c>
      <c r="H2305" s="148" t="s">
        <v>436</v>
      </c>
      <c r="I2305" s="149" t="s">
        <v>437</v>
      </c>
      <c r="J2305" s="148" t="s">
        <v>438</v>
      </c>
    </row>
    <row r="2306" spans="1:8" ht="12.75">
      <c r="A2306" s="150" t="s">
        <v>504</v>
      </c>
      <c r="C2306" s="151">
        <v>324.75400000019</v>
      </c>
      <c r="D2306" s="131">
        <v>62416.91369879246</v>
      </c>
      <c r="F2306" s="131">
        <v>40075</v>
      </c>
      <c r="G2306" s="131">
        <v>37188</v>
      </c>
      <c r="H2306" s="152" t="s">
        <v>16</v>
      </c>
    </row>
    <row r="2308" spans="4:8" ht="12.75">
      <c r="D2308" s="131">
        <v>63497.941741108894</v>
      </c>
      <c r="F2308" s="131">
        <v>39781</v>
      </c>
      <c r="G2308" s="131">
        <v>36768</v>
      </c>
      <c r="H2308" s="152" t="s">
        <v>17</v>
      </c>
    </row>
    <row r="2310" spans="4:8" ht="12.75">
      <c r="D2310" s="131">
        <v>62601.398340940475</v>
      </c>
      <c r="F2310" s="131">
        <v>39585</v>
      </c>
      <c r="G2310" s="131">
        <v>37535</v>
      </c>
      <c r="H2310" s="152" t="s">
        <v>18</v>
      </c>
    </row>
    <row r="2312" spans="1:8" ht="12.75">
      <c r="A2312" s="147" t="s">
        <v>439</v>
      </c>
      <c r="C2312" s="153" t="s">
        <v>440</v>
      </c>
      <c r="D2312" s="131">
        <v>62838.75126028061</v>
      </c>
      <c r="F2312" s="131">
        <v>39813.666666666664</v>
      </c>
      <c r="G2312" s="131">
        <v>37163.666666666664</v>
      </c>
      <c r="H2312" s="131">
        <v>23996.939604274925</v>
      </c>
    </row>
    <row r="2313" spans="1:8" ht="12.75">
      <c r="A2313" s="130">
        <v>38389.935428240744</v>
      </c>
      <c r="C2313" s="153" t="s">
        <v>441</v>
      </c>
      <c r="D2313" s="131">
        <v>578.2799610113528</v>
      </c>
      <c r="F2313" s="131">
        <v>246.62792488551113</v>
      </c>
      <c r="G2313" s="131">
        <v>384.07855099358693</v>
      </c>
      <c r="H2313" s="131">
        <v>578.2799610113528</v>
      </c>
    </row>
    <row r="2315" spans="3:8" ht="12.75">
      <c r="C2315" s="153" t="s">
        <v>442</v>
      </c>
      <c r="D2315" s="131">
        <v>0.920260109269349</v>
      </c>
      <c r="F2315" s="131">
        <v>0.6194554421484527</v>
      </c>
      <c r="G2315" s="131">
        <v>1.033478624266318</v>
      </c>
      <c r="H2315" s="131">
        <v>2.4098071276902964</v>
      </c>
    </row>
    <row r="2316" spans="1:10" ht="12.75">
      <c r="A2316" s="147" t="s">
        <v>431</v>
      </c>
      <c r="C2316" s="148" t="s">
        <v>432</v>
      </c>
      <c r="D2316" s="148" t="s">
        <v>433</v>
      </c>
      <c r="F2316" s="148" t="s">
        <v>434</v>
      </c>
      <c r="G2316" s="148" t="s">
        <v>435</v>
      </c>
      <c r="H2316" s="148" t="s">
        <v>436</v>
      </c>
      <c r="I2316" s="149" t="s">
        <v>437</v>
      </c>
      <c r="J2316" s="148" t="s">
        <v>438</v>
      </c>
    </row>
    <row r="2317" spans="1:8" ht="12.75">
      <c r="A2317" s="150" t="s">
        <v>523</v>
      </c>
      <c r="C2317" s="151">
        <v>343.82299999985844</v>
      </c>
      <c r="D2317" s="131">
        <v>69227.94994211197</v>
      </c>
      <c r="F2317" s="131">
        <v>32616.000000029802</v>
      </c>
      <c r="G2317" s="131">
        <v>31924.000000029802</v>
      </c>
      <c r="H2317" s="152" t="s">
        <v>19</v>
      </c>
    </row>
    <row r="2319" spans="4:8" ht="12.75">
      <c r="D2319" s="131">
        <v>69359.32920658588</v>
      </c>
      <c r="F2319" s="131">
        <v>33258</v>
      </c>
      <c r="G2319" s="131">
        <v>32014</v>
      </c>
      <c r="H2319" s="152" t="s">
        <v>20</v>
      </c>
    </row>
    <row r="2321" spans="4:8" ht="12.75">
      <c r="D2321" s="131">
        <v>70324.31660914421</v>
      </c>
      <c r="F2321" s="131">
        <v>33320</v>
      </c>
      <c r="G2321" s="131">
        <v>33012</v>
      </c>
      <c r="H2321" s="152" t="s">
        <v>21</v>
      </c>
    </row>
    <row r="2323" spans="1:8" ht="12.75">
      <c r="A2323" s="147" t="s">
        <v>439</v>
      </c>
      <c r="C2323" s="153" t="s">
        <v>440</v>
      </c>
      <c r="D2323" s="131">
        <v>69637.19858594735</v>
      </c>
      <c r="F2323" s="131">
        <v>33064.6666666766</v>
      </c>
      <c r="G2323" s="131">
        <v>32316.666666676603</v>
      </c>
      <c r="H2323" s="131">
        <v>36943.833506572344</v>
      </c>
    </row>
    <row r="2324" spans="1:8" ht="12.75">
      <c r="A2324" s="130">
        <v>38389.93586805555</v>
      </c>
      <c r="C2324" s="153" t="s">
        <v>441</v>
      </c>
      <c r="D2324" s="131">
        <v>598.6764661611928</v>
      </c>
      <c r="F2324" s="131">
        <v>389.7913971856044</v>
      </c>
      <c r="G2324" s="131">
        <v>603.8553910678754</v>
      </c>
      <c r="H2324" s="131">
        <v>598.6764661611928</v>
      </c>
    </row>
    <row r="2326" spans="3:8" ht="12.75">
      <c r="C2326" s="153" t="s">
        <v>442</v>
      </c>
      <c r="D2326" s="131">
        <v>0.8597078548791659</v>
      </c>
      <c r="F2326" s="131">
        <v>1.178875931564875</v>
      </c>
      <c r="G2326" s="131">
        <v>1.8685571667901693</v>
      </c>
      <c r="H2326" s="131">
        <v>1.6205044505050827</v>
      </c>
    </row>
    <row r="2327" spans="1:10" ht="12.75">
      <c r="A2327" s="147" t="s">
        <v>431</v>
      </c>
      <c r="C2327" s="148" t="s">
        <v>432</v>
      </c>
      <c r="D2327" s="148" t="s">
        <v>433</v>
      </c>
      <c r="F2327" s="148" t="s">
        <v>434</v>
      </c>
      <c r="G2327" s="148" t="s">
        <v>435</v>
      </c>
      <c r="H2327" s="148" t="s">
        <v>436</v>
      </c>
      <c r="I2327" s="149" t="s">
        <v>437</v>
      </c>
      <c r="J2327" s="148" t="s">
        <v>438</v>
      </c>
    </row>
    <row r="2328" spans="1:8" ht="12.75">
      <c r="A2328" s="150" t="s">
        <v>505</v>
      </c>
      <c r="C2328" s="151">
        <v>361.38400000007823</v>
      </c>
      <c r="D2328" s="131">
        <v>68838.30635666847</v>
      </c>
      <c r="F2328" s="131">
        <v>34312</v>
      </c>
      <c r="G2328" s="131">
        <v>33782</v>
      </c>
      <c r="H2328" s="152" t="s">
        <v>22</v>
      </c>
    </row>
    <row r="2330" spans="4:8" ht="12.75">
      <c r="D2330" s="131">
        <v>70528.96765351295</v>
      </c>
      <c r="F2330" s="131">
        <v>33486</v>
      </c>
      <c r="G2330" s="131">
        <v>33192</v>
      </c>
      <c r="H2330" s="152" t="s">
        <v>23</v>
      </c>
    </row>
    <row r="2332" spans="4:8" ht="12.75">
      <c r="D2332" s="131">
        <v>70239.42918848991</v>
      </c>
      <c r="F2332" s="131">
        <v>34086</v>
      </c>
      <c r="G2332" s="131">
        <v>33656</v>
      </c>
      <c r="H2332" s="152" t="s">
        <v>24</v>
      </c>
    </row>
    <row r="2334" spans="1:8" ht="12.75">
      <c r="A2334" s="147" t="s">
        <v>439</v>
      </c>
      <c r="C2334" s="153" t="s">
        <v>440</v>
      </c>
      <c r="D2334" s="131">
        <v>69868.90106622379</v>
      </c>
      <c r="F2334" s="131">
        <v>33961.333333333336</v>
      </c>
      <c r="G2334" s="131">
        <v>33543.333333333336</v>
      </c>
      <c r="H2334" s="131">
        <v>36099.69905983983</v>
      </c>
    </row>
    <row r="2335" spans="1:8" ht="12.75">
      <c r="A2335" s="130">
        <v>38389.9362962963</v>
      </c>
      <c r="C2335" s="153" t="s">
        <v>441</v>
      </c>
      <c r="D2335" s="131">
        <v>904.1859444847482</v>
      </c>
      <c r="F2335" s="131">
        <v>426.8785932010802</v>
      </c>
      <c r="G2335" s="131">
        <v>310.71744935444696</v>
      </c>
      <c r="H2335" s="131">
        <v>904.1859444847482</v>
      </c>
    </row>
    <row r="2337" spans="3:8" ht="12.75">
      <c r="C2337" s="153" t="s">
        <v>442</v>
      </c>
      <c r="D2337" s="131">
        <v>1.2941178846189871</v>
      </c>
      <c r="F2337" s="131">
        <v>1.2569547520741635</v>
      </c>
      <c r="G2337" s="131">
        <v>0.9263165537745611</v>
      </c>
      <c r="H2337" s="131">
        <v>2.5046910861665226</v>
      </c>
    </row>
    <row r="2338" spans="1:10" ht="12.75">
      <c r="A2338" s="147" t="s">
        <v>431</v>
      </c>
      <c r="C2338" s="148" t="s">
        <v>432</v>
      </c>
      <c r="D2338" s="148" t="s">
        <v>433</v>
      </c>
      <c r="F2338" s="148" t="s">
        <v>434</v>
      </c>
      <c r="G2338" s="148" t="s">
        <v>435</v>
      </c>
      <c r="H2338" s="148" t="s">
        <v>436</v>
      </c>
      <c r="I2338" s="149" t="s">
        <v>437</v>
      </c>
      <c r="J2338" s="148" t="s">
        <v>438</v>
      </c>
    </row>
    <row r="2339" spans="1:8" ht="12.75">
      <c r="A2339" s="150" t="s">
        <v>524</v>
      </c>
      <c r="C2339" s="151">
        <v>371.029</v>
      </c>
      <c r="D2339" s="131">
        <v>71310.17827296257</v>
      </c>
      <c r="F2339" s="131">
        <v>46618</v>
      </c>
      <c r="G2339" s="131">
        <v>46492</v>
      </c>
      <c r="H2339" s="152" t="s">
        <v>25</v>
      </c>
    </row>
    <row r="2341" spans="4:8" ht="12.75">
      <c r="D2341" s="131">
        <v>71102.63003706932</v>
      </c>
      <c r="F2341" s="131">
        <v>47058</v>
      </c>
      <c r="G2341" s="131">
        <v>46620</v>
      </c>
      <c r="H2341" s="152" t="s">
        <v>26</v>
      </c>
    </row>
    <row r="2343" spans="4:8" ht="12.75">
      <c r="D2343" s="131">
        <v>70073.91520678997</v>
      </c>
      <c r="F2343" s="131">
        <v>46600</v>
      </c>
      <c r="G2343" s="131">
        <v>45862</v>
      </c>
      <c r="H2343" s="152" t="s">
        <v>27</v>
      </c>
    </row>
    <row r="2345" spans="1:8" ht="12.75">
      <c r="A2345" s="147" t="s">
        <v>439</v>
      </c>
      <c r="C2345" s="153" t="s">
        <v>440</v>
      </c>
      <c r="D2345" s="131">
        <v>70828.90783894062</v>
      </c>
      <c r="F2345" s="131">
        <v>46758.66666666667</v>
      </c>
      <c r="G2345" s="131">
        <v>46324.66666666667</v>
      </c>
      <c r="H2345" s="131">
        <v>24235.399734641822</v>
      </c>
    </row>
    <row r="2346" spans="1:8" ht="12.75">
      <c r="A2346" s="130">
        <v>38389.936736111114</v>
      </c>
      <c r="C2346" s="153" t="s">
        <v>441</v>
      </c>
      <c r="D2346" s="131">
        <v>662.0267921372117</v>
      </c>
      <c r="F2346" s="131">
        <v>259.3864555703195</v>
      </c>
      <c r="G2346" s="131">
        <v>405.7601919032144</v>
      </c>
      <c r="H2346" s="131">
        <v>662.0267921372117</v>
      </c>
    </row>
    <row r="2348" spans="3:8" ht="12.75">
      <c r="C2348" s="153" t="s">
        <v>442</v>
      </c>
      <c r="D2348" s="131">
        <v>0.9346844562994093</v>
      </c>
      <c r="F2348" s="131">
        <v>0.5547344996371144</v>
      </c>
      <c r="G2348" s="131">
        <v>0.8759052597677572</v>
      </c>
      <c r="H2348" s="131">
        <v>2.731652043646377</v>
      </c>
    </row>
    <row r="2349" spans="1:10" ht="12.75">
      <c r="A2349" s="147" t="s">
        <v>431</v>
      </c>
      <c r="C2349" s="148" t="s">
        <v>432</v>
      </c>
      <c r="D2349" s="148" t="s">
        <v>433</v>
      </c>
      <c r="F2349" s="148" t="s">
        <v>434</v>
      </c>
      <c r="G2349" s="148" t="s">
        <v>435</v>
      </c>
      <c r="H2349" s="148" t="s">
        <v>436</v>
      </c>
      <c r="I2349" s="149" t="s">
        <v>437</v>
      </c>
      <c r="J2349" s="148" t="s">
        <v>438</v>
      </c>
    </row>
    <row r="2350" spans="1:8" ht="12.75">
      <c r="A2350" s="150" t="s">
        <v>499</v>
      </c>
      <c r="C2350" s="151">
        <v>407.77100000018254</v>
      </c>
      <c r="D2350" s="131">
        <v>5090196.827102661</v>
      </c>
      <c r="F2350" s="131">
        <v>106700</v>
      </c>
      <c r="G2350" s="131">
        <v>100500</v>
      </c>
      <c r="H2350" s="152" t="s">
        <v>28</v>
      </c>
    </row>
    <row r="2352" spans="4:8" ht="12.75">
      <c r="D2352" s="131">
        <v>5296465.822898865</v>
      </c>
      <c r="F2352" s="131">
        <v>106400</v>
      </c>
      <c r="G2352" s="131">
        <v>99600</v>
      </c>
      <c r="H2352" s="152" t="s">
        <v>29</v>
      </c>
    </row>
    <row r="2354" spans="4:8" ht="12.75">
      <c r="D2354" s="131">
        <v>5385885.523475647</v>
      </c>
      <c r="F2354" s="131">
        <v>107700</v>
      </c>
      <c r="G2354" s="131">
        <v>98900</v>
      </c>
      <c r="H2354" s="152" t="s">
        <v>30</v>
      </c>
    </row>
    <row r="2356" spans="1:8" ht="12.75">
      <c r="A2356" s="147" t="s">
        <v>439</v>
      </c>
      <c r="C2356" s="153" t="s">
        <v>440</v>
      </c>
      <c r="D2356" s="131">
        <v>5257516.057825725</v>
      </c>
      <c r="F2356" s="131">
        <v>106933.33333333334</v>
      </c>
      <c r="G2356" s="131">
        <v>99666.66666666666</v>
      </c>
      <c r="H2356" s="131">
        <v>5154275.470823628</v>
      </c>
    </row>
    <row r="2357" spans="1:8" ht="12.75">
      <c r="A2357" s="130">
        <v>38389.93719907408</v>
      </c>
      <c r="C2357" s="153" t="s">
        <v>441</v>
      </c>
      <c r="D2357" s="131">
        <v>151643.54401070514</v>
      </c>
      <c r="F2357" s="131">
        <v>680.6859285554045</v>
      </c>
      <c r="G2357" s="131">
        <v>802.0806277010644</v>
      </c>
      <c r="H2357" s="131">
        <v>151643.54401070514</v>
      </c>
    </row>
    <row r="2359" spans="3:8" ht="12.75">
      <c r="C2359" s="153" t="s">
        <v>442</v>
      </c>
      <c r="D2359" s="131">
        <v>2.8843191793011504</v>
      </c>
      <c r="F2359" s="131">
        <v>0.6365516788236327</v>
      </c>
      <c r="G2359" s="131">
        <v>0.8047631716064191</v>
      </c>
      <c r="H2359" s="131">
        <v>2.9420923439016975</v>
      </c>
    </row>
    <row r="2360" spans="1:10" ht="12.75">
      <c r="A2360" s="147" t="s">
        <v>431</v>
      </c>
      <c r="C2360" s="148" t="s">
        <v>432</v>
      </c>
      <c r="D2360" s="148" t="s">
        <v>433</v>
      </c>
      <c r="F2360" s="148" t="s">
        <v>434</v>
      </c>
      <c r="G2360" s="148" t="s">
        <v>435</v>
      </c>
      <c r="H2360" s="148" t="s">
        <v>436</v>
      </c>
      <c r="I2360" s="149" t="s">
        <v>437</v>
      </c>
      <c r="J2360" s="148" t="s">
        <v>438</v>
      </c>
    </row>
    <row r="2361" spans="1:8" ht="12.75">
      <c r="A2361" s="150" t="s">
        <v>506</v>
      </c>
      <c r="C2361" s="151">
        <v>455.40299999993294</v>
      </c>
      <c r="D2361" s="131">
        <v>524920.0312633514</v>
      </c>
      <c r="F2361" s="131">
        <v>64305</v>
      </c>
      <c r="G2361" s="131">
        <v>66265</v>
      </c>
      <c r="H2361" s="152" t="s">
        <v>31</v>
      </c>
    </row>
    <row r="2363" spans="4:8" ht="12.75">
      <c r="D2363" s="131">
        <v>513953.6934270859</v>
      </c>
      <c r="F2363" s="131">
        <v>64565.000000059605</v>
      </c>
      <c r="G2363" s="131">
        <v>66577.5</v>
      </c>
      <c r="H2363" s="152" t="s">
        <v>32</v>
      </c>
    </row>
    <row r="2365" spans="4:8" ht="12.75">
      <c r="D2365" s="131">
        <v>518477.08808994293</v>
      </c>
      <c r="F2365" s="131">
        <v>64567.5</v>
      </c>
      <c r="G2365" s="131">
        <v>66335</v>
      </c>
      <c r="H2365" s="152" t="s">
        <v>33</v>
      </c>
    </row>
    <row r="2367" spans="1:8" ht="12.75">
      <c r="A2367" s="147" t="s">
        <v>439</v>
      </c>
      <c r="C2367" s="153" t="s">
        <v>440</v>
      </c>
      <c r="D2367" s="131">
        <v>519116.9375934601</v>
      </c>
      <c r="F2367" s="131">
        <v>64479.166666686535</v>
      </c>
      <c r="G2367" s="131">
        <v>66392.5</v>
      </c>
      <c r="H2367" s="131">
        <v>453686.6662756207</v>
      </c>
    </row>
    <row r="2368" spans="1:8" ht="12.75">
      <c r="A2368" s="130">
        <v>38389.93784722222</v>
      </c>
      <c r="C2368" s="153" t="s">
        <v>441</v>
      </c>
      <c r="D2368" s="131">
        <v>5511.097615276304</v>
      </c>
      <c r="F2368" s="131">
        <v>150.83793733351683</v>
      </c>
      <c r="G2368" s="131">
        <v>163.99314010043224</v>
      </c>
      <c r="H2368" s="131">
        <v>5511.097615276304</v>
      </c>
    </row>
    <row r="2370" spans="3:8" ht="12.75">
      <c r="C2370" s="153" t="s">
        <v>442</v>
      </c>
      <c r="D2370" s="131">
        <v>1.0616293201344646</v>
      </c>
      <c r="F2370" s="131">
        <v>0.23393282688228034</v>
      </c>
      <c r="G2370" s="131">
        <v>0.24700552035310042</v>
      </c>
      <c r="H2370" s="131">
        <v>1.2147365186016374</v>
      </c>
    </row>
    <row r="2371" spans="1:16" ht="12.75">
      <c r="A2371" s="141" t="s">
        <v>422</v>
      </c>
      <c r="B2371" s="136" t="s">
        <v>371</v>
      </c>
      <c r="D2371" s="141" t="s">
        <v>423</v>
      </c>
      <c r="E2371" s="136" t="s">
        <v>424</v>
      </c>
      <c r="F2371" s="137" t="s">
        <v>468</v>
      </c>
      <c r="G2371" s="142" t="s">
        <v>426</v>
      </c>
      <c r="H2371" s="143">
        <v>2</v>
      </c>
      <c r="I2371" s="144" t="s">
        <v>427</v>
      </c>
      <c r="J2371" s="143">
        <v>8</v>
      </c>
      <c r="K2371" s="142" t="s">
        <v>428</v>
      </c>
      <c r="L2371" s="145">
        <v>1</v>
      </c>
      <c r="M2371" s="142" t="s">
        <v>429</v>
      </c>
      <c r="N2371" s="146">
        <v>1</v>
      </c>
      <c r="O2371" s="142" t="s">
        <v>430</v>
      </c>
      <c r="P2371" s="146">
        <v>1</v>
      </c>
    </row>
    <row r="2373" spans="1:10" ht="12.75">
      <c r="A2373" s="147" t="s">
        <v>431</v>
      </c>
      <c r="C2373" s="148" t="s">
        <v>432</v>
      </c>
      <c r="D2373" s="148" t="s">
        <v>433</v>
      </c>
      <c r="F2373" s="148" t="s">
        <v>434</v>
      </c>
      <c r="G2373" s="148" t="s">
        <v>435</v>
      </c>
      <c r="H2373" s="148" t="s">
        <v>436</v>
      </c>
      <c r="I2373" s="149" t="s">
        <v>437</v>
      </c>
      <c r="J2373" s="148" t="s">
        <v>438</v>
      </c>
    </row>
    <row r="2374" spans="1:8" ht="12.75">
      <c r="A2374" s="150" t="s">
        <v>502</v>
      </c>
      <c r="C2374" s="151">
        <v>228.61599999992177</v>
      </c>
      <c r="D2374" s="131">
        <v>44556.02189767361</v>
      </c>
      <c r="F2374" s="131">
        <v>19141</v>
      </c>
      <c r="G2374" s="131">
        <v>19358</v>
      </c>
      <c r="H2374" s="152" t="s">
        <v>34</v>
      </c>
    </row>
    <row r="2376" spans="4:8" ht="12.75">
      <c r="D2376" s="131">
        <v>45360.81546354294</v>
      </c>
      <c r="F2376" s="131">
        <v>19155</v>
      </c>
      <c r="G2376" s="131">
        <v>19394</v>
      </c>
      <c r="H2376" s="152" t="s">
        <v>35</v>
      </c>
    </row>
    <row r="2378" spans="4:8" ht="12.75">
      <c r="D2378" s="131">
        <v>44748.63596701622</v>
      </c>
      <c r="F2378" s="131">
        <v>19104</v>
      </c>
      <c r="G2378" s="131">
        <v>19362</v>
      </c>
      <c r="H2378" s="152" t="s">
        <v>36</v>
      </c>
    </row>
    <row r="2380" spans="1:8" ht="12.75">
      <c r="A2380" s="147" t="s">
        <v>439</v>
      </c>
      <c r="C2380" s="153" t="s">
        <v>440</v>
      </c>
      <c r="D2380" s="131">
        <v>44888.49110941093</v>
      </c>
      <c r="F2380" s="131">
        <v>19133.333333333332</v>
      </c>
      <c r="G2380" s="131">
        <v>19371.333333333332</v>
      </c>
      <c r="H2380" s="131">
        <v>25622.486757800827</v>
      </c>
    </row>
    <row r="2381" spans="1:8" ht="12.75">
      <c r="A2381" s="130">
        <v>38389.94006944444</v>
      </c>
      <c r="C2381" s="153" t="s">
        <v>441</v>
      </c>
      <c r="D2381" s="131">
        <v>420.2294213364926</v>
      </c>
      <c r="F2381" s="131">
        <v>26.350205565295564</v>
      </c>
      <c r="G2381" s="131">
        <v>19.73153144926499</v>
      </c>
      <c r="H2381" s="131">
        <v>420.2294213364926</v>
      </c>
    </row>
    <row r="2383" spans="3:8" ht="12.75">
      <c r="C2383" s="153" t="s">
        <v>442</v>
      </c>
      <c r="D2383" s="131">
        <v>0.9361629472290081</v>
      </c>
      <c r="F2383" s="131">
        <v>0.1377188444179211</v>
      </c>
      <c r="G2383" s="131">
        <v>0.10185943894379149</v>
      </c>
      <c r="H2383" s="131">
        <v>1.6400805484212133</v>
      </c>
    </row>
    <row r="2384" spans="1:10" ht="12.75">
      <c r="A2384" s="147" t="s">
        <v>431</v>
      </c>
      <c r="C2384" s="148" t="s">
        <v>432</v>
      </c>
      <c r="D2384" s="148" t="s">
        <v>433</v>
      </c>
      <c r="F2384" s="148" t="s">
        <v>434</v>
      </c>
      <c r="G2384" s="148" t="s">
        <v>435</v>
      </c>
      <c r="H2384" s="148" t="s">
        <v>436</v>
      </c>
      <c r="I2384" s="149" t="s">
        <v>437</v>
      </c>
      <c r="J2384" s="148" t="s">
        <v>438</v>
      </c>
    </row>
    <row r="2385" spans="1:8" ht="12.75">
      <c r="A2385" s="150" t="s">
        <v>503</v>
      </c>
      <c r="C2385" s="151">
        <v>231.6040000000503</v>
      </c>
      <c r="D2385" s="131">
        <v>90334.81048047543</v>
      </c>
      <c r="F2385" s="131">
        <v>29386</v>
      </c>
      <c r="G2385" s="131">
        <v>30616.000000029802</v>
      </c>
      <c r="H2385" s="152" t="s">
        <v>37</v>
      </c>
    </row>
    <row r="2387" spans="4:8" ht="12.75">
      <c r="D2387" s="131">
        <v>87772.41848301888</v>
      </c>
      <c r="F2387" s="131">
        <v>29223</v>
      </c>
      <c r="G2387" s="131">
        <v>30338</v>
      </c>
      <c r="H2387" s="152" t="s">
        <v>38</v>
      </c>
    </row>
    <row r="2389" spans="4:8" ht="12.75">
      <c r="D2389" s="131">
        <v>91775.33960902691</v>
      </c>
      <c r="F2389" s="131">
        <v>29589</v>
      </c>
      <c r="G2389" s="131">
        <v>30584</v>
      </c>
      <c r="H2389" s="152" t="s">
        <v>39</v>
      </c>
    </row>
    <row r="2391" spans="1:8" ht="12.75">
      <c r="A2391" s="147" t="s">
        <v>439</v>
      </c>
      <c r="C2391" s="153" t="s">
        <v>440</v>
      </c>
      <c r="D2391" s="131">
        <v>89960.8561908404</v>
      </c>
      <c r="F2391" s="131">
        <v>29399.333333333336</v>
      </c>
      <c r="G2391" s="131">
        <v>30512.666666676603</v>
      </c>
      <c r="H2391" s="131">
        <v>59950.4840978117</v>
      </c>
    </row>
    <row r="2392" spans="1:8" ht="12.75">
      <c r="A2392" s="130">
        <v>38389.94053240741</v>
      </c>
      <c r="C2392" s="153" t="s">
        <v>441</v>
      </c>
      <c r="D2392" s="131">
        <v>2027.4924767592677</v>
      </c>
      <c r="F2392" s="131">
        <v>183.36393683964502</v>
      </c>
      <c r="G2392" s="131">
        <v>152.10960961223026</v>
      </c>
      <c r="H2392" s="131">
        <v>2027.4924767592677</v>
      </c>
    </row>
    <row r="2394" spans="3:8" ht="12.75">
      <c r="C2394" s="153" t="s">
        <v>442</v>
      </c>
      <c r="D2394" s="131">
        <v>2.253749644687911</v>
      </c>
      <c r="F2394" s="131">
        <v>0.6237010028786765</v>
      </c>
      <c r="G2394" s="131">
        <v>0.49851299879453587</v>
      </c>
      <c r="H2394" s="131">
        <v>3.3819451290023443</v>
      </c>
    </row>
    <row r="2395" spans="1:10" ht="12.75">
      <c r="A2395" s="147" t="s">
        <v>431</v>
      </c>
      <c r="C2395" s="148" t="s">
        <v>432</v>
      </c>
      <c r="D2395" s="148" t="s">
        <v>433</v>
      </c>
      <c r="F2395" s="148" t="s">
        <v>434</v>
      </c>
      <c r="G2395" s="148" t="s">
        <v>435</v>
      </c>
      <c r="H2395" s="148" t="s">
        <v>436</v>
      </c>
      <c r="I2395" s="149" t="s">
        <v>437</v>
      </c>
      <c r="J2395" s="148" t="s">
        <v>438</v>
      </c>
    </row>
    <row r="2396" spans="1:8" ht="12.75">
      <c r="A2396" s="150" t="s">
        <v>501</v>
      </c>
      <c r="C2396" s="151">
        <v>267.7160000000149</v>
      </c>
      <c r="D2396" s="131">
        <v>82304.74754464626</v>
      </c>
      <c r="F2396" s="131">
        <v>7584</v>
      </c>
      <c r="G2396" s="131">
        <v>7624.750000007451</v>
      </c>
      <c r="H2396" s="152" t="s">
        <v>40</v>
      </c>
    </row>
    <row r="2398" spans="4:8" ht="12.75">
      <c r="D2398" s="131">
        <v>81691.95275950432</v>
      </c>
      <c r="F2398" s="131">
        <v>7531.499999992549</v>
      </c>
      <c r="G2398" s="131">
        <v>7622</v>
      </c>
      <c r="H2398" s="152" t="s">
        <v>41</v>
      </c>
    </row>
    <row r="2400" spans="4:8" ht="12.75">
      <c r="D2400" s="131">
        <v>82075.23561179638</v>
      </c>
      <c r="F2400" s="131">
        <v>7578</v>
      </c>
      <c r="G2400" s="131">
        <v>7612.5</v>
      </c>
      <c r="H2400" s="152" t="s">
        <v>42</v>
      </c>
    </row>
    <row r="2402" spans="1:8" ht="12.75">
      <c r="A2402" s="147" t="s">
        <v>439</v>
      </c>
      <c r="C2402" s="153" t="s">
        <v>440</v>
      </c>
      <c r="D2402" s="131">
        <v>82023.97863864899</v>
      </c>
      <c r="F2402" s="131">
        <v>7564.499999997517</v>
      </c>
      <c r="G2402" s="131">
        <v>7619.750000002483</v>
      </c>
      <c r="H2402" s="131">
        <v>74427.21953591776</v>
      </c>
    </row>
    <row r="2403" spans="1:8" ht="12.75">
      <c r="A2403" s="130">
        <v>38389.94118055556</v>
      </c>
      <c r="C2403" s="153" t="s">
        <v>441</v>
      </c>
      <c r="D2403" s="131">
        <v>309.59622114111266</v>
      </c>
      <c r="F2403" s="131">
        <v>28.735866095427035</v>
      </c>
      <c r="G2403" s="131">
        <v>6.427480069058711</v>
      </c>
      <c r="H2403" s="131">
        <v>309.59622114111266</v>
      </c>
    </row>
    <row r="2405" spans="3:8" ht="12.75">
      <c r="C2405" s="153" t="s">
        <v>442</v>
      </c>
      <c r="D2405" s="131">
        <v>0.37744599357343744</v>
      </c>
      <c r="F2405" s="131">
        <v>0.3798779310653245</v>
      </c>
      <c r="G2405" s="131">
        <v>0.08435289962343406</v>
      </c>
      <c r="H2405" s="131">
        <v>0.41597176822077175</v>
      </c>
    </row>
    <row r="2406" spans="1:10" ht="12.75">
      <c r="A2406" s="147" t="s">
        <v>431</v>
      </c>
      <c r="C2406" s="148" t="s">
        <v>432</v>
      </c>
      <c r="D2406" s="148" t="s">
        <v>433</v>
      </c>
      <c r="F2406" s="148" t="s">
        <v>434</v>
      </c>
      <c r="G2406" s="148" t="s">
        <v>435</v>
      </c>
      <c r="H2406" s="148" t="s">
        <v>436</v>
      </c>
      <c r="I2406" s="149" t="s">
        <v>437</v>
      </c>
      <c r="J2406" s="148" t="s">
        <v>438</v>
      </c>
    </row>
    <row r="2407" spans="1:8" ht="12.75">
      <c r="A2407" s="150" t="s">
        <v>500</v>
      </c>
      <c r="C2407" s="151">
        <v>292.40199999976903</v>
      </c>
      <c r="D2407" s="131">
        <v>76213.9347294569</v>
      </c>
      <c r="F2407" s="131">
        <v>29856</v>
      </c>
      <c r="G2407" s="131">
        <v>28404.25</v>
      </c>
      <c r="H2407" s="152" t="s">
        <v>43</v>
      </c>
    </row>
    <row r="2409" spans="4:8" ht="12.75">
      <c r="D2409" s="131">
        <v>78845.05123114586</v>
      </c>
      <c r="F2409" s="131">
        <v>29854.5</v>
      </c>
      <c r="G2409" s="131">
        <v>28458.25</v>
      </c>
      <c r="H2409" s="152" t="s">
        <v>44</v>
      </c>
    </row>
    <row r="2411" spans="4:8" ht="12.75">
      <c r="D2411" s="131">
        <v>75707.01692211628</v>
      </c>
      <c r="F2411" s="131">
        <v>30036.500000029802</v>
      </c>
      <c r="G2411" s="131">
        <v>28568.000000029802</v>
      </c>
      <c r="H2411" s="152" t="s">
        <v>45</v>
      </c>
    </row>
    <row r="2413" spans="1:8" ht="12.75">
      <c r="A2413" s="147" t="s">
        <v>439</v>
      </c>
      <c r="C2413" s="153" t="s">
        <v>440</v>
      </c>
      <c r="D2413" s="131">
        <v>76922.00096090634</v>
      </c>
      <c r="F2413" s="131">
        <v>29915.666666676603</v>
      </c>
      <c r="G2413" s="131">
        <v>28476.833333343267</v>
      </c>
      <c r="H2413" s="131">
        <v>47831.42798537851</v>
      </c>
    </row>
    <row r="2414" spans="1:8" ht="12.75">
      <c r="A2414" s="130">
        <v>38389.94185185185</v>
      </c>
      <c r="C2414" s="153" t="s">
        <v>441</v>
      </c>
      <c r="D2414" s="131">
        <v>1684.5869441050966</v>
      </c>
      <c r="F2414" s="131">
        <v>104.64742393767747</v>
      </c>
      <c r="G2414" s="131">
        <v>83.4417211949645</v>
      </c>
      <c r="H2414" s="131">
        <v>1684.5869441050966</v>
      </c>
    </row>
    <row r="2416" spans="3:8" ht="12.75">
      <c r="C2416" s="153" t="s">
        <v>442</v>
      </c>
      <c r="D2416" s="131">
        <v>2.18999365989094</v>
      </c>
      <c r="F2416" s="131">
        <v>0.3498080958839049</v>
      </c>
      <c r="G2416" s="131">
        <v>0.2930161518249409</v>
      </c>
      <c r="H2416" s="131">
        <v>3.5219248411735786</v>
      </c>
    </row>
    <row r="2417" spans="1:10" ht="12.75">
      <c r="A2417" s="147" t="s">
        <v>431</v>
      </c>
      <c r="C2417" s="148" t="s">
        <v>432</v>
      </c>
      <c r="D2417" s="148" t="s">
        <v>433</v>
      </c>
      <c r="F2417" s="148" t="s">
        <v>434</v>
      </c>
      <c r="G2417" s="148" t="s">
        <v>435</v>
      </c>
      <c r="H2417" s="148" t="s">
        <v>436</v>
      </c>
      <c r="I2417" s="149" t="s">
        <v>437</v>
      </c>
      <c r="J2417" s="148" t="s">
        <v>438</v>
      </c>
    </row>
    <row r="2418" spans="1:8" ht="12.75">
      <c r="A2418" s="150" t="s">
        <v>504</v>
      </c>
      <c r="C2418" s="151">
        <v>324.75400000019</v>
      </c>
      <c r="D2418" s="131">
        <v>54910</v>
      </c>
      <c r="F2418" s="131">
        <v>39753</v>
      </c>
      <c r="G2418" s="131">
        <v>36660</v>
      </c>
      <c r="H2418" s="152" t="s">
        <v>46</v>
      </c>
    </row>
    <row r="2420" spans="4:8" ht="12.75">
      <c r="D2420" s="131">
        <v>65315.58098530769</v>
      </c>
      <c r="F2420" s="131">
        <v>40283</v>
      </c>
      <c r="G2420" s="131">
        <v>36986</v>
      </c>
      <c r="H2420" s="152" t="s">
        <v>47</v>
      </c>
    </row>
    <row r="2422" spans="4:8" ht="12.75">
      <c r="D2422" s="131">
        <v>65208.43424594402</v>
      </c>
      <c r="F2422" s="131">
        <v>41095</v>
      </c>
      <c r="G2422" s="131">
        <v>37341</v>
      </c>
      <c r="H2422" s="152" t="s">
        <v>48</v>
      </c>
    </row>
    <row r="2424" spans="1:8" ht="12.75">
      <c r="A2424" s="147" t="s">
        <v>439</v>
      </c>
      <c r="C2424" s="153" t="s">
        <v>440</v>
      </c>
      <c r="D2424" s="131">
        <v>61811.338410417244</v>
      </c>
      <c r="F2424" s="131">
        <v>40377</v>
      </c>
      <c r="G2424" s="131">
        <v>36995.666666666664</v>
      </c>
      <c r="H2424" s="131">
        <v>22674.40095483799</v>
      </c>
    </row>
    <row r="2425" spans="1:8" ht="12.75">
      <c r="A2425" s="130">
        <v>38389.94236111111</v>
      </c>
      <c r="C2425" s="153" t="s">
        <v>441</v>
      </c>
      <c r="D2425" s="131">
        <v>5976.974485244588</v>
      </c>
      <c r="F2425" s="131">
        <v>675.9201136229044</v>
      </c>
      <c r="G2425" s="131">
        <v>340.60289683637944</v>
      </c>
      <c r="H2425" s="131">
        <v>5976.974485244588</v>
      </c>
    </row>
    <row r="2427" spans="3:8" ht="12.75">
      <c r="C2427" s="153" t="s">
        <v>442</v>
      </c>
      <c r="D2427" s="131">
        <v>9.669705654257877</v>
      </c>
      <c r="F2427" s="131">
        <v>1.6740226208556965</v>
      </c>
      <c r="G2427" s="131">
        <v>0.9206561944273999</v>
      </c>
      <c r="H2427" s="131">
        <v>26.360010556174338</v>
      </c>
    </row>
    <row r="2428" spans="1:10" ht="12.75">
      <c r="A2428" s="147" t="s">
        <v>431</v>
      </c>
      <c r="C2428" s="148" t="s">
        <v>432</v>
      </c>
      <c r="D2428" s="148" t="s">
        <v>433</v>
      </c>
      <c r="F2428" s="148" t="s">
        <v>434</v>
      </c>
      <c r="G2428" s="148" t="s">
        <v>435</v>
      </c>
      <c r="H2428" s="148" t="s">
        <v>436</v>
      </c>
      <c r="I2428" s="149" t="s">
        <v>437</v>
      </c>
      <c r="J2428" s="148" t="s">
        <v>438</v>
      </c>
    </row>
    <row r="2429" spans="1:8" ht="12.75">
      <c r="A2429" s="150" t="s">
        <v>523</v>
      </c>
      <c r="C2429" s="151">
        <v>343.82299999985844</v>
      </c>
      <c r="D2429" s="131">
        <v>70819.164894104</v>
      </c>
      <c r="F2429" s="131">
        <v>32286</v>
      </c>
      <c r="G2429" s="131">
        <v>32088</v>
      </c>
      <c r="H2429" s="152" t="s">
        <v>49</v>
      </c>
    </row>
    <row r="2431" spans="4:8" ht="12.75">
      <c r="D2431" s="131">
        <v>70382.45087361336</v>
      </c>
      <c r="F2431" s="131">
        <v>33218</v>
      </c>
      <c r="G2431" s="131">
        <v>31992</v>
      </c>
      <c r="H2431" s="152" t="s">
        <v>50</v>
      </c>
    </row>
    <row r="2433" spans="4:8" ht="12.75">
      <c r="D2433" s="131">
        <v>67671.68281018734</v>
      </c>
      <c r="F2433" s="131">
        <v>32646</v>
      </c>
      <c r="G2433" s="131">
        <v>32290</v>
      </c>
      <c r="H2433" s="152" t="s">
        <v>51</v>
      </c>
    </row>
    <row r="2435" spans="1:8" ht="12.75">
      <c r="A2435" s="147" t="s">
        <v>439</v>
      </c>
      <c r="C2435" s="153" t="s">
        <v>440</v>
      </c>
      <c r="D2435" s="131">
        <v>69624.43285930157</v>
      </c>
      <c r="F2435" s="131">
        <v>32716.666666666664</v>
      </c>
      <c r="G2435" s="131">
        <v>32123.333333333336</v>
      </c>
      <c r="H2435" s="131">
        <v>37202.29240716112</v>
      </c>
    </row>
    <row r="2436" spans="1:8" ht="12.75">
      <c r="A2436" s="130">
        <v>38389.94280092593</v>
      </c>
      <c r="C2436" s="153" t="s">
        <v>441</v>
      </c>
      <c r="D2436" s="131">
        <v>1705.1698887967195</v>
      </c>
      <c r="F2436" s="131">
        <v>470.0014184375759</v>
      </c>
      <c r="G2436" s="131">
        <v>152.10960960219882</v>
      </c>
      <c r="H2436" s="131">
        <v>1705.1698887967195</v>
      </c>
    </row>
    <row r="2438" spans="3:8" ht="12.75">
      <c r="C2438" s="153" t="s">
        <v>442</v>
      </c>
      <c r="D2438" s="131">
        <v>2.4490969890448673</v>
      </c>
      <c r="F2438" s="131">
        <v>1.436581003884593</v>
      </c>
      <c r="G2438" s="131">
        <v>0.47351751458607083</v>
      </c>
      <c r="H2438" s="131">
        <v>4.583507570271367</v>
      </c>
    </row>
    <row r="2439" spans="1:10" ht="12.75">
      <c r="A2439" s="147" t="s">
        <v>431</v>
      </c>
      <c r="C2439" s="148" t="s">
        <v>432</v>
      </c>
      <c r="D2439" s="148" t="s">
        <v>433</v>
      </c>
      <c r="F2439" s="148" t="s">
        <v>434</v>
      </c>
      <c r="G2439" s="148" t="s">
        <v>435</v>
      </c>
      <c r="H2439" s="148" t="s">
        <v>436</v>
      </c>
      <c r="I2439" s="149" t="s">
        <v>437</v>
      </c>
      <c r="J2439" s="148" t="s">
        <v>438</v>
      </c>
    </row>
    <row r="2440" spans="1:8" ht="12.75">
      <c r="A2440" s="150" t="s">
        <v>505</v>
      </c>
      <c r="C2440" s="151">
        <v>361.38400000007823</v>
      </c>
      <c r="D2440" s="131">
        <v>69508.29875338078</v>
      </c>
      <c r="F2440" s="131">
        <v>34004</v>
      </c>
      <c r="G2440" s="131">
        <v>33656</v>
      </c>
      <c r="H2440" s="152" t="s">
        <v>52</v>
      </c>
    </row>
    <row r="2442" spans="4:8" ht="12.75">
      <c r="D2442" s="131">
        <v>69766.82121741772</v>
      </c>
      <c r="F2442" s="131">
        <v>34258</v>
      </c>
      <c r="G2442" s="131">
        <v>33672</v>
      </c>
      <c r="H2442" s="152" t="s">
        <v>53</v>
      </c>
    </row>
    <row r="2444" spans="4:8" ht="12.75">
      <c r="D2444" s="131">
        <v>70867.40945672989</v>
      </c>
      <c r="F2444" s="131">
        <v>34178</v>
      </c>
      <c r="G2444" s="131">
        <v>34062</v>
      </c>
      <c r="H2444" s="152" t="s">
        <v>54</v>
      </c>
    </row>
    <row r="2446" spans="1:8" ht="12.75">
      <c r="A2446" s="147" t="s">
        <v>439</v>
      </c>
      <c r="C2446" s="153" t="s">
        <v>440</v>
      </c>
      <c r="D2446" s="131">
        <v>70047.50980917613</v>
      </c>
      <c r="F2446" s="131">
        <v>34146.666666666664</v>
      </c>
      <c r="G2446" s="131">
        <v>33796.666666666664</v>
      </c>
      <c r="H2446" s="131">
        <v>36061.71865550536</v>
      </c>
    </row>
    <row r="2447" spans="1:8" ht="12.75">
      <c r="A2447" s="130">
        <v>38389.94322916667</v>
      </c>
      <c r="C2447" s="153" t="s">
        <v>441</v>
      </c>
      <c r="D2447" s="131">
        <v>721.7236591289525</v>
      </c>
      <c r="F2447" s="131">
        <v>129.86659822037893</v>
      </c>
      <c r="G2447" s="131">
        <v>229.92462533041854</v>
      </c>
      <c r="H2447" s="131">
        <v>721.7236591289525</v>
      </c>
    </row>
    <row r="2449" spans="3:8" ht="12.75">
      <c r="C2449" s="153" t="s">
        <v>442</v>
      </c>
      <c r="D2449" s="131">
        <v>1.030334498820981</v>
      </c>
      <c r="F2449" s="131">
        <v>0.38031998697885294</v>
      </c>
      <c r="G2449" s="131">
        <v>0.6803174632520522</v>
      </c>
      <c r="H2449" s="131">
        <v>2.0013568017196275</v>
      </c>
    </row>
    <row r="2450" spans="1:10" ht="12.75">
      <c r="A2450" s="147" t="s">
        <v>431</v>
      </c>
      <c r="C2450" s="148" t="s">
        <v>432</v>
      </c>
      <c r="D2450" s="148" t="s">
        <v>433</v>
      </c>
      <c r="F2450" s="148" t="s">
        <v>434</v>
      </c>
      <c r="G2450" s="148" t="s">
        <v>435</v>
      </c>
      <c r="H2450" s="148" t="s">
        <v>436</v>
      </c>
      <c r="I2450" s="149" t="s">
        <v>437</v>
      </c>
      <c r="J2450" s="148" t="s">
        <v>438</v>
      </c>
    </row>
    <row r="2451" spans="1:8" ht="12.75">
      <c r="A2451" s="150" t="s">
        <v>524</v>
      </c>
      <c r="C2451" s="151">
        <v>371.029</v>
      </c>
      <c r="D2451" s="131">
        <v>71672.72109627724</v>
      </c>
      <c r="F2451" s="131">
        <v>46318</v>
      </c>
      <c r="G2451" s="131">
        <v>45442</v>
      </c>
      <c r="H2451" s="152" t="s">
        <v>55</v>
      </c>
    </row>
    <row r="2453" spans="4:8" ht="12.75">
      <c r="D2453" s="131">
        <v>71227.2618817091</v>
      </c>
      <c r="F2453" s="131">
        <v>45986</v>
      </c>
      <c r="G2453" s="131">
        <v>46038</v>
      </c>
      <c r="H2453" s="152" t="s">
        <v>56</v>
      </c>
    </row>
    <row r="2455" spans="4:8" ht="12.75">
      <c r="D2455" s="131">
        <v>71417.31877171993</v>
      </c>
      <c r="F2455" s="131">
        <v>46246</v>
      </c>
      <c r="G2455" s="131">
        <v>44152</v>
      </c>
      <c r="H2455" s="152" t="s">
        <v>57</v>
      </c>
    </row>
    <row r="2457" spans="1:8" ht="12.75">
      <c r="A2457" s="147" t="s">
        <v>439</v>
      </c>
      <c r="C2457" s="153" t="s">
        <v>440</v>
      </c>
      <c r="D2457" s="131">
        <v>71439.10058323543</v>
      </c>
      <c r="F2457" s="131">
        <v>46183.33333333333</v>
      </c>
      <c r="G2457" s="131">
        <v>45210.66666666667</v>
      </c>
      <c r="H2457" s="131">
        <v>25625.91524144543</v>
      </c>
    </row>
    <row r="2458" spans="1:8" ht="12.75">
      <c r="A2458" s="130">
        <v>38389.94368055555</v>
      </c>
      <c r="C2458" s="153" t="s">
        <v>441</v>
      </c>
      <c r="D2458" s="131">
        <v>223.52698594495928</v>
      </c>
      <c r="F2458" s="131">
        <v>174.64630924624012</v>
      </c>
      <c r="G2458" s="131">
        <v>964.0463336029723</v>
      </c>
      <c r="H2458" s="131">
        <v>223.52698594495928</v>
      </c>
    </row>
    <row r="2460" spans="3:8" ht="12.75">
      <c r="C2460" s="153" t="s">
        <v>442</v>
      </c>
      <c r="D2460" s="131">
        <v>0.31289165753776893</v>
      </c>
      <c r="F2460" s="131">
        <v>0.37815873528597654</v>
      </c>
      <c r="G2460" s="131">
        <v>2.132342663094931</v>
      </c>
      <c r="H2460" s="131">
        <v>0.8722692783414953</v>
      </c>
    </row>
    <row r="2461" spans="1:10" ht="12.75">
      <c r="A2461" s="147" t="s">
        <v>431</v>
      </c>
      <c r="C2461" s="148" t="s">
        <v>432</v>
      </c>
      <c r="D2461" s="148" t="s">
        <v>433</v>
      </c>
      <c r="F2461" s="148" t="s">
        <v>434</v>
      </c>
      <c r="G2461" s="148" t="s">
        <v>435</v>
      </c>
      <c r="H2461" s="148" t="s">
        <v>436</v>
      </c>
      <c r="I2461" s="149" t="s">
        <v>437</v>
      </c>
      <c r="J2461" s="148" t="s">
        <v>438</v>
      </c>
    </row>
    <row r="2462" spans="1:8" ht="12.75">
      <c r="A2462" s="150" t="s">
        <v>499</v>
      </c>
      <c r="C2462" s="151">
        <v>407.77100000018254</v>
      </c>
      <c r="D2462" s="131">
        <v>5559347.07447052</v>
      </c>
      <c r="F2462" s="131">
        <v>108100</v>
      </c>
      <c r="G2462" s="131">
        <v>98700</v>
      </c>
      <c r="H2462" s="152" t="s">
        <v>58</v>
      </c>
    </row>
    <row r="2464" spans="4:8" ht="12.75">
      <c r="D2464" s="131">
        <v>5594187.121047974</v>
      </c>
      <c r="F2464" s="131">
        <v>109300</v>
      </c>
      <c r="G2464" s="131">
        <v>98600</v>
      </c>
      <c r="H2464" s="152" t="s">
        <v>59</v>
      </c>
    </row>
    <row r="2466" spans="4:8" ht="12.75">
      <c r="D2466" s="131">
        <v>5371665.817390442</v>
      </c>
      <c r="F2466" s="131">
        <v>108800</v>
      </c>
      <c r="G2466" s="131">
        <v>99500</v>
      </c>
      <c r="H2466" s="152" t="s">
        <v>60</v>
      </c>
    </row>
    <row r="2468" spans="1:8" ht="12.75">
      <c r="A2468" s="147" t="s">
        <v>439</v>
      </c>
      <c r="C2468" s="153" t="s">
        <v>440</v>
      </c>
      <c r="D2468" s="131">
        <v>5508400.0043029785</v>
      </c>
      <c r="F2468" s="131">
        <v>108733.33333333334</v>
      </c>
      <c r="G2468" s="131">
        <v>98933.33333333334</v>
      </c>
      <c r="H2468" s="131">
        <v>5404646.796755808</v>
      </c>
    </row>
    <row r="2469" spans="1:8" ht="12.75">
      <c r="A2469" s="130">
        <v>38389.94414351852</v>
      </c>
      <c r="C2469" s="153" t="s">
        <v>441</v>
      </c>
      <c r="D2469" s="131">
        <v>119689.74732343062</v>
      </c>
      <c r="F2469" s="131">
        <v>602.7713773341708</v>
      </c>
      <c r="G2469" s="131">
        <v>493.28828623162474</v>
      </c>
      <c r="H2469" s="131">
        <v>119689.74732343062</v>
      </c>
    </row>
    <row r="2471" spans="3:8" ht="12.75">
      <c r="C2471" s="153" t="s">
        <v>442</v>
      </c>
      <c r="D2471" s="131">
        <v>2.172858674568532</v>
      </c>
      <c r="F2471" s="131">
        <v>0.5543574898842771</v>
      </c>
      <c r="G2471" s="131">
        <v>0.49860675832037527</v>
      </c>
      <c r="H2471" s="131">
        <v>2.214571124153304</v>
      </c>
    </row>
    <row r="2472" spans="1:10" ht="12.75">
      <c r="A2472" s="147" t="s">
        <v>431</v>
      </c>
      <c r="C2472" s="148" t="s">
        <v>432</v>
      </c>
      <c r="D2472" s="148" t="s">
        <v>433</v>
      </c>
      <c r="F2472" s="148" t="s">
        <v>434</v>
      </c>
      <c r="G2472" s="148" t="s">
        <v>435</v>
      </c>
      <c r="H2472" s="148" t="s">
        <v>436</v>
      </c>
      <c r="I2472" s="149" t="s">
        <v>437</v>
      </c>
      <c r="J2472" s="148" t="s">
        <v>438</v>
      </c>
    </row>
    <row r="2473" spans="1:8" ht="12.75">
      <c r="A2473" s="150" t="s">
        <v>506</v>
      </c>
      <c r="C2473" s="151">
        <v>455.40299999993294</v>
      </c>
      <c r="D2473" s="131">
        <v>525720.2698469162</v>
      </c>
      <c r="F2473" s="131">
        <v>64909.999999940395</v>
      </c>
      <c r="G2473" s="131">
        <v>66257.5</v>
      </c>
      <c r="H2473" s="152" t="s">
        <v>61</v>
      </c>
    </row>
    <row r="2475" spans="4:8" ht="12.75">
      <c r="D2475" s="131">
        <v>508091.1900215149</v>
      </c>
      <c r="F2475" s="131">
        <v>64952.500000059605</v>
      </c>
      <c r="G2475" s="131">
        <v>66387.5</v>
      </c>
      <c r="H2475" s="152" t="s">
        <v>62</v>
      </c>
    </row>
    <row r="2477" spans="4:8" ht="12.75">
      <c r="D2477" s="131">
        <v>528467.8667383194</v>
      </c>
      <c r="F2477" s="131">
        <v>65005</v>
      </c>
      <c r="G2477" s="131">
        <v>65835</v>
      </c>
      <c r="H2477" s="152" t="s">
        <v>63</v>
      </c>
    </row>
    <row r="2479" spans="1:8" ht="12.75">
      <c r="A2479" s="147" t="s">
        <v>439</v>
      </c>
      <c r="C2479" s="153" t="s">
        <v>440</v>
      </c>
      <c r="D2479" s="131">
        <v>520759.7755355835</v>
      </c>
      <c r="F2479" s="131">
        <v>64955.83333333333</v>
      </c>
      <c r="G2479" s="131">
        <v>66160</v>
      </c>
      <c r="H2479" s="131">
        <v>455205.359353413</v>
      </c>
    </row>
    <row r="2480" spans="1:8" ht="12.75">
      <c r="A2480" s="130">
        <v>38389.94479166667</v>
      </c>
      <c r="C2480" s="153" t="s">
        <v>441</v>
      </c>
      <c r="D2480" s="131">
        <v>11056.994002211808</v>
      </c>
      <c r="F2480" s="131">
        <v>47.587638485099696</v>
      </c>
      <c r="G2480" s="131">
        <v>288.86631856275665</v>
      </c>
      <c r="H2480" s="131">
        <v>11056.994002211808</v>
      </c>
    </row>
    <row r="2482" spans="3:8" ht="12.75">
      <c r="C2482" s="153" t="s">
        <v>442</v>
      </c>
      <c r="D2482" s="131">
        <v>2.1232427160565677</v>
      </c>
      <c r="F2482" s="131">
        <v>0.07326153178713696</v>
      </c>
      <c r="G2482" s="131">
        <v>0.4366177729183141</v>
      </c>
      <c r="H2482" s="131">
        <v>2.429012263369985</v>
      </c>
    </row>
    <row r="2483" spans="1:16" ht="12.75">
      <c r="A2483" s="141" t="s">
        <v>422</v>
      </c>
      <c r="B2483" s="136" t="s">
        <v>593</v>
      </c>
      <c r="D2483" s="141" t="s">
        <v>423</v>
      </c>
      <c r="E2483" s="136" t="s">
        <v>424</v>
      </c>
      <c r="F2483" s="137" t="s">
        <v>469</v>
      </c>
      <c r="G2483" s="142" t="s">
        <v>426</v>
      </c>
      <c r="H2483" s="143">
        <v>2</v>
      </c>
      <c r="I2483" s="144" t="s">
        <v>427</v>
      </c>
      <c r="J2483" s="143">
        <v>9</v>
      </c>
      <c r="K2483" s="142" t="s">
        <v>428</v>
      </c>
      <c r="L2483" s="145">
        <v>1</v>
      </c>
      <c r="M2483" s="142" t="s">
        <v>429</v>
      </c>
      <c r="N2483" s="146">
        <v>1</v>
      </c>
      <c r="O2483" s="142" t="s">
        <v>430</v>
      </c>
      <c r="P2483" s="146">
        <v>1</v>
      </c>
    </row>
    <row r="2485" spans="1:10" ht="12.75">
      <c r="A2485" s="147" t="s">
        <v>431</v>
      </c>
      <c r="C2485" s="148" t="s">
        <v>432</v>
      </c>
      <c r="D2485" s="148" t="s">
        <v>433</v>
      </c>
      <c r="F2485" s="148" t="s">
        <v>434</v>
      </c>
      <c r="G2485" s="148" t="s">
        <v>435</v>
      </c>
      <c r="H2485" s="148" t="s">
        <v>436</v>
      </c>
      <c r="I2485" s="149" t="s">
        <v>437</v>
      </c>
      <c r="J2485" s="148" t="s">
        <v>438</v>
      </c>
    </row>
    <row r="2486" spans="1:8" ht="12.75">
      <c r="A2486" s="150" t="s">
        <v>502</v>
      </c>
      <c r="C2486" s="151">
        <v>228.61599999992177</v>
      </c>
      <c r="D2486" s="131">
        <v>22761</v>
      </c>
      <c r="F2486" s="131">
        <v>18891</v>
      </c>
      <c r="G2486" s="131">
        <v>19634</v>
      </c>
      <c r="H2486" s="152" t="s">
        <v>64</v>
      </c>
    </row>
    <row r="2488" spans="4:8" ht="12.75">
      <c r="D2488" s="131">
        <v>22399.41871228814</v>
      </c>
      <c r="F2488" s="131">
        <v>18697</v>
      </c>
      <c r="G2488" s="131">
        <v>19170</v>
      </c>
      <c r="H2488" s="152" t="s">
        <v>65</v>
      </c>
    </row>
    <row r="2490" spans="4:8" ht="12.75">
      <c r="D2490" s="131">
        <v>22916.04287877679</v>
      </c>
      <c r="F2490" s="131">
        <v>19304</v>
      </c>
      <c r="G2490" s="131">
        <v>18650</v>
      </c>
      <c r="H2490" s="152" t="s">
        <v>66</v>
      </c>
    </row>
    <row r="2492" spans="1:8" ht="12.75">
      <c r="A2492" s="147" t="s">
        <v>439</v>
      </c>
      <c r="C2492" s="153" t="s">
        <v>440</v>
      </c>
      <c r="D2492" s="131">
        <v>22692.153863688312</v>
      </c>
      <c r="F2492" s="131">
        <v>18964</v>
      </c>
      <c r="G2492" s="131">
        <v>19151.333333333332</v>
      </c>
      <c r="H2492" s="131">
        <v>3623.7265355769086</v>
      </c>
    </row>
    <row r="2493" spans="1:8" ht="12.75">
      <c r="A2493" s="130">
        <v>38389.94701388889</v>
      </c>
      <c r="C2493" s="153" t="s">
        <v>441</v>
      </c>
      <c r="D2493" s="131">
        <v>265.10370652619747</v>
      </c>
      <c r="F2493" s="131">
        <v>310.0145157891804</v>
      </c>
      <c r="G2493" s="131">
        <v>492.2655110134503</v>
      </c>
      <c r="H2493" s="131">
        <v>265.10370652619747</v>
      </c>
    </row>
    <row r="2495" spans="3:8" ht="12.75">
      <c r="C2495" s="153" t="s">
        <v>442</v>
      </c>
      <c r="D2495" s="131">
        <v>1.1682615414943616</v>
      </c>
      <c r="F2495" s="131">
        <v>1.6347527725647564</v>
      </c>
      <c r="G2495" s="131">
        <v>2.5703981150839827</v>
      </c>
      <c r="H2495" s="131">
        <v>7.315775733170553</v>
      </c>
    </row>
    <row r="2496" spans="1:10" ht="12.75">
      <c r="A2496" s="147" t="s">
        <v>431</v>
      </c>
      <c r="C2496" s="148" t="s">
        <v>432</v>
      </c>
      <c r="D2496" s="148" t="s">
        <v>433</v>
      </c>
      <c r="F2496" s="148" t="s">
        <v>434</v>
      </c>
      <c r="G2496" s="148" t="s">
        <v>435</v>
      </c>
      <c r="H2496" s="148" t="s">
        <v>436</v>
      </c>
      <c r="I2496" s="149" t="s">
        <v>437</v>
      </c>
      <c r="J2496" s="148" t="s">
        <v>438</v>
      </c>
    </row>
    <row r="2497" spans="1:8" ht="12.75">
      <c r="A2497" s="150" t="s">
        <v>503</v>
      </c>
      <c r="C2497" s="151">
        <v>231.6040000000503</v>
      </c>
      <c r="D2497" s="131">
        <v>38210.16801953316</v>
      </c>
      <c r="F2497" s="131">
        <v>28654</v>
      </c>
      <c r="G2497" s="131">
        <v>29762</v>
      </c>
      <c r="H2497" s="152" t="s">
        <v>67</v>
      </c>
    </row>
    <row r="2499" spans="4:8" ht="12.75">
      <c r="D2499" s="131">
        <v>38881.72129225731</v>
      </c>
      <c r="F2499" s="131">
        <v>28379.999999970198</v>
      </c>
      <c r="G2499" s="131">
        <v>30014</v>
      </c>
      <c r="H2499" s="152" t="s">
        <v>68</v>
      </c>
    </row>
    <row r="2501" spans="4:8" ht="12.75">
      <c r="D2501" s="131">
        <v>38959.71672964096</v>
      </c>
      <c r="F2501" s="131">
        <v>28584</v>
      </c>
      <c r="G2501" s="131">
        <v>30213</v>
      </c>
      <c r="H2501" s="152" t="s">
        <v>69</v>
      </c>
    </row>
    <row r="2503" spans="1:8" ht="12.75">
      <c r="A2503" s="147" t="s">
        <v>439</v>
      </c>
      <c r="C2503" s="153" t="s">
        <v>440</v>
      </c>
      <c r="D2503" s="131">
        <v>38683.86868047714</v>
      </c>
      <c r="F2503" s="131">
        <v>28539.333333323397</v>
      </c>
      <c r="G2503" s="131">
        <v>29996.333333333336</v>
      </c>
      <c r="H2503" s="131">
        <v>9344.879533194802</v>
      </c>
    </row>
    <row r="2504" spans="1:8" ht="12.75">
      <c r="A2504" s="130">
        <v>38389.94747685185</v>
      </c>
      <c r="C2504" s="153" t="s">
        <v>441</v>
      </c>
      <c r="D2504" s="131">
        <v>412.08622786643116</v>
      </c>
      <c r="F2504" s="131">
        <v>142.35636037148512</v>
      </c>
      <c r="G2504" s="131">
        <v>226.01843582622487</v>
      </c>
      <c r="H2504" s="131">
        <v>412.08622786643116</v>
      </c>
    </row>
    <row r="2506" spans="3:8" ht="12.75">
      <c r="C2506" s="153" t="s">
        <v>442</v>
      </c>
      <c r="D2506" s="131">
        <v>1.0652663291518247</v>
      </c>
      <c r="F2506" s="131">
        <v>0.4988075884914436</v>
      </c>
      <c r="G2506" s="131">
        <v>0.7534868789281741</v>
      </c>
      <c r="H2506" s="131">
        <v>4.4097543087914834</v>
      </c>
    </row>
    <row r="2507" spans="1:10" ht="12.75">
      <c r="A2507" s="147" t="s">
        <v>431</v>
      </c>
      <c r="C2507" s="148" t="s">
        <v>432</v>
      </c>
      <c r="D2507" s="148" t="s">
        <v>433</v>
      </c>
      <c r="F2507" s="148" t="s">
        <v>434</v>
      </c>
      <c r="G2507" s="148" t="s">
        <v>435</v>
      </c>
      <c r="H2507" s="148" t="s">
        <v>436</v>
      </c>
      <c r="I2507" s="149" t="s">
        <v>437</v>
      </c>
      <c r="J2507" s="148" t="s">
        <v>438</v>
      </c>
    </row>
    <row r="2508" spans="1:8" ht="12.75">
      <c r="A2508" s="150" t="s">
        <v>501</v>
      </c>
      <c r="C2508" s="151">
        <v>267.7160000000149</v>
      </c>
      <c r="D2508" s="131">
        <v>19635.17037242651</v>
      </c>
      <c r="F2508" s="131">
        <v>7328.75</v>
      </c>
      <c r="G2508" s="131">
        <v>7357.75</v>
      </c>
      <c r="H2508" s="152" t="s">
        <v>70</v>
      </c>
    </row>
    <row r="2510" spans="4:8" ht="12.75">
      <c r="D2510" s="131">
        <v>19659.629578590393</v>
      </c>
      <c r="F2510" s="131">
        <v>7273.250000007451</v>
      </c>
      <c r="G2510" s="131">
        <v>7362</v>
      </c>
      <c r="H2510" s="152" t="s">
        <v>71</v>
      </c>
    </row>
    <row r="2512" spans="4:8" ht="12.75">
      <c r="D2512" s="131">
        <v>20326.586213707924</v>
      </c>
      <c r="F2512" s="131">
        <v>7381.000000007451</v>
      </c>
      <c r="G2512" s="131">
        <v>7347.25</v>
      </c>
      <c r="H2512" s="152" t="s">
        <v>72</v>
      </c>
    </row>
    <row r="2514" spans="1:8" ht="12.75">
      <c r="A2514" s="147" t="s">
        <v>439</v>
      </c>
      <c r="C2514" s="153" t="s">
        <v>440</v>
      </c>
      <c r="D2514" s="131">
        <v>19873.795388241608</v>
      </c>
      <c r="F2514" s="131">
        <v>7327.666666671634</v>
      </c>
      <c r="G2514" s="131">
        <v>7355.666666666666</v>
      </c>
      <c r="H2514" s="131">
        <v>12529.78021702151</v>
      </c>
    </row>
    <row r="2515" spans="1:8" ht="12.75">
      <c r="A2515" s="130">
        <v>38389.948125</v>
      </c>
      <c r="C2515" s="153" t="s">
        <v>441</v>
      </c>
      <c r="D2515" s="131">
        <v>392.31901803445544</v>
      </c>
      <c r="F2515" s="131">
        <v>53.88316836738448</v>
      </c>
      <c r="G2515" s="131">
        <v>7.592485319928734</v>
      </c>
      <c r="H2515" s="131">
        <v>392.31901803445544</v>
      </c>
    </row>
    <row r="2517" spans="3:8" ht="12.75">
      <c r="C2517" s="153" t="s">
        <v>442</v>
      </c>
      <c r="D2517" s="131">
        <v>1.9740518123003932</v>
      </c>
      <c r="F2517" s="131">
        <v>0.7353386940001088</v>
      </c>
      <c r="G2517" s="131">
        <v>0.10321954030808993</v>
      </c>
      <c r="H2517" s="131">
        <v>3.1310925749638945</v>
      </c>
    </row>
    <row r="2518" spans="1:10" ht="12.75">
      <c r="A2518" s="147" t="s">
        <v>431</v>
      </c>
      <c r="C2518" s="148" t="s">
        <v>432</v>
      </c>
      <c r="D2518" s="148" t="s">
        <v>433</v>
      </c>
      <c r="F2518" s="148" t="s">
        <v>434</v>
      </c>
      <c r="G2518" s="148" t="s">
        <v>435</v>
      </c>
      <c r="H2518" s="148" t="s">
        <v>436</v>
      </c>
      <c r="I2518" s="149" t="s">
        <v>437</v>
      </c>
      <c r="J2518" s="148" t="s">
        <v>438</v>
      </c>
    </row>
    <row r="2519" spans="1:8" ht="12.75">
      <c r="A2519" s="150" t="s">
        <v>500</v>
      </c>
      <c r="C2519" s="151">
        <v>292.40199999976903</v>
      </c>
      <c r="D2519" s="131">
        <v>53446.70947962999</v>
      </c>
      <c r="F2519" s="131">
        <v>28262.75</v>
      </c>
      <c r="G2519" s="131">
        <v>28436.750000029802</v>
      </c>
      <c r="H2519" s="152" t="s">
        <v>73</v>
      </c>
    </row>
    <row r="2521" spans="4:8" ht="12.75">
      <c r="D2521" s="131">
        <v>55537.88803392649</v>
      </c>
      <c r="F2521" s="131">
        <v>28517.25</v>
      </c>
      <c r="G2521" s="131">
        <v>27957.75</v>
      </c>
      <c r="H2521" s="152" t="s">
        <v>74</v>
      </c>
    </row>
    <row r="2523" spans="4:8" ht="12.75">
      <c r="D2523" s="131">
        <v>56127.41803950071</v>
      </c>
      <c r="F2523" s="131">
        <v>28452.999999970198</v>
      </c>
      <c r="G2523" s="131">
        <v>27937.5</v>
      </c>
      <c r="H2523" s="152" t="s">
        <v>75</v>
      </c>
    </row>
    <row r="2525" spans="1:8" ht="12.75">
      <c r="A2525" s="147" t="s">
        <v>439</v>
      </c>
      <c r="C2525" s="153" t="s">
        <v>440</v>
      </c>
      <c r="D2525" s="131">
        <v>55037.33851768573</v>
      </c>
      <c r="F2525" s="131">
        <v>28410.99999999007</v>
      </c>
      <c r="G2525" s="131">
        <v>28110.666666676603</v>
      </c>
      <c r="H2525" s="131">
        <v>26798.56356476525</v>
      </c>
    </row>
    <row r="2526" spans="1:8" ht="12.75">
      <c r="A2526" s="130">
        <v>38389.948796296296</v>
      </c>
      <c r="C2526" s="153" t="s">
        <v>441</v>
      </c>
      <c r="D2526" s="131">
        <v>1408.7093239550118</v>
      </c>
      <c r="F2526" s="131">
        <v>132.34637319766588</v>
      </c>
      <c r="G2526" s="131">
        <v>282.57790225546466</v>
      </c>
      <c r="H2526" s="131">
        <v>1408.7093239550118</v>
      </c>
    </row>
    <row r="2528" spans="3:8" ht="12.75">
      <c r="C2528" s="153" t="s">
        <v>442</v>
      </c>
      <c r="D2528" s="131">
        <v>2.5595520457486085</v>
      </c>
      <c r="F2528" s="131">
        <v>0.4658279300190495</v>
      </c>
      <c r="G2528" s="131">
        <v>1.0052337271333471</v>
      </c>
      <c r="H2528" s="131">
        <v>5.256659822645057</v>
      </c>
    </row>
    <row r="2529" spans="1:10" ht="12.75">
      <c r="A2529" s="147" t="s">
        <v>431</v>
      </c>
      <c r="C2529" s="148" t="s">
        <v>432</v>
      </c>
      <c r="D2529" s="148" t="s">
        <v>433</v>
      </c>
      <c r="F2529" s="148" t="s">
        <v>434</v>
      </c>
      <c r="G2529" s="148" t="s">
        <v>435</v>
      </c>
      <c r="H2529" s="148" t="s">
        <v>436</v>
      </c>
      <c r="I2529" s="149" t="s">
        <v>437</v>
      </c>
      <c r="J2529" s="148" t="s">
        <v>438</v>
      </c>
    </row>
    <row r="2530" spans="1:8" ht="12.75">
      <c r="A2530" s="150" t="s">
        <v>504</v>
      </c>
      <c r="C2530" s="151">
        <v>324.75400000019</v>
      </c>
      <c r="D2530" s="131">
        <v>56382.71737331152</v>
      </c>
      <c r="F2530" s="131">
        <v>38329</v>
      </c>
      <c r="G2530" s="131">
        <v>35944</v>
      </c>
      <c r="H2530" s="152" t="s">
        <v>76</v>
      </c>
    </row>
    <row r="2532" spans="4:8" ht="12.75">
      <c r="D2532" s="131">
        <v>56390.68638801575</v>
      </c>
      <c r="F2532" s="131">
        <v>37646</v>
      </c>
      <c r="G2532" s="131">
        <v>36371</v>
      </c>
      <c r="H2532" s="152" t="s">
        <v>77</v>
      </c>
    </row>
    <row r="2534" spans="4:8" ht="12.75">
      <c r="D2534" s="131">
        <v>56534.56552910805</v>
      </c>
      <c r="F2534" s="131">
        <v>38264</v>
      </c>
      <c r="G2534" s="131">
        <v>36008</v>
      </c>
      <c r="H2534" s="152" t="s">
        <v>78</v>
      </c>
    </row>
    <row r="2536" spans="1:8" ht="12.75">
      <c r="A2536" s="147" t="s">
        <v>439</v>
      </c>
      <c r="C2536" s="153" t="s">
        <v>440</v>
      </c>
      <c r="D2536" s="131">
        <v>56435.98976347844</v>
      </c>
      <c r="F2536" s="131">
        <v>38079.666666666664</v>
      </c>
      <c r="G2536" s="131">
        <v>36107.666666666664</v>
      </c>
      <c r="H2536" s="131">
        <v>19079.52991983949</v>
      </c>
    </row>
    <row r="2537" spans="1:8" ht="12.75">
      <c r="A2537" s="130">
        <v>38389.94930555556</v>
      </c>
      <c r="C2537" s="153" t="s">
        <v>441</v>
      </c>
      <c r="D2537" s="131">
        <v>85.46205283976003</v>
      </c>
      <c r="F2537" s="131">
        <v>376.9699369092094</v>
      </c>
      <c r="G2537" s="131">
        <v>230.28750147008267</v>
      </c>
      <c r="H2537" s="131">
        <v>85.46205283976003</v>
      </c>
    </row>
    <row r="2539" spans="3:8" ht="12.75">
      <c r="C2539" s="153" t="s">
        <v>442</v>
      </c>
      <c r="D2539" s="131">
        <v>0.15143183135075505</v>
      </c>
      <c r="F2539" s="131">
        <v>0.9899507267462323</v>
      </c>
      <c r="G2539" s="131">
        <v>0.637780069246834</v>
      </c>
      <c r="H2539" s="131">
        <v>0.44792535874216666</v>
      </c>
    </row>
    <row r="2540" spans="1:10" ht="12.75">
      <c r="A2540" s="147" t="s">
        <v>431</v>
      </c>
      <c r="C2540" s="148" t="s">
        <v>432</v>
      </c>
      <c r="D2540" s="148" t="s">
        <v>433</v>
      </c>
      <c r="F2540" s="148" t="s">
        <v>434</v>
      </c>
      <c r="G2540" s="148" t="s">
        <v>435</v>
      </c>
      <c r="H2540" s="148" t="s">
        <v>436</v>
      </c>
      <c r="I2540" s="149" t="s">
        <v>437</v>
      </c>
      <c r="J2540" s="148" t="s">
        <v>438</v>
      </c>
    </row>
    <row r="2541" spans="1:8" ht="12.75">
      <c r="A2541" s="150" t="s">
        <v>523</v>
      </c>
      <c r="C2541" s="151">
        <v>343.82299999985844</v>
      </c>
      <c r="D2541" s="131">
        <v>35256.58263391256</v>
      </c>
      <c r="F2541" s="131">
        <v>33188</v>
      </c>
      <c r="G2541" s="131">
        <v>32472.000000029802</v>
      </c>
      <c r="H2541" s="152" t="s">
        <v>79</v>
      </c>
    </row>
    <row r="2543" spans="4:8" ht="12.75">
      <c r="D2543" s="131">
        <v>35491.08007115126</v>
      </c>
      <c r="F2543" s="131">
        <v>31948</v>
      </c>
      <c r="G2543" s="131">
        <v>32322.000000029802</v>
      </c>
      <c r="H2543" s="152" t="s">
        <v>80</v>
      </c>
    </row>
    <row r="2545" spans="4:8" ht="12.75">
      <c r="D2545" s="131">
        <v>35111.54479962587</v>
      </c>
      <c r="F2545" s="131">
        <v>32256</v>
      </c>
      <c r="G2545" s="131">
        <v>32112</v>
      </c>
      <c r="H2545" s="152" t="s">
        <v>81</v>
      </c>
    </row>
    <row r="2547" spans="1:8" ht="12.75">
      <c r="A2547" s="147" t="s">
        <v>439</v>
      </c>
      <c r="C2547" s="153" t="s">
        <v>440</v>
      </c>
      <c r="D2547" s="131">
        <v>35286.40250156323</v>
      </c>
      <c r="F2547" s="131">
        <v>32464</v>
      </c>
      <c r="G2547" s="131">
        <v>32302.00000001987</v>
      </c>
      <c r="H2547" s="131">
        <v>2902.8180859689533</v>
      </c>
    </row>
    <row r="2548" spans="1:8" ht="12.75">
      <c r="A2548" s="130">
        <v>38389.94974537037</v>
      </c>
      <c r="C2548" s="153" t="s">
        <v>441</v>
      </c>
      <c r="D2548" s="131">
        <v>191.51677201544555</v>
      </c>
      <c r="F2548" s="131">
        <v>645.6376692851804</v>
      </c>
      <c r="G2548" s="131">
        <v>180.83141321656498</v>
      </c>
      <c r="H2548" s="131">
        <v>191.51677201544555</v>
      </c>
    </row>
    <row r="2550" spans="3:8" ht="12.75">
      <c r="C2550" s="153" t="s">
        <v>442</v>
      </c>
      <c r="D2550" s="131">
        <v>0.5427494967982671</v>
      </c>
      <c r="F2550" s="131">
        <v>1.9887804007059524</v>
      </c>
      <c r="G2550" s="131">
        <v>0.5598149130594197</v>
      </c>
      <c r="H2550" s="131">
        <v>6.597615363537938</v>
      </c>
    </row>
    <row r="2551" spans="1:10" ht="12.75">
      <c r="A2551" s="147" t="s">
        <v>431</v>
      </c>
      <c r="C2551" s="148" t="s">
        <v>432</v>
      </c>
      <c r="D2551" s="148" t="s">
        <v>433</v>
      </c>
      <c r="F2551" s="148" t="s">
        <v>434</v>
      </c>
      <c r="G2551" s="148" t="s">
        <v>435</v>
      </c>
      <c r="H2551" s="148" t="s">
        <v>436</v>
      </c>
      <c r="I2551" s="149" t="s">
        <v>437</v>
      </c>
      <c r="J2551" s="148" t="s">
        <v>438</v>
      </c>
    </row>
    <row r="2552" spans="1:8" ht="12.75">
      <c r="A2552" s="150" t="s">
        <v>505</v>
      </c>
      <c r="C2552" s="151">
        <v>361.38400000007823</v>
      </c>
      <c r="D2552" s="131">
        <v>82838.39887356758</v>
      </c>
      <c r="F2552" s="131">
        <v>33178</v>
      </c>
      <c r="G2552" s="131">
        <v>33438</v>
      </c>
      <c r="H2552" s="152" t="s">
        <v>82</v>
      </c>
    </row>
    <row r="2554" spans="4:8" ht="12.75">
      <c r="D2554" s="131">
        <v>80349.3439668417</v>
      </c>
      <c r="F2554" s="131">
        <v>33780</v>
      </c>
      <c r="G2554" s="131">
        <v>33930</v>
      </c>
      <c r="H2554" s="152" t="s">
        <v>83</v>
      </c>
    </row>
    <row r="2556" spans="4:8" ht="12.75">
      <c r="D2556" s="131">
        <v>83417.64141225815</v>
      </c>
      <c r="F2556" s="131">
        <v>34320</v>
      </c>
      <c r="G2556" s="131">
        <v>33566</v>
      </c>
      <c r="H2556" s="152" t="s">
        <v>84</v>
      </c>
    </row>
    <row r="2558" spans="1:8" ht="12.75">
      <c r="A2558" s="147" t="s">
        <v>439</v>
      </c>
      <c r="C2558" s="153" t="s">
        <v>440</v>
      </c>
      <c r="D2558" s="131">
        <v>82201.79475088914</v>
      </c>
      <c r="F2558" s="131">
        <v>33759.333333333336</v>
      </c>
      <c r="G2558" s="131">
        <v>33644.666666666664</v>
      </c>
      <c r="H2558" s="131">
        <v>48495.16729990875</v>
      </c>
    </row>
    <row r="2559" spans="1:8" ht="12.75">
      <c r="A2559" s="130">
        <v>38389.95018518518</v>
      </c>
      <c r="C2559" s="153" t="s">
        <v>441</v>
      </c>
      <c r="D2559" s="131">
        <v>1630.2027205677473</v>
      </c>
      <c r="F2559" s="131">
        <v>571.280433179129</v>
      </c>
      <c r="G2559" s="131">
        <v>255.25934524191925</v>
      </c>
      <c r="H2559" s="131">
        <v>1630.2027205677473</v>
      </c>
    </row>
    <row r="2561" spans="3:8" ht="12.75">
      <c r="C2561" s="153" t="s">
        <v>442</v>
      </c>
      <c r="D2561" s="131">
        <v>1.983171688048957</v>
      </c>
      <c r="F2561" s="131">
        <v>1.6922147944641355</v>
      </c>
      <c r="G2561" s="131">
        <v>0.7586918538111616</v>
      </c>
      <c r="H2561" s="131">
        <v>3.361577681516348</v>
      </c>
    </row>
    <row r="2562" spans="1:10" ht="12.75">
      <c r="A2562" s="147" t="s">
        <v>431</v>
      </c>
      <c r="C2562" s="148" t="s">
        <v>432</v>
      </c>
      <c r="D2562" s="148" t="s">
        <v>433</v>
      </c>
      <c r="F2562" s="148" t="s">
        <v>434</v>
      </c>
      <c r="G2562" s="148" t="s">
        <v>435</v>
      </c>
      <c r="H2562" s="148" t="s">
        <v>436</v>
      </c>
      <c r="I2562" s="149" t="s">
        <v>437</v>
      </c>
      <c r="J2562" s="148" t="s">
        <v>438</v>
      </c>
    </row>
    <row r="2563" spans="1:8" ht="12.75">
      <c r="A2563" s="150" t="s">
        <v>524</v>
      </c>
      <c r="C2563" s="151">
        <v>371.029</v>
      </c>
      <c r="D2563" s="131">
        <v>54669.91873127222</v>
      </c>
      <c r="F2563" s="131">
        <v>45816</v>
      </c>
      <c r="G2563" s="131">
        <v>45266</v>
      </c>
      <c r="H2563" s="152" t="s">
        <v>85</v>
      </c>
    </row>
    <row r="2565" spans="4:8" ht="12.75">
      <c r="D2565" s="131">
        <v>54279.85023623705</v>
      </c>
      <c r="F2565" s="131">
        <v>46340</v>
      </c>
      <c r="G2565" s="131">
        <v>46334</v>
      </c>
      <c r="H2565" s="152" t="s">
        <v>86</v>
      </c>
    </row>
    <row r="2567" spans="4:8" ht="12.75">
      <c r="D2567" s="131">
        <v>55355.84429848194</v>
      </c>
      <c r="F2567" s="131">
        <v>45436</v>
      </c>
      <c r="G2567" s="131">
        <v>45930</v>
      </c>
      <c r="H2567" s="152" t="s">
        <v>87</v>
      </c>
    </row>
    <row r="2569" spans="1:8" ht="12.75">
      <c r="A2569" s="147" t="s">
        <v>439</v>
      </c>
      <c r="C2569" s="153" t="s">
        <v>440</v>
      </c>
      <c r="D2569" s="131">
        <v>54768.5377553304</v>
      </c>
      <c r="F2569" s="131">
        <v>45864</v>
      </c>
      <c r="G2569" s="131">
        <v>45843.33333333333</v>
      </c>
      <c r="H2569" s="131">
        <v>8912.402448776491</v>
      </c>
    </row>
    <row r="2570" spans="1:8" ht="12.75">
      <c r="A2570" s="130">
        <v>38389.950625</v>
      </c>
      <c r="C2570" s="153" t="s">
        <v>441</v>
      </c>
      <c r="D2570" s="131">
        <v>544.7339620650463</v>
      </c>
      <c r="F2570" s="131">
        <v>453.90747955943624</v>
      </c>
      <c r="G2570" s="131">
        <v>539.2488602985948</v>
      </c>
      <c r="H2570" s="131">
        <v>544.7339620650463</v>
      </c>
    </row>
    <row r="2572" spans="3:8" ht="12.75">
      <c r="C2572" s="153" t="s">
        <v>442</v>
      </c>
      <c r="D2572" s="131">
        <v>0.994611111398587</v>
      </c>
      <c r="F2572" s="131">
        <v>0.9896814049351044</v>
      </c>
      <c r="G2572" s="131">
        <v>1.1762863236354137</v>
      </c>
      <c r="H2572" s="131">
        <v>6.112088914250369</v>
      </c>
    </row>
    <row r="2573" spans="1:10" ht="12.75">
      <c r="A2573" s="147" t="s">
        <v>431</v>
      </c>
      <c r="C2573" s="148" t="s">
        <v>432</v>
      </c>
      <c r="D2573" s="148" t="s">
        <v>433</v>
      </c>
      <c r="F2573" s="148" t="s">
        <v>434</v>
      </c>
      <c r="G2573" s="148" t="s">
        <v>435</v>
      </c>
      <c r="H2573" s="148" t="s">
        <v>436</v>
      </c>
      <c r="I2573" s="149" t="s">
        <v>437</v>
      </c>
      <c r="J2573" s="148" t="s">
        <v>438</v>
      </c>
    </row>
    <row r="2574" spans="1:8" ht="12.75">
      <c r="A2574" s="150" t="s">
        <v>499</v>
      </c>
      <c r="C2574" s="151">
        <v>407.77100000018254</v>
      </c>
      <c r="D2574" s="131">
        <v>1314878.6485042572</v>
      </c>
      <c r="F2574" s="131">
        <v>93200</v>
      </c>
      <c r="G2574" s="131">
        <v>92100</v>
      </c>
      <c r="H2574" s="152" t="s">
        <v>88</v>
      </c>
    </row>
    <row r="2576" spans="4:8" ht="12.75">
      <c r="D2576" s="131">
        <v>1369174.9201030731</v>
      </c>
      <c r="F2576" s="131">
        <v>94000</v>
      </c>
      <c r="G2576" s="131">
        <v>90700</v>
      </c>
      <c r="H2576" s="152" t="s">
        <v>89</v>
      </c>
    </row>
    <row r="2578" spans="4:8" ht="12.75">
      <c r="D2578" s="131">
        <v>1325404.777923584</v>
      </c>
      <c r="F2578" s="131">
        <v>93800</v>
      </c>
      <c r="G2578" s="131">
        <v>91500</v>
      </c>
      <c r="H2578" s="152" t="s">
        <v>90</v>
      </c>
    </row>
    <row r="2580" spans="1:8" ht="12.75">
      <c r="A2580" s="147" t="s">
        <v>439</v>
      </c>
      <c r="C2580" s="153" t="s">
        <v>440</v>
      </c>
      <c r="D2580" s="131">
        <v>1336486.1155103047</v>
      </c>
      <c r="F2580" s="131">
        <v>93666.66666666666</v>
      </c>
      <c r="G2580" s="131">
        <v>91433.33333333334</v>
      </c>
      <c r="H2580" s="131">
        <v>1243954.375468376</v>
      </c>
    </row>
    <row r="2581" spans="1:8" ht="12.75">
      <c r="A2581" s="130">
        <v>38389.95109953704</v>
      </c>
      <c r="C2581" s="153" t="s">
        <v>441</v>
      </c>
      <c r="D2581" s="131">
        <v>28794.41455241363</v>
      </c>
      <c r="F2581" s="131">
        <v>416.33319989322655</v>
      </c>
      <c r="G2581" s="131">
        <v>702.3769168568492</v>
      </c>
      <c r="H2581" s="131">
        <v>28794.41455241363</v>
      </c>
    </row>
    <row r="2583" spans="3:8" ht="12.75">
      <c r="C2583" s="153" t="s">
        <v>442</v>
      </c>
      <c r="D2583" s="131">
        <v>2.1544866211662206</v>
      </c>
      <c r="F2583" s="131">
        <v>0.4444838433023772</v>
      </c>
      <c r="G2583" s="131">
        <v>0.7681847431901379</v>
      </c>
      <c r="H2583" s="131">
        <v>2.3147484441760096</v>
      </c>
    </row>
    <row r="2584" spans="1:10" ht="12.75">
      <c r="A2584" s="147" t="s">
        <v>431</v>
      </c>
      <c r="C2584" s="148" t="s">
        <v>432</v>
      </c>
      <c r="D2584" s="148" t="s">
        <v>433</v>
      </c>
      <c r="F2584" s="148" t="s">
        <v>434</v>
      </c>
      <c r="G2584" s="148" t="s">
        <v>435</v>
      </c>
      <c r="H2584" s="148" t="s">
        <v>436</v>
      </c>
      <c r="I2584" s="149" t="s">
        <v>437</v>
      </c>
      <c r="J2584" s="148" t="s">
        <v>438</v>
      </c>
    </row>
    <row r="2585" spans="1:8" ht="12.75">
      <c r="A2585" s="150" t="s">
        <v>506</v>
      </c>
      <c r="C2585" s="151">
        <v>455.40299999993294</v>
      </c>
      <c r="D2585" s="131">
        <v>74024.99771380424</v>
      </c>
      <c r="F2585" s="131">
        <v>62590.000000059605</v>
      </c>
      <c r="G2585" s="131">
        <v>64430</v>
      </c>
      <c r="H2585" s="152" t="s">
        <v>91</v>
      </c>
    </row>
    <row r="2587" spans="4:8" ht="12.75">
      <c r="D2587" s="131">
        <v>72896.80313634872</v>
      </c>
      <c r="F2587" s="131">
        <v>62232.5</v>
      </c>
      <c r="G2587" s="131">
        <v>63730</v>
      </c>
      <c r="H2587" s="152" t="s">
        <v>92</v>
      </c>
    </row>
    <row r="2589" spans="4:8" ht="12.75">
      <c r="D2589" s="131">
        <v>73008.86428570747</v>
      </c>
      <c r="F2589" s="131">
        <v>62309.999999940395</v>
      </c>
      <c r="G2589" s="131">
        <v>63945</v>
      </c>
      <c r="H2589" s="152" t="s">
        <v>93</v>
      </c>
    </row>
    <row r="2591" spans="1:8" ht="12.75">
      <c r="A2591" s="147" t="s">
        <v>439</v>
      </c>
      <c r="C2591" s="153" t="s">
        <v>440</v>
      </c>
      <c r="D2591" s="131">
        <v>73310.22171195348</v>
      </c>
      <c r="F2591" s="131">
        <v>62377.5</v>
      </c>
      <c r="G2591" s="131">
        <v>64035</v>
      </c>
      <c r="H2591" s="131">
        <v>10108.790025906968</v>
      </c>
    </row>
    <row r="2592" spans="1:8" ht="12.75">
      <c r="A2592" s="130">
        <v>38389.95174768518</v>
      </c>
      <c r="C2592" s="153" t="s">
        <v>441</v>
      </c>
      <c r="D2592" s="131">
        <v>621.544829367711</v>
      </c>
      <c r="F2592" s="131">
        <v>188.06581299182486</v>
      </c>
      <c r="G2592" s="131">
        <v>358.57356288494</v>
      </c>
      <c r="H2592" s="131">
        <v>621.544829367711</v>
      </c>
    </row>
    <row r="2594" spans="3:8" ht="12.75">
      <c r="C2594" s="153" t="s">
        <v>442</v>
      </c>
      <c r="D2594" s="131">
        <v>0.8478283312385154</v>
      </c>
      <c r="F2594" s="131">
        <v>0.30149623340439247</v>
      </c>
      <c r="G2594" s="131">
        <v>0.559964961169579</v>
      </c>
      <c r="H2594" s="131">
        <v>6.148558114025575</v>
      </c>
    </row>
    <row r="2595" spans="1:16" ht="12.75">
      <c r="A2595" s="141" t="s">
        <v>422</v>
      </c>
      <c r="B2595" s="136" t="s">
        <v>368</v>
      </c>
      <c r="D2595" s="141" t="s">
        <v>423</v>
      </c>
      <c r="E2595" s="136" t="s">
        <v>424</v>
      </c>
      <c r="F2595" s="137" t="s">
        <v>470</v>
      </c>
      <c r="G2595" s="142" t="s">
        <v>426</v>
      </c>
      <c r="H2595" s="143">
        <v>2</v>
      </c>
      <c r="I2595" s="144" t="s">
        <v>427</v>
      </c>
      <c r="J2595" s="143">
        <v>10</v>
      </c>
      <c r="K2595" s="142" t="s">
        <v>428</v>
      </c>
      <c r="L2595" s="145">
        <v>1</v>
      </c>
      <c r="M2595" s="142" t="s">
        <v>429</v>
      </c>
      <c r="N2595" s="146">
        <v>1</v>
      </c>
      <c r="O2595" s="142" t="s">
        <v>430</v>
      </c>
      <c r="P2595" s="146">
        <v>1</v>
      </c>
    </row>
    <row r="2597" spans="1:10" ht="12.75">
      <c r="A2597" s="147" t="s">
        <v>431</v>
      </c>
      <c r="C2597" s="148" t="s">
        <v>432</v>
      </c>
      <c r="D2597" s="148" t="s">
        <v>433</v>
      </c>
      <c r="F2597" s="148" t="s">
        <v>434</v>
      </c>
      <c r="G2597" s="148" t="s">
        <v>435</v>
      </c>
      <c r="H2597" s="148" t="s">
        <v>436</v>
      </c>
      <c r="I2597" s="149" t="s">
        <v>437</v>
      </c>
      <c r="J2597" s="148" t="s">
        <v>438</v>
      </c>
    </row>
    <row r="2598" spans="1:8" ht="12.75">
      <c r="A2598" s="150" t="s">
        <v>502</v>
      </c>
      <c r="C2598" s="151">
        <v>228.61599999992177</v>
      </c>
      <c r="D2598" s="131">
        <v>31218.799396157265</v>
      </c>
      <c r="F2598" s="131">
        <v>19155</v>
      </c>
      <c r="G2598" s="131">
        <v>19622</v>
      </c>
      <c r="H2598" s="152" t="s">
        <v>94</v>
      </c>
    </row>
    <row r="2600" spans="4:8" ht="12.75">
      <c r="D2600" s="131">
        <v>30651.132969230413</v>
      </c>
      <c r="F2600" s="131">
        <v>19223</v>
      </c>
      <c r="G2600" s="131">
        <v>19364</v>
      </c>
      <c r="H2600" s="152" t="s">
        <v>95</v>
      </c>
    </row>
    <row r="2602" spans="4:8" ht="12.75">
      <c r="D2602" s="131">
        <v>30473.906846165657</v>
      </c>
      <c r="F2602" s="131">
        <v>18851</v>
      </c>
      <c r="G2602" s="131">
        <v>19533</v>
      </c>
      <c r="H2602" s="152" t="s">
        <v>96</v>
      </c>
    </row>
    <row r="2604" spans="1:8" ht="12.75">
      <c r="A2604" s="147" t="s">
        <v>439</v>
      </c>
      <c r="C2604" s="153" t="s">
        <v>440</v>
      </c>
      <c r="D2604" s="131">
        <v>30781.279737184443</v>
      </c>
      <c r="F2604" s="131">
        <v>19076.333333333332</v>
      </c>
      <c r="G2604" s="131">
        <v>19506.333333333332</v>
      </c>
      <c r="H2604" s="131">
        <v>11465.24666494772</v>
      </c>
    </row>
    <row r="2605" spans="1:8" ht="12.75">
      <c r="A2605" s="130">
        <v>38389.95396990741</v>
      </c>
      <c r="C2605" s="153" t="s">
        <v>441</v>
      </c>
      <c r="D2605" s="131">
        <v>389.12705337043093</v>
      </c>
      <c r="F2605" s="131">
        <v>198.08415719924028</v>
      </c>
      <c r="G2605" s="131">
        <v>131.0508807041499</v>
      </c>
      <c r="H2605" s="131">
        <v>389.12705337043093</v>
      </c>
    </row>
    <row r="2607" spans="3:8" ht="12.75">
      <c r="C2607" s="153" t="s">
        <v>442</v>
      </c>
      <c r="D2607" s="131">
        <v>1.2641678861075984</v>
      </c>
      <c r="F2607" s="131">
        <v>1.0383764727633207</v>
      </c>
      <c r="G2607" s="131">
        <v>0.6718375948195452</v>
      </c>
      <c r="H2607" s="131">
        <v>3.3939701843493255</v>
      </c>
    </row>
    <row r="2608" spans="1:10" ht="12.75">
      <c r="A2608" s="147" t="s">
        <v>431</v>
      </c>
      <c r="C2608" s="148" t="s">
        <v>432</v>
      </c>
      <c r="D2608" s="148" t="s">
        <v>433</v>
      </c>
      <c r="F2608" s="148" t="s">
        <v>434</v>
      </c>
      <c r="G2608" s="148" t="s">
        <v>435</v>
      </c>
      <c r="H2608" s="148" t="s">
        <v>436</v>
      </c>
      <c r="I2608" s="149" t="s">
        <v>437</v>
      </c>
      <c r="J2608" s="148" t="s">
        <v>438</v>
      </c>
    </row>
    <row r="2609" spans="1:8" ht="12.75">
      <c r="A2609" s="150" t="s">
        <v>503</v>
      </c>
      <c r="C2609" s="151">
        <v>231.6040000000503</v>
      </c>
      <c r="D2609" s="131">
        <v>247340.42072296143</v>
      </c>
      <c r="F2609" s="131">
        <v>29956.999999970198</v>
      </c>
      <c r="G2609" s="131">
        <v>31204.999999970198</v>
      </c>
      <c r="H2609" s="152" t="s">
        <v>97</v>
      </c>
    </row>
    <row r="2611" spans="4:8" ht="12.75">
      <c r="D2611" s="131">
        <v>238721.72634339333</v>
      </c>
      <c r="F2611" s="131">
        <v>30247.000000029802</v>
      </c>
      <c r="G2611" s="131">
        <v>31652.999999970198</v>
      </c>
      <c r="H2611" s="152" t="s">
        <v>98</v>
      </c>
    </row>
    <row r="2613" spans="4:8" ht="12.75">
      <c r="D2613" s="131">
        <v>245794.15338778496</v>
      </c>
      <c r="F2613" s="131">
        <v>30129.999999970198</v>
      </c>
      <c r="G2613" s="131">
        <v>30911</v>
      </c>
      <c r="H2613" s="152" t="s">
        <v>99</v>
      </c>
    </row>
    <row r="2615" spans="1:8" ht="12.75">
      <c r="A2615" s="147" t="s">
        <v>439</v>
      </c>
      <c r="C2615" s="153" t="s">
        <v>440</v>
      </c>
      <c r="D2615" s="131">
        <v>243952.10015137988</v>
      </c>
      <c r="F2615" s="131">
        <v>30111.333333323397</v>
      </c>
      <c r="G2615" s="131">
        <v>31256.333333313465</v>
      </c>
      <c r="H2615" s="131">
        <v>213212.3482134108</v>
      </c>
    </row>
    <row r="2616" spans="1:8" ht="12.75">
      <c r="A2616" s="130">
        <v>38389.95443287037</v>
      </c>
      <c r="C2616" s="153" t="s">
        <v>441</v>
      </c>
      <c r="D2616" s="131">
        <v>4595.143446771412</v>
      </c>
      <c r="F2616" s="131">
        <v>145.8983664790936</v>
      </c>
      <c r="G2616" s="131">
        <v>373.65402891305393</v>
      </c>
      <c r="H2616" s="131">
        <v>4595.143446771412</v>
      </c>
    </row>
    <row r="2618" spans="3:8" ht="12.75">
      <c r="C2618" s="153" t="s">
        <v>442</v>
      </c>
      <c r="D2618" s="131">
        <v>1.883625287062494</v>
      </c>
      <c r="F2618" s="131">
        <v>0.4845297445451605</v>
      </c>
      <c r="G2618" s="131">
        <v>1.1954506145313208</v>
      </c>
      <c r="H2618" s="131">
        <v>2.15519574043244</v>
      </c>
    </row>
    <row r="2619" spans="1:10" ht="12.75">
      <c r="A2619" s="147" t="s">
        <v>431</v>
      </c>
      <c r="C2619" s="148" t="s">
        <v>432</v>
      </c>
      <c r="D2619" s="148" t="s">
        <v>433</v>
      </c>
      <c r="F2619" s="148" t="s">
        <v>434</v>
      </c>
      <c r="G2619" s="148" t="s">
        <v>435</v>
      </c>
      <c r="H2619" s="148" t="s">
        <v>436</v>
      </c>
      <c r="I2619" s="149" t="s">
        <v>437</v>
      </c>
      <c r="J2619" s="148" t="s">
        <v>438</v>
      </c>
    </row>
    <row r="2620" spans="1:8" ht="12.75">
      <c r="A2620" s="150" t="s">
        <v>501</v>
      </c>
      <c r="C2620" s="151">
        <v>267.7160000000149</v>
      </c>
      <c r="D2620" s="131">
        <v>115349.72464239597</v>
      </c>
      <c r="F2620" s="131">
        <v>7702.5</v>
      </c>
      <c r="G2620" s="131">
        <v>7723</v>
      </c>
      <c r="H2620" s="152" t="s">
        <v>100</v>
      </c>
    </row>
    <row r="2622" spans="4:8" ht="12.75">
      <c r="D2622" s="131">
        <v>115720.69780814648</v>
      </c>
      <c r="F2622" s="131">
        <v>7684.25</v>
      </c>
      <c r="G2622" s="131">
        <v>7743.999999992549</v>
      </c>
      <c r="H2622" s="152" t="s">
        <v>101</v>
      </c>
    </row>
    <row r="2624" spans="4:8" ht="12.75">
      <c r="D2624" s="131">
        <v>115272.4280000925</v>
      </c>
      <c r="F2624" s="131">
        <v>7698.5</v>
      </c>
      <c r="G2624" s="131">
        <v>7751.5</v>
      </c>
      <c r="H2624" s="152" t="s">
        <v>102</v>
      </c>
    </row>
    <row r="2626" spans="1:8" ht="12.75">
      <c r="A2626" s="147" t="s">
        <v>439</v>
      </c>
      <c r="C2626" s="153" t="s">
        <v>440</v>
      </c>
      <c r="D2626" s="131">
        <v>115447.61681687832</v>
      </c>
      <c r="F2626" s="131">
        <v>7695.083333333334</v>
      </c>
      <c r="G2626" s="131">
        <v>7739.499999997517</v>
      </c>
      <c r="H2626" s="131">
        <v>107726.59969507655</v>
      </c>
    </row>
    <row r="2627" spans="1:8" ht="12.75">
      <c r="A2627" s="130">
        <v>38389.95508101852</v>
      </c>
      <c r="C2627" s="153" t="s">
        <v>441</v>
      </c>
      <c r="D2627" s="131">
        <v>239.63224651737409</v>
      </c>
      <c r="F2627" s="131">
        <v>9.592748997723923</v>
      </c>
      <c r="G2627" s="131">
        <v>14.773286701403077</v>
      </c>
      <c r="H2627" s="131">
        <v>239.63224651737409</v>
      </c>
    </row>
    <row r="2629" spans="3:8" ht="12.75">
      <c r="C2629" s="153" t="s">
        <v>442</v>
      </c>
      <c r="D2629" s="131">
        <v>0.20756794564020845</v>
      </c>
      <c r="F2629" s="131">
        <v>0.12466075521457107</v>
      </c>
      <c r="G2629" s="131">
        <v>0.19088166808460255</v>
      </c>
      <c r="H2629" s="131">
        <v>0.2224448253223072</v>
      </c>
    </row>
    <row r="2630" spans="1:10" ht="12.75">
      <c r="A2630" s="147" t="s">
        <v>431</v>
      </c>
      <c r="C2630" s="148" t="s">
        <v>432</v>
      </c>
      <c r="D2630" s="148" t="s">
        <v>433</v>
      </c>
      <c r="F2630" s="148" t="s">
        <v>434</v>
      </c>
      <c r="G2630" s="148" t="s">
        <v>435</v>
      </c>
      <c r="H2630" s="148" t="s">
        <v>436</v>
      </c>
      <c r="I2630" s="149" t="s">
        <v>437</v>
      </c>
      <c r="J2630" s="148" t="s">
        <v>438</v>
      </c>
    </row>
    <row r="2631" spans="1:8" ht="12.75">
      <c r="A2631" s="150" t="s">
        <v>500</v>
      </c>
      <c r="C2631" s="151">
        <v>292.40199999976903</v>
      </c>
      <c r="D2631" s="131">
        <v>32767.579266041517</v>
      </c>
      <c r="F2631" s="131">
        <v>29684.750000029802</v>
      </c>
      <c r="G2631" s="131">
        <v>28702.25</v>
      </c>
      <c r="H2631" s="152" t="s">
        <v>103</v>
      </c>
    </row>
    <row r="2633" spans="4:8" ht="12.75">
      <c r="D2633" s="131">
        <v>32896.5</v>
      </c>
      <c r="F2633" s="131">
        <v>29613.249999970198</v>
      </c>
      <c r="G2633" s="131">
        <v>28699.75</v>
      </c>
      <c r="H2633" s="152" t="s">
        <v>104</v>
      </c>
    </row>
    <row r="2635" spans="4:8" ht="12.75">
      <c r="D2635" s="131">
        <v>32838.37549471855</v>
      </c>
      <c r="F2635" s="131">
        <v>29635</v>
      </c>
      <c r="G2635" s="131">
        <v>28785.75</v>
      </c>
      <c r="H2635" s="152" t="s">
        <v>105</v>
      </c>
    </row>
    <row r="2637" spans="1:8" ht="12.75">
      <c r="A2637" s="147" t="s">
        <v>439</v>
      </c>
      <c r="C2637" s="153" t="s">
        <v>440</v>
      </c>
      <c r="D2637" s="131">
        <v>32834.15158692002</v>
      </c>
      <c r="F2637" s="131">
        <v>29644.333333333336</v>
      </c>
      <c r="G2637" s="131">
        <v>28729.25</v>
      </c>
      <c r="H2637" s="131">
        <v>3714.5694306111714</v>
      </c>
    </row>
    <row r="2638" spans="1:8" ht="12.75">
      <c r="A2638" s="130">
        <v>38389.95575231482</v>
      </c>
      <c r="C2638" s="153" t="s">
        <v>441</v>
      </c>
      <c r="D2638" s="131">
        <v>64.56407638077846</v>
      </c>
      <c r="F2638" s="131">
        <v>36.65236466270407</v>
      </c>
      <c r="G2638" s="131">
        <v>48.946399254694924</v>
      </c>
      <c r="H2638" s="131">
        <v>64.56407638077846</v>
      </c>
    </row>
    <row r="2640" spans="3:8" ht="12.75">
      <c r="C2640" s="153" t="s">
        <v>442</v>
      </c>
      <c r="D2640" s="131">
        <v>0.19663695652333693</v>
      </c>
      <c r="F2640" s="131">
        <v>0.12364037420092905</v>
      </c>
      <c r="G2640" s="131">
        <v>0.17037130887403923</v>
      </c>
      <c r="H2640" s="131">
        <v>1.7381308274578546</v>
      </c>
    </row>
    <row r="2641" spans="1:10" ht="12.75">
      <c r="A2641" s="147" t="s">
        <v>431</v>
      </c>
      <c r="C2641" s="148" t="s">
        <v>432</v>
      </c>
      <c r="D2641" s="148" t="s">
        <v>433</v>
      </c>
      <c r="F2641" s="148" t="s">
        <v>434</v>
      </c>
      <c r="G2641" s="148" t="s">
        <v>435</v>
      </c>
      <c r="H2641" s="148" t="s">
        <v>436</v>
      </c>
      <c r="I2641" s="149" t="s">
        <v>437</v>
      </c>
      <c r="J2641" s="148" t="s">
        <v>438</v>
      </c>
    </row>
    <row r="2642" spans="1:8" ht="12.75">
      <c r="A2642" s="150" t="s">
        <v>504</v>
      </c>
      <c r="C2642" s="151">
        <v>324.75400000019</v>
      </c>
      <c r="D2642" s="131">
        <v>41381.70946407318</v>
      </c>
      <c r="F2642" s="131">
        <v>37783</v>
      </c>
      <c r="G2642" s="131">
        <v>36255</v>
      </c>
      <c r="H2642" s="152" t="s">
        <v>106</v>
      </c>
    </row>
    <row r="2644" spans="4:8" ht="12.75">
      <c r="D2644" s="131">
        <v>41482.21260434389</v>
      </c>
      <c r="F2644" s="131">
        <v>37243</v>
      </c>
      <c r="G2644" s="131">
        <v>36014</v>
      </c>
      <c r="H2644" s="152" t="s">
        <v>107</v>
      </c>
    </row>
    <row r="2646" spans="4:8" ht="12.75">
      <c r="D2646" s="131">
        <v>41810.92913800478</v>
      </c>
      <c r="F2646" s="131">
        <v>37374</v>
      </c>
      <c r="G2646" s="131">
        <v>36096</v>
      </c>
      <c r="H2646" s="152" t="s">
        <v>108</v>
      </c>
    </row>
    <row r="2648" spans="1:8" ht="12.75">
      <c r="A2648" s="147" t="s">
        <v>439</v>
      </c>
      <c r="C2648" s="153" t="s">
        <v>440</v>
      </c>
      <c r="D2648" s="131">
        <v>41558.28373547395</v>
      </c>
      <c r="F2648" s="131">
        <v>37466.666666666664</v>
      </c>
      <c r="G2648" s="131">
        <v>36121.666666666664</v>
      </c>
      <c r="H2648" s="131">
        <v>4584.879328935216</v>
      </c>
    </row>
    <row r="2649" spans="1:8" ht="12.75">
      <c r="A2649" s="130">
        <v>38389.95627314815</v>
      </c>
      <c r="C2649" s="153" t="s">
        <v>441</v>
      </c>
      <c r="D2649" s="131">
        <v>224.49386375961964</v>
      </c>
      <c r="F2649" s="131">
        <v>281.67416163598205</v>
      </c>
      <c r="G2649" s="131">
        <v>122.53298875540959</v>
      </c>
      <c r="H2649" s="131">
        <v>224.49386375961964</v>
      </c>
    </row>
    <row r="2651" spans="3:8" ht="12.75">
      <c r="C2651" s="153" t="s">
        <v>442</v>
      </c>
      <c r="D2651" s="131">
        <v>0.5401904111068783</v>
      </c>
      <c r="F2651" s="131">
        <v>0.7517993637971051</v>
      </c>
      <c r="G2651" s="131">
        <v>0.33922296522514533</v>
      </c>
      <c r="H2651" s="131">
        <v>4.896396342273106</v>
      </c>
    </row>
    <row r="2652" spans="1:10" ht="12.75">
      <c r="A2652" s="147" t="s">
        <v>431</v>
      </c>
      <c r="C2652" s="148" t="s">
        <v>432</v>
      </c>
      <c r="D2652" s="148" t="s">
        <v>433</v>
      </c>
      <c r="F2652" s="148" t="s">
        <v>434</v>
      </c>
      <c r="G2652" s="148" t="s">
        <v>435</v>
      </c>
      <c r="H2652" s="148" t="s">
        <v>436</v>
      </c>
      <c r="I2652" s="149" t="s">
        <v>437</v>
      </c>
      <c r="J2652" s="148" t="s">
        <v>438</v>
      </c>
    </row>
    <row r="2653" spans="1:8" ht="12.75">
      <c r="A2653" s="150" t="s">
        <v>523</v>
      </c>
      <c r="C2653" s="151">
        <v>343.82299999985844</v>
      </c>
      <c r="D2653" s="131">
        <v>34536.5</v>
      </c>
      <c r="F2653" s="131">
        <v>32294</v>
      </c>
      <c r="G2653" s="131">
        <v>31129.999999970198</v>
      </c>
      <c r="H2653" s="152" t="s">
        <v>109</v>
      </c>
    </row>
    <row r="2655" spans="4:8" ht="12.75">
      <c r="D2655" s="131">
        <v>34409.84500467777</v>
      </c>
      <c r="F2655" s="131">
        <v>32510</v>
      </c>
      <c r="G2655" s="131">
        <v>31710</v>
      </c>
      <c r="H2655" s="152" t="s">
        <v>110</v>
      </c>
    </row>
    <row r="2657" spans="4:8" ht="12.75">
      <c r="D2657" s="131">
        <v>34280.90037000179</v>
      </c>
      <c r="F2657" s="131">
        <v>32152</v>
      </c>
      <c r="G2657" s="131">
        <v>31375.999999970198</v>
      </c>
      <c r="H2657" s="152" t="s">
        <v>111</v>
      </c>
    </row>
    <row r="2659" spans="1:8" ht="12.75">
      <c r="A2659" s="147" t="s">
        <v>439</v>
      </c>
      <c r="C2659" s="153" t="s">
        <v>440</v>
      </c>
      <c r="D2659" s="131">
        <v>34409.08179155985</v>
      </c>
      <c r="F2659" s="131">
        <v>32318.666666666664</v>
      </c>
      <c r="G2659" s="131">
        <v>31405.333333313465</v>
      </c>
      <c r="H2659" s="131">
        <v>2543.7869382748645</v>
      </c>
    </row>
    <row r="2660" spans="1:8" ht="12.75">
      <c r="A2660" s="130">
        <v>38389.956712962965</v>
      </c>
      <c r="C2660" s="153" t="s">
        <v>441</v>
      </c>
      <c r="D2660" s="131">
        <v>127.8015241871318</v>
      </c>
      <c r="F2660" s="131">
        <v>180.27016761886404</v>
      </c>
      <c r="G2660" s="131">
        <v>291.1105174027359</v>
      </c>
      <c r="H2660" s="131">
        <v>127.8015241871318</v>
      </c>
    </row>
    <row r="2662" spans="3:8" ht="12.75">
      <c r="C2662" s="153" t="s">
        <v>442</v>
      </c>
      <c r="D2662" s="131">
        <v>0.371418002262647</v>
      </c>
      <c r="F2662" s="131">
        <v>0.5577896188545239</v>
      </c>
      <c r="G2662" s="131">
        <v>0.9269461155310779</v>
      </c>
      <c r="H2662" s="131">
        <v>5.02406558757644</v>
      </c>
    </row>
    <row r="2663" spans="1:10" ht="12.75">
      <c r="A2663" s="147" t="s">
        <v>431</v>
      </c>
      <c r="C2663" s="148" t="s">
        <v>432</v>
      </c>
      <c r="D2663" s="148" t="s">
        <v>433</v>
      </c>
      <c r="F2663" s="148" t="s">
        <v>434</v>
      </c>
      <c r="G2663" s="148" t="s">
        <v>435</v>
      </c>
      <c r="H2663" s="148" t="s">
        <v>436</v>
      </c>
      <c r="I2663" s="149" t="s">
        <v>437</v>
      </c>
      <c r="J2663" s="148" t="s">
        <v>438</v>
      </c>
    </row>
    <row r="2664" spans="1:8" ht="12.75">
      <c r="A2664" s="150" t="s">
        <v>505</v>
      </c>
      <c r="C2664" s="151">
        <v>361.38400000007823</v>
      </c>
      <c r="D2664" s="131">
        <v>41747.589846491814</v>
      </c>
      <c r="F2664" s="131">
        <v>33938</v>
      </c>
      <c r="G2664" s="131">
        <v>32616.000000029802</v>
      </c>
      <c r="H2664" s="152" t="s">
        <v>112</v>
      </c>
    </row>
    <row r="2666" spans="4:8" ht="12.75">
      <c r="D2666" s="131">
        <v>42078.2867475152</v>
      </c>
      <c r="F2666" s="131">
        <v>33380</v>
      </c>
      <c r="G2666" s="131">
        <v>32834</v>
      </c>
      <c r="H2666" s="152" t="s">
        <v>113</v>
      </c>
    </row>
    <row r="2668" spans="4:8" ht="12.75">
      <c r="D2668" s="131">
        <v>42050.62678682804</v>
      </c>
      <c r="F2668" s="131">
        <v>33444</v>
      </c>
      <c r="G2668" s="131">
        <v>33448</v>
      </c>
      <c r="H2668" s="152" t="s">
        <v>114</v>
      </c>
    </row>
    <row r="2670" spans="1:8" ht="12.75">
      <c r="A2670" s="147" t="s">
        <v>439</v>
      </c>
      <c r="C2670" s="153" t="s">
        <v>440</v>
      </c>
      <c r="D2670" s="131">
        <v>41958.83446027835</v>
      </c>
      <c r="F2670" s="131">
        <v>33587.333333333336</v>
      </c>
      <c r="G2670" s="131">
        <v>32966.00000000993</v>
      </c>
      <c r="H2670" s="131">
        <v>8657.093466201737</v>
      </c>
    </row>
    <row r="2671" spans="1:8" ht="12.75">
      <c r="A2671" s="130">
        <v>38389.957141203704</v>
      </c>
      <c r="C2671" s="153" t="s">
        <v>441</v>
      </c>
      <c r="D2671" s="131">
        <v>183.46521059020307</v>
      </c>
      <c r="F2671" s="131">
        <v>305.36753811322734</v>
      </c>
      <c r="G2671" s="131">
        <v>431.42090815075716</v>
      </c>
      <c r="H2671" s="131">
        <v>183.46521059020307</v>
      </c>
    </row>
    <row r="2673" spans="3:8" ht="12.75">
      <c r="C2673" s="153" t="s">
        <v>442</v>
      </c>
      <c r="D2673" s="131">
        <v>0.4372504931324682</v>
      </c>
      <c r="F2673" s="131">
        <v>0.9091747031020445</v>
      </c>
      <c r="G2673" s="131">
        <v>1.30868442683561</v>
      </c>
      <c r="H2673" s="131">
        <v>2.119247196607866</v>
      </c>
    </row>
    <row r="2674" spans="1:10" ht="12.75">
      <c r="A2674" s="147" t="s">
        <v>431</v>
      </c>
      <c r="C2674" s="148" t="s">
        <v>432</v>
      </c>
      <c r="D2674" s="148" t="s">
        <v>433</v>
      </c>
      <c r="F2674" s="148" t="s">
        <v>434</v>
      </c>
      <c r="G2674" s="148" t="s">
        <v>435</v>
      </c>
      <c r="H2674" s="148" t="s">
        <v>436</v>
      </c>
      <c r="I2674" s="149" t="s">
        <v>437</v>
      </c>
      <c r="J2674" s="148" t="s">
        <v>438</v>
      </c>
    </row>
    <row r="2675" spans="1:8" ht="12.75">
      <c r="A2675" s="150" t="s">
        <v>524</v>
      </c>
      <c r="C2675" s="151">
        <v>371.029</v>
      </c>
      <c r="D2675" s="131">
        <v>45363.5</v>
      </c>
      <c r="F2675" s="131">
        <v>45796</v>
      </c>
      <c r="G2675" s="131">
        <v>45304</v>
      </c>
      <c r="H2675" s="152" t="s">
        <v>115</v>
      </c>
    </row>
    <row r="2677" spans="4:8" ht="12.75">
      <c r="D2677" s="131">
        <v>45375.5</v>
      </c>
      <c r="F2677" s="131">
        <v>44890</v>
      </c>
      <c r="G2677" s="131">
        <v>44794</v>
      </c>
      <c r="H2677" s="152" t="s">
        <v>116</v>
      </c>
    </row>
    <row r="2679" spans="4:8" ht="12.75">
      <c r="D2679" s="131">
        <v>45162.5</v>
      </c>
      <c r="F2679" s="131">
        <v>44874</v>
      </c>
      <c r="G2679" s="131">
        <v>45542</v>
      </c>
      <c r="H2679" s="152" t="s">
        <v>117</v>
      </c>
    </row>
    <row r="2681" spans="1:8" ht="12.75">
      <c r="A2681" s="147" t="s">
        <v>439</v>
      </c>
      <c r="C2681" s="153" t="s">
        <v>440</v>
      </c>
      <c r="D2681" s="131">
        <v>45300.5</v>
      </c>
      <c r="F2681" s="131">
        <v>45186.66666666667</v>
      </c>
      <c r="G2681" s="131">
        <v>45213.33333333333</v>
      </c>
      <c r="H2681" s="131">
        <v>103.68534178999298</v>
      </c>
    </row>
    <row r="2682" spans="1:8" ht="12.75">
      <c r="A2682" s="130">
        <v>38389.95758101852</v>
      </c>
      <c r="C2682" s="153" t="s">
        <v>441</v>
      </c>
      <c r="D2682" s="131">
        <v>119.66202405107478</v>
      </c>
      <c r="F2682" s="131">
        <v>527.7587832839292</v>
      </c>
      <c r="G2682" s="131">
        <v>382.15354680198027</v>
      </c>
      <c r="H2682" s="131">
        <v>119.66202405107478</v>
      </c>
    </row>
    <row r="2684" spans="3:8" ht="12.75">
      <c r="C2684" s="153" t="s">
        <v>442</v>
      </c>
      <c r="D2684" s="131">
        <v>0.2641516628979256</v>
      </c>
      <c r="F2684" s="131">
        <v>1.1679524563675034</v>
      </c>
      <c r="G2684" s="131">
        <v>0.8452231203228705</v>
      </c>
      <c r="H2684" s="131">
        <v>115.40881477098412</v>
      </c>
    </row>
    <row r="2685" spans="1:10" ht="12.75">
      <c r="A2685" s="147" t="s">
        <v>431</v>
      </c>
      <c r="C2685" s="148" t="s">
        <v>432</v>
      </c>
      <c r="D2685" s="148" t="s">
        <v>433</v>
      </c>
      <c r="F2685" s="148" t="s">
        <v>434</v>
      </c>
      <c r="G2685" s="148" t="s">
        <v>435</v>
      </c>
      <c r="H2685" s="148" t="s">
        <v>436</v>
      </c>
      <c r="I2685" s="149" t="s">
        <v>437</v>
      </c>
      <c r="J2685" s="148" t="s">
        <v>438</v>
      </c>
    </row>
    <row r="2686" spans="1:8" ht="12.75">
      <c r="A2686" s="150" t="s">
        <v>499</v>
      </c>
      <c r="C2686" s="151">
        <v>407.77100000018254</v>
      </c>
      <c r="D2686" s="131">
        <v>107169.85323631763</v>
      </c>
      <c r="F2686" s="131">
        <v>88300</v>
      </c>
      <c r="G2686" s="131">
        <v>87800</v>
      </c>
      <c r="H2686" s="152" t="s">
        <v>118</v>
      </c>
    </row>
    <row r="2688" spans="4:8" ht="12.75">
      <c r="D2688" s="131">
        <v>108992.36840510368</v>
      </c>
      <c r="F2688" s="131">
        <v>88100</v>
      </c>
      <c r="G2688" s="131">
        <v>88600</v>
      </c>
      <c r="H2688" s="152" t="s">
        <v>119</v>
      </c>
    </row>
    <row r="2690" spans="4:8" ht="12.75">
      <c r="D2690" s="131">
        <v>107633.41122794151</v>
      </c>
      <c r="F2690" s="131">
        <v>88400</v>
      </c>
      <c r="G2690" s="131">
        <v>87500</v>
      </c>
      <c r="H2690" s="152" t="s">
        <v>120</v>
      </c>
    </row>
    <row r="2692" spans="1:8" ht="12.75">
      <c r="A2692" s="147" t="s">
        <v>439</v>
      </c>
      <c r="C2692" s="153" t="s">
        <v>440</v>
      </c>
      <c r="D2692" s="131">
        <v>107931.87762312093</v>
      </c>
      <c r="F2692" s="131">
        <v>88266.66666666666</v>
      </c>
      <c r="G2692" s="131">
        <v>87966.66666666666</v>
      </c>
      <c r="H2692" s="131">
        <v>19817.663786642956</v>
      </c>
    </row>
    <row r="2693" spans="1:8" ht="12.75">
      <c r="A2693" s="130">
        <v>38389.95804398148</v>
      </c>
      <c r="C2693" s="153" t="s">
        <v>441</v>
      </c>
      <c r="D2693" s="131">
        <v>947.2074888345726</v>
      </c>
      <c r="F2693" s="131">
        <v>152.7525231651947</v>
      </c>
      <c r="G2693" s="131">
        <v>568.6240703077326</v>
      </c>
      <c r="H2693" s="131">
        <v>947.2074888345726</v>
      </c>
    </row>
    <row r="2695" spans="3:8" ht="12.75">
      <c r="C2695" s="153" t="s">
        <v>442</v>
      </c>
      <c r="D2695" s="131">
        <v>0.8775975269716461</v>
      </c>
      <c r="F2695" s="131">
        <v>0.17305799452250162</v>
      </c>
      <c r="G2695" s="131">
        <v>0.6464085679890862</v>
      </c>
      <c r="H2695" s="131">
        <v>4.779612264251792</v>
      </c>
    </row>
    <row r="2696" spans="1:10" ht="12.75">
      <c r="A2696" s="147" t="s">
        <v>431</v>
      </c>
      <c r="C2696" s="148" t="s">
        <v>432</v>
      </c>
      <c r="D2696" s="148" t="s">
        <v>433</v>
      </c>
      <c r="F2696" s="148" t="s">
        <v>434</v>
      </c>
      <c r="G2696" s="148" t="s">
        <v>435</v>
      </c>
      <c r="H2696" s="148" t="s">
        <v>436</v>
      </c>
      <c r="I2696" s="149" t="s">
        <v>437</v>
      </c>
      <c r="J2696" s="148" t="s">
        <v>438</v>
      </c>
    </row>
    <row r="2697" spans="1:8" ht="12.75">
      <c r="A2697" s="150" t="s">
        <v>506</v>
      </c>
      <c r="C2697" s="151">
        <v>455.40299999993294</v>
      </c>
      <c r="D2697" s="131">
        <v>101683.74307894707</v>
      </c>
      <c r="F2697" s="131">
        <v>62127.500000059605</v>
      </c>
      <c r="G2697" s="131">
        <v>64177.500000059605</v>
      </c>
      <c r="H2697" s="152" t="s">
        <v>121</v>
      </c>
    </row>
    <row r="2699" spans="4:8" ht="12.75">
      <c r="D2699" s="131">
        <v>99805.33973276615</v>
      </c>
      <c r="F2699" s="131">
        <v>62409.999999940395</v>
      </c>
      <c r="G2699" s="131">
        <v>64187.5</v>
      </c>
      <c r="H2699" s="152" t="s">
        <v>122</v>
      </c>
    </row>
    <row r="2701" spans="4:8" ht="12.75">
      <c r="D2701" s="131">
        <v>95220</v>
      </c>
      <c r="F2701" s="131">
        <v>62127.500000059605</v>
      </c>
      <c r="G2701" s="131">
        <v>64070</v>
      </c>
      <c r="H2701" s="152" t="s">
        <v>123</v>
      </c>
    </row>
    <row r="2703" spans="1:8" ht="12.75">
      <c r="A2703" s="147" t="s">
        <v>439</v>
      </c>
      <c r="C2703" s="153" t="s">
        <v>440</v>
      </c>
      <c r="D2703" s="131">
        <v>98903.0276039044</v>
      </c>
      <c r="F2703" s="131">
        <v>62221.666666686535</v>
      </c>
      <c r="G2703" s="131">
        <v>64145.00000001986</v>
      </c>
      <c r="H2703" s="131">
        <v>35725.28535582252</v>
      </c>
    </row>
    <row r="2704" spans="1:8" ht="12.75">
      <c r="A2704" s="130">
        <v>38389.95869212963</v>
      </c>
      <c r="C2704" s="153" t="s">
        <v>441</v>
      </c>
      <c r="D2704" s="131">
        <v>3324.999102418034</v>
      </c>
      <c r="F2704" s="131">
        <v>163.10145097871043</v>
      </c>
      <c r="G2704" s="131">
        <v>65.14407111646926</v>
      </c>
      <c r="H2704" s="131">
        <v>3324.999102418034</v>
      </c>
    </row>
    <row r="2706" spans="3:8" ht="12.75">
      <c r="C2706" s="153" t="s">
        <v>442</v>
      </c>
      <c r="D2706" s="131">
        <v>3.361877975803011</v>
      </c>
      <c r="F2706" s="131">
        <v>0.26212967237348994</v>
      </c>
      <c r="G2706" s="131">
        <v>0.10155751986351096</v>
      </c>
      <c r="H2706" s="131">
        <v>9.30713098384286</v>
      </c>
    </row>
    <row r="2707" spans="1:16" ht="12.75">
      <c r="A2707" s="141" t="s">
        <v>422</v>
      </c>
      <c r="B2707" s="136" t="s">
        <v>594</v>
      </c>
      <c r="D2707" s="141" t="s">
        <v>423</v>
      </c>
      <c r="E2707" s="136" t="s">
        <v>424</v>
      </c>
      <c r="F2707" s="137" t="s">
        <v>471</v>
      </c>
      <c r="G2707" s="142" t="s">
        <v>426</v>
      </c>
      <c r="H2707" s="143">
        <v>2</v>
      </c>
      <c r="I2707" s="144" t="s">
        <v>427</v>
      </c>
      <c r="J2707" s="143">
        <v>11</v>
      </c>
      <c r="K2707" s="142" t="s">
        <v>428</v>
      </c>
      <c r="L2707" s="145">
        <v>1</v>
      </c>
      <c r="M2707" s="142" t="s">
        <v>429</v>
      </c>
      <c r="N2707" s="146">
        <v>1</v>
      </c>
      <c r="O2707" s="142" t="s">
        <v>430</v>
      </c>
      <c r="P2707" s="146">
        <v>1</v>
      </c>
    </row>
    <row r="2709" spans="1:10" ht="12.75">
      <c r="A2709" s="147" t="s">
        <v>431</v>
      </c>
      <c r="C2709" s="148" t="s">
        <v>432</v>
      </c>
      <c r="D2709" s="148" t="s">
        <v>433</v>
      </c>
      <c r="F2709" s="148" t="s">
        <v>434</v>
      </c>
      <c r="G2709" s="148" t="s">
        <v>435</v>
      </c>
      <c r="H2709" s="148" t="s">
        <v>436</v>
      </c>
      <c r="I2709" s="149" t="s">
        <v>437</v>
      </c>
      <c r="J2709" s="148" t="s">
        <v>438</v>
      </c>
    </row>
    <row r="2710" spans="1:8" ht="12.75">
      <c r="A2710" s="150" t="s">
        <v>502</v>
      </c>
      <c r="C2710" s="151">
        <v>228.61599999992177</v>
      </c>
      <c r="D2710" s="131">
        <v>21734.297579854727</v>
      </c>
      <c r="F2710" s="131">
        <v>18865</v>
      </c>
      <c r="G2710" s="131">
        <v>19043</v>
      </c>
      <c r="H2710" s="152" t="s">
        <v>124</v>
      </c>
    </row>
    <row r="2712" spans="4:8" ht="12.75">
      <c r="D2712" s="131">
        <v>21750.127566486597</v>
      </c>
      <c r="F2712" s="131">
        <v>18616</v>
      </c>
      <c r="G2712" s="131">
        <v>19031</v>
      </c>
      <c r="H2712" s="152" t="s">
        <v>125</v>
      </c>
    </row>
    <row r="2714" spans="4:8" ht="12.75">
      <c r="D2714" s="131">
        <v>21995.559605658054</v>
      </c>
      <c r="F2714" s="131">
        <v>18591</v>
      </c>
      <c r="G2714" s="131">
        <v>19248</v>
      </c>
      <c r="H2714" s="152" t="s">
        <v>126</v>
      </c>
    </row>
    <row r="2716" spans="1:8" ht="12.75">
      <c r="A2716" s="147" t="s">
        <v>439</v>
      </c>
      <c r="C2716" s="153" t="s">
        <v>440</v>
      </c>
      <c r="D2716" s="131">
        <v>21826.66158399979</v>
      </c>
      <c r="F2716" s="131">
        <v>18690.666666666668</v>
      </c>
      <c r="G2716" s="131">
        <v>19107.333333333332</v>
      </c>
      <c r="H2716" s="131">
        <v>2903.7277284732486</v>
      </c>
    </row>
    <row r="2717" spans="1:8" ht="12.75">
      <c r="A2717" s="130">
        <v>38389.96092592592</v>
      </c>
      <c r="C2717" s="153" t="s">
        <v>441</v>
      </c>
      <c r="D2717" s="131">
        <v>146.4839698029118</v>
      </c>
      <c r="F2717" s="131">
        <v>151.49367423537305</v>
      </c>
      <c r="G2717" s="131">
        <v>121.96857518776436</v>
      </c>
      <c r="H2717" s="131">
        <v>146.4839698029118</v>
      </c>
    </row>
    <row r="2719" spans="3:8" ht="12.75">
      <c r="C2719" s="153" t="s">
        <v>442</v>
      </c>
      <c r="D2719" s="131">
        <v>0.6711240252622649</v>
      </c>
      <c r="F2719" s="131">
        <v>0.8105311433623181</v>
      </c>
      <c r="G2719" s="131">
        <v>0.6383338431375268</v>
      </c>
      <c r="H2719" s="131">
        <v>5.044686812972359</v>
      </c>
    </row>
    <row r="2720" spans="1:10" ht="12.75">
      <c r="A2720" s="147" t="s">
        <v>431</v>
      </c>
      <c r="C2720" s="148" t="s">
        <v>432</v>
      </c>
      <c r="D2720" s="148" t="s">
        <v>433</v>
      </c>
      <c r="F2720" s="148" t="s">
        <v>434</v>
      </c>
      <c r="G2720" s="148" t="s">
        <v>435</v>
      </c>
      <c r="H2720" s="148" t="s">
        <v>436</v>
      </c>
      <c r="I2720" s="149" t="s">
        <v>437</v>
      </c>
      <c r="J2720" s="148" t="s">
        <v>438</v>
      </c>
    </row>
    <row r="2721" spans="1:8" ht="12.75">
      <c r="A2721" s="150" t="s">
        <v>503</v>
      </c>
      <c r="C2721" s="151">
        <v>231.6040000000503</v>
      </c>
      <c r="D2721" s="131">
        <v>34179.35286104679</v>
      </c>
      <c r="F2721" s="131">
        <v>28459</v>
      </c>
      <c r="G2721" s="131">
        <v>30404.999999970198</v>
      </c>
      <c r="H2721" s="152" t="s">
        <v>127</v>
      </c>
    </row>
    <row r="2723" spans="4:8" ht="12.75">
      <c r="D2723" s="131">
        <v>34674.98493438959</v>
      </c>
      <c r="F2723" s="131">
        <v>28424.000000029802</v>
      </c>
      <c r="G2723" s="131">
        <v>30063</v>
      </c>
      <c r="H2723" s="152" t="s">
        <v>128</v>
      </c>
    </row>
    <row r="2725" spans="4:8" ht="12.75">
      <c r="D2725" s="131">
        <v>33866.8347132802</v>
      </c>
      <c r="F2725" s="131">
        <v>28740</v>
      </c>
      <c r="G2725" s="131">
        <v>29540</v>
      </c>
      <c r="H2725" s="152" t="s">
        <v>129</v>
      </c>
    </row>
    <row r="2727" spans="1:8" ht="12.75">
      <c r="A2727" s="147" t="s">
        <v>439</v>
      </c>
      <c r="C2727" s="153" t="s">
        <v>440</v>
      </c>
      <c r="D2727" s="131">
        <v>34240.39083623886</v>
      </c>
      <c r="F2727" s="131">
        <v>28541.00000000993</v>
      </c>
      <c r="G2727" s="131">
        <v>30002.666666656733</v>
      </c>
      <c r="H2727" s="131">
        <v>4897.173781976265</v>
      </c>
    </row>
    <row r="2728" spans="1:8" ht="12.75">
      <c r="A2728" s="130">
        <v>38389.961388888885</v>
      </c>
      <c r="C2728" s="153" t="s">
        <v>441</v>
      </c>
      <c r="D2728" s="131">
        <v>407.51800056126785</v>
      </c>
      <c r="F2728" s="131">
        <v>173.22528682770695</v>
      </c>
      <c r="G2728" s="131">
        <v>435.64473292068294</v>
      </c>
      <c r="H2728" s="131">
        <v>407.51800056126785</v>
      </c>
    </row>
    <row r="2730" spans="3:8" ht="12.75">
      <c r="C2730" s="153" t="s">
        <v>442</v>
      </c>
      <c r="D2730" s="131">
        <v>1.1901674911080884</v>
      </c>
      <c r="F2730" s="131">
        <v>0.6069348895541388</v>
      </c>
      <c r="G2730" s="131">
        <v>1.452020041287976</v>
      </c>
      <c r="H2730" s="131">
        <v>8.321493553304395</v>
      </c>
    </row>
    <row r="2731" spans="1:10" ht="12.75">
      <c r="A2731" s="147" t="s">
        <v>431</v>
      </c>
      <c r="C2731" s="148" t="s">
        <v>432</v>
      </c>
      <c r="D2731" s="148" t="s">
        <v>433</v>
      </c>
      <c r="F2731" s="148" t="s">
        <v>434</v>
      </c>
      <c r="G2731" s="148" t="s">
        <v>435</v>
      </c>
      <c r="H2731" s="148" t="s">
        <v>436</v>
      </c>
      <c r="I2731" s="149" t="s">
        <v>437</v>
      </c>
      <c r="J2731" s="148" t="s">
        <v>438</v>
      </c>
    </row>
    <row r="2732" spans="1:8" ht="12.75">
      <c r="A2732" s="150" t="s">
        <v>501</v>
      </c>
      <c r="C2732" s="151">
        <v>267.7160000000149</v>
      </c>
      <c r="D2732" s="131">
        <v>11154.077891275287</v>
      </c>
      <c r="F2732" s="131">
        <v>7256.75</v>
      </c>
      <c r="G2732" s="131">
        <v>7341</v>
      </c>
      <c r="H2732" s="152" t="s">
        <v>130</v>
      </c>
    </row>
    <row r="2734" spans="4:8" ht="12.75">
      <c r="D2734" s="131">
        <v>10901.468816190958</v>
      </c>
      <c r="F2734" s="131">
        <v>7207.999999992549</v>
      </c>
      <c r="G2734" s="131">
        <v>7359.5</v>
      </c>
      <c r="H2734" s="152" t="s">
        <v>131</v>
      </c>
    </row>
    <row r="2736" spans="4:8" ht="12.75">
      <c r="D2736" s="131">
        <v>10815.290791720152</v>
      </c>
      <c r="F2736" s="131">
        <v>7274.750000007451</v>
      </c>
      <c r="G2736" s="131">
        <v>7317.25</v>
      </c>
      <c r="H2736" s="152" t="s">
        <v>132</v>
      </c>
    </row>
    <row r="2738" spans="1:8" ht="12.75">
      <c r="A2738" s="147" t="s">
        <v>439</v>
      </c>
      <c r="C2738" s="153" t="s">
        <v>440</v>
      </c>
      <c r="D2738" s="131">
        <v>10956.945833062131</v>
      </c>
      <c r="F2738" s="131">
        <v>7246.5</v>
      </c>
      <c r="G2738" s="131">
        <v>7339.25</v>
      </c>
      <c r="H2738" s="131">
        <v>3656.291411735734</v>
      </c>
    </row>
    <row r="2739" spans="1:8" ht="12.75">
      <c r="A2739" s="130">
        <v>38389.96202546296</v>
      </c>
      <c r="C2739" s="153" t="s">
        <v>441</v>
      </c>
      <c r="D2739" s="131">
        <v>176.07512390148247</v>
      </c>
      <c r="F2739" s="131">
        <v>34.535308026654555</v>
      </c>
      <c r="G2739" s="131">
        <v>21.179294133657994</v>
      </c>
      <c r="H2739" s="131">
        <v>176.07512390148247</v>
      </c>
    </row>
    <row r="2741" spans="3:8" ht="12.75">
      <c r="C2741" s="153" t="s">
        <v>442</v>
      </c>
      <c r="D2741" s="131">
        <v>1.6069726599376175</v>
      </c>
      <c r="F2741" s="131">
        <v>0.4765791489223013</v>
      </c>
      <c r="G2741" s="131">
        <v>0.2885757282237013</v>
      </c>
      <c r="H2741" s="131">
        <v>4.815675340765443</v>
      </c>
    </row>
    <row r="2742" spans="1:10" ht="12.75">
      <c r="A2742" s="147" t="s">
        <v>431</v>
      </c>
      <c r="C2742" s="148" t="s">
        <v>432</v>
      </c>
      <c r="D2742" s="148" t="s">
        <v>433</v>
      </c>
      <c r="F2742" s="148" t="s">
        <v>434</v>
      </c>
      <c r="G2742" s="148" t="s">
        <v>435</v>
      </c>
      <c r="H2742" s="148" t="s">
        <v>436</v>
      </c>
      <c r="I2742" s="149" t="s">
        <v>437</v>
      </c>
      <c r="J2742" s="148" t="s">
        <v>438</v>
      </c>
    </row>
    <row r="2743" spans="1:8" ht="12.75">
      <c r="A2743" s="150" t="s">
        <v>500</v>
      </c>
      <c r="C2743" s="151">
        <v>292.40199999976903</v>
      </c>
      <c r="D2743" s="131">
        <v>40684.58928608894</v>
      </c>
      <c r="F2743" s="131">
        <v>27812.5</v>
      </c>
      <c r="G2743" s="131">
        <v>27686.249999970198</v>
      </c>
      <c r="H2743" s="152" t="s">
        <v>133</v>
      </c>
    </row>
    <row r="2745" spans="4:8" ht="12.75">
      <c r="D2745" s="131">
        <v>40163.41329962015</v>
      </c>
      <c r="F2745" s="131">
        <v>27851.75</v>
      </c>
      <c r="G2745" s="131">
        <v>27765</v>
      </c>
      <c r="H2745" s="152" t="s">
        <v>134</v>
      </c>
    </row>
    <row r="2747" spans="4:8" ht="12.75">
      <c r="D2747" s="131">
        <v>40221.513765096664</v>
      </c>
      <c r="F2747" s="131">
        <v>27949.250000029802</v>
      </c>
      <c r="G2747" s="131">
        <v>27267.499999970198</v>
      </c>
      <c r="H2747" s="152" t="s">
        <v>135</v>
      </c>
    </row>
    <row r="2749" spans="1:8" ht="12.75">
      <c r="A2749" s="147" t="s">
        <v>439</v>
      </c>
      <c r="C2749" s="153" t="s">
        <v>440</v>
      </c>
      <c r="D2749" s="131">
        <v>40356.50545026859</v>
      </c>
      <c r="F2749" s="131">
        <v>27871.166666676603</v>
      </c>
      <c r="G2749" s="131">
        <v>27572.9166666468</v>
      </c>
      <c r="H2749" s="131">
        <v>12656.369150840714</v>
      </c>
    </row>
    <row r="2750" spans="1:8" ht="12.75">
      <c r="A2750" s="130">
        <v>38389.96270833333</v>
      </c>
      <c r="C2750" s="153" t="s">
        <v>441</v>
      </c>
      <c r="D2750" s="131">
        <v>285.61016879175116</v>
      </c>
      <c r="F2750" s="131">
        <v>70.4123272983594</v>
      </c>
      <c r="G2750" s="131">
        <v>267.4133426720327</v>
      </c>
      <c r="H2750" s="131">
        <v>285.61016879175116</v>
      </c>
    </row>
    <row r="2752" spans="3:8" ht="12.75">
      <c r="C2752" s="153" t="s">
        <v>442</v>
      </c>
      <c r="D2752" s="131">
        <v>0.7077177907381232</v>
      </c>
      <c r="F2752" s="131">
        <v>0.2526350193389859</v>
      </c>
      <c r="G2752" s="131">
        <v>0.9698406081047842</v>
      </c>
      <c r="H2752" s="131">
        <v>2.2566516936081875</v>
      </c>
    </row>
    <row r="2753" spans="1:10" ht="12.75">
      <c r="A2753" s="147" t="s">
        <v>431</v>
      </c>
      <c r="C2753" s="148" t="s">
        <v>432</v>
      </c>
      <c r="D2753" s="148" t="s">
        <v>433</v>
      </c>
      <c r="F2753" s="148" t="s">
        <v>434</v>
      </c>
      <c r="G2753" s="148" t="s">
        <v>435</v>
      </c>
      <c r="H2753" s="148" t="s">
        <v>436</v>
      </c>
      <c r="I2753" s="149" t="s">
        <v>437</v>
      </c>
      <c r="J2753" s="148" t="s">
        <v>438</v>
      </c>
    </row>
    <row r="2754" spans="1:8" ht="12.75">
      <c r="A2754" s="150" t="s">
        <v>504</v>
      </c>
      <c r="C2754" s="151">
        <v>324.75400000019</v>
      </c>
      <c r="D2754" s="131">
        <v>47525.053663253784</v>
      </c>
      <c r="F2754" s="131">
        <v>37761</v>
      </c>
      <c r="G2754" s="131">
        <v>36101</v>
      </c>
      <c r="H2754" s="152" t="s">
        <v>136</v>
      </c>
    </row>
    <row r="2756" spans="4:8" ht="12.75">
      <c r="D2756" s="131">
        <v>47009.5821877718</v>
      </c>
      <c r="F2756" s="131">
        <v>37366</v>
      </c>
      <c r="G2756" s="131">
        <v>35811</v>
      </c>
      <c r="H2756" s="152" t="s">
        <v>137</v>
      </c>
    </row>
    <row r="2758" spans="4:8" ht="12.75">
      <c r="D2758" s="131">
        <v>47338.66407799721</v>
      </c>
      <c r="F2758" s="131">
        <v>37867</v>
      </c>
      <c r="G2758" s="131">
        <v>35723</v>
      </c>
      <c r="H2758" s="152" t="s">
        <v>138</v>
      </c>
    </row>
    <row r="2760" spans="1:8" ht="12.75">
      <c r="A2760" s="147" t="s">
        <v>439</v>
      </c>
      <c r="C2760" s="153" t="s">
        <v>440</v>
      </c>
      <c r="D2760" s="131">
        <v>47291.099976340935</v>
      </c>
      <c r="F2760" s="131">
        <v>37664.666666666664</v>
      </c>
      <c r="G2760" s="131">
        <v>35878.333333333336</v>
      </c>
      <c r="H2760" s="131">
        <v>10281.549158999067</v>
      </c>
    </row>
    <row r="2761" spans="1:8" ht="12.75">
      <c r="A2761" s="130">
        <v>38389.963217592594</v>
      </c>
      <c r="C2761" s="153" t="s">
        <v>441</v>
      </c>
      <c r="D2761" s="131">
        <v>261.0066442329395</v>
      </c>
      <c r="F2761" s="131">
        <v>264.0271450690882</v>
      </c>
      <c r="G2761" s="131">
        <v>197.79113562880752</v>
      </c>
      <c r="H2761" s="131">
        <v>261.0066442329395</v>
      </c>
    </row>
    <row r="2763" spans="3:8" ht="12.75">
      <c r="C2763" s="153" t="s">
        <v>442</v>
      </c>
      <c r="D2763" s="131">
        <v>0.5519149361370688</v>
      </c>
      <c r="F2763" s="131">
        <v>0.700994243240583</v>
      </c>
      <c r="G2763" s="131">
        <v>0.5512829533947347</v>
      </c>
      <c r="H2763" s="131">
        <v>2.538592581687846</v>
      </c>
    </row>
    <row r="2764" spans="1:10" ht="12.75">
      <c r="A2764" s="147" t="s">
        <v>431</v>
      </c>
      <c r="C2764" s="148" t="s">
        <v>432</v>
      </c>
      <c r="D2764" s="148" t="s">
        <v>433</v>
      </c>
      <c r="F2764" s="148" t="s">
        <v>434</v>
      </c>
      <c r="G2764" s="148" t="s">
        <v>435</v>
      </c>
      <c r="H2764" s="148" t="s">
        <v>436</v>
      </c>
      <c r="I2764" s="149" t="s">
        <v>437</v>
      </c>
      <c r="J2764" s="148" t="s">
        <v>438</v>
      </c>
    </row>
    <row r="2765" spans="1:8" ht="12.75">
      <c r="A2765" s="150" t="s">
        <v>523</v>
      </c>
      <c r="C2765" s="151">
        <v>343.82299999985844</v>
      </c>
      <c r="D2765" s="131">
        <v>33682.5</v>
      </c>
      <c r="F2765" s="131">
        <v>31390</v>
      </c>
      <c r="G2765" s="131">
        <v>31666.000000029802</v>
      </c>
      <c r="H2765" s="152" t="s">
        <v>139</v>
      </c>
    </row>
    <row r="2767" spans="4:8" ht="12.75">
      <c r="D2767" s="131">
        <v>33463.5</v>
      </c>
      <c r="F2767" s="131">
        <v>31958</v>
      </c>
      <c r="G2767" s="131">
        <v>31360</v>
      </c>
      <c r="H2767" s="152" t="s">
        <v>140</v>
      </c>
    </row>
    <row r="2769" spans="4:8" ht="12.75">
      <c r="D2769" s="131">
        <v>33520.987322330475</v>
      </c>
      <c r="F2769" s="131">
        <v>31322.000000029802</v>
      </c>
      <c r="G2769" s="131">
        <v>31746</v>
      </c>
      <c r="H2769" s="152" t="s">
        <v>141</v>
      </c>
    </row>
    <row r="2771" spans="1:8" ht="12.75">
      <c r="A2771" s="147" t="s">
        <v>439</v>
      </c>
      <c r="C2771" s="153" t="s">
        <v>440</v>
      </c>
      <c r="D2771" s="131">
        <v>33555.662440776825</v>
      </c>
      <c r="F2771" s="131">
        <v>31556.666666676603</v>
      </c>
      <c r="G2771" s="131">
        <v>31590.666666676603</v>
      </c>
      <c r="H2771" s="131">
        <v>1982.118429222879</v>
      </c>
    </row>
    <row r="2772" spans="1:8" ht="12.75">
      <c r="A2772" s="130">
        <v>38389.96365740741</v>
      </c>
      <c r="C2772" s="153" t="s">
        <v>441</v>
      </c>
      <c r="D2772" s="131">
        <v>113.5430441693007</v>
      </c>
      <c r="F2772" s="131">
        <v>349.2239014248824</v>
      </c>
      <c r="G2772" s="131">
        <v>203.7285776114173</v>
      </c>
      <c r="H2772" s="131">
        <v>113.5430441693007</v>
      </c>
    </row>
    <row r="2774" spans="3:8" ht="12.75">
      <c r="C2774" s="153" t="s">
        <v>442</v>
      </c>
      <c r="D2774" s="131">
        <v>0.3383722326140796</v>
      </c>
      <c r="F2774" s="131">
        <v>1.1066564954835927</v>
      </c>
      <c r="G2774" s="131">
        <v>0.6449011657810952</v>
      </c>
      <c r="H2774" s="131">
        <v>5.728368320242957</v>
      </c>
    </row>
    <row r="2775" spans="1:10" ht="12.75">
      <c r="A2775" s="147" t="s">
        <v>431</v>
      </c>
      <c r="C2775" s="148" t="s">
        <v>432</v>
      </c>
      <c r="D2775" s="148" t="s">
        <v>433</v>
      </c>
      <c r="F2775" s="148" t="s">
        <v>434</v>
      </c>
      <c r="G2775" s="148" t="s">
        <v>435</v>
      </c>
      <c r="H2775" s="148" t="s">
        <v>436</v>
      </c>
      <c r="I2775" s="149" t="s">
        <v>437</v>
      </c>
      <c r="J2775" s="148" t="s">
        <v>438</v>
      </c>
    </row>
    <row r="2776" spans="1:8" ht="12.75">
      <c r="A2776" s="150" t="s">
        <v>505</v>
      </c>
      <c r="C2776" s="151">
        <v>361.38400000007823</v>
      </c>
      <c r="D2776" s="131">
        <v>55429.59838438034</v>
      </c>
      <c r="F2776" s="131">
        <v>32616.000000029802</v>
      </c>
      <c r="G2776" s="131">
        <v>33328</v>
      </c>
      <c r="H2776" s="152" t="s">
        <v>142</v>
      </c>
    </row>
    <row r="2778" spans="4:8" ht="12.75">
      <c r="D2778" s="131">
        <v>54902.09550392628</v>
      </c>
      <c r="F2778" s="131">
        <v>33438</v>
      </c>
      <c r="G2778" s="131">
        <v>32560</v>
      </c>
      <c r="H2778" s="152" t="s">
        <v>143</v>
      </c>
    </row>
    <row r="2780" spans="4:8" ht="12.75">
      <c r="D2780" s="131">
        <v>54782.20423966646</v>
      </c>
      <c r="F2780" s="131">
        <v>33726</v>
      </c>
      <c r="G2780" s="131">
        <v>33018</v>
      </c>
      <c r="H2780" s="152" t="s">
        <v>144</v>
      </c>
    </row>
    <row r="2782" spans="1:8" ht="12.75">
      <c r="A2782" s="147" t="s">
        <v>439</v>
      </c>
      <c r="C2782" s="153" t="s">
        <v>440</v>
      </c>
      <c r="D2782" s="131">
        <v>55037.96604265769</v>
      </c>
      <c r="F2782" s="131">
        <v>33260.00000000993</v>
      </c>
      <c r="G2782" s="131">
        <v>32968.666666666664</v>
      </c>
      <c r="H2782" s="131">
        <v>21911.87575537462</v>
      </c>
    </row>
    <row r="2783" spans="1:8" ht="12.75">
      <c r="A2783" s="130">
        <v>38389.96407407407</v>
      </c>
      <c r="C2783" s="153" t="s">
        <v>441</v>
      </c>
      <c r="D2783" s="131">
        <v>344.4203784970097</v>
      </c>
      <c r="F2783" s="131">
        <v>576.0104165558776</v>
      </c>
      <c r="G2783" s="131">
        <v>386.369425981577</v>
      </c>
      <c r="H2783" s="131">
        <v>344.4203784970097</v>
      </c>
    </row>
    <row r="2785" spans="3:8" ht="12.75">
      <c r="C2785" s="153" t="s">
        <v>442</v>
      </c>
      <c r="D2785" s="131">
        <v>0.6257868945049014</v>
      </c>
      <c r="F2785" s="131">
        <v>1.731841300528279</v>
      </c>
      <c r="G2785" s="131">
        <v>1.1719291832090382</v>
      </c>
      <c r="H2785" s="131">
        <v>1.5718434256479805</v>
      </c>
    </row>
    <row r="2786" spans="1:10" ht="12.75">
      <c r="A2786" s="147" t="s">
        <v>431</v>
      </c>
      <c r="C2786" s="148" t="s">
        <v>432</v>
      </c>
      <c r="D2786" s="148" t="s">
        <v>433</v>
      </c>
      <c r="F2786" s="148" t="s">
        <v>434</v>
      </c>
      <c r="G2786" s="148" t="s">
        <v>435</v>
      </c>
      <c r="H2786" s="148" t="s">
        <v>436</v>
      </c>
      <c r="I2786" s="149" t="s">
        <v>437</v>
      </c>
      <c r="J2786" s="148" t="s">
        <v>438</v>
      </c>
    </row>
    <row r="2787" spans="1:8" ht="12.75">
      <c r="A2787" s="150" t="s">
        <v>524</v>
      </c>
      <c r="C2787" s="151">
        <v>371.029</v>
      </c>
      <c r="D2787" s="131">
        <v>49178.00825095177</v>
      </c>
      <c r="F2787" s="131">
        <v>45554</v>
      </c>
      <c r="G2787" s="131">
        <v>45382</v>
      </c>
      <c r="H2787" s="152" t="s">
        <v>145</v>
      </c>
    </row>
    <row r="2789" spans="4:8" ht="12.75">
      <c r="D2789" s="131">
        <v>49375.17824316025</v>
      </c>
      <c r="F2789" s="131">
        <v>44550</v>
      </c>
      <c r="G2789" s="131">
        <v>44350</v>
      </c>
      <c r="H2789" s="152" t="s">
        <v>146</v>
      </c>
    </row>
    <row r="2791" spans="4:8" ht="12.75">
      <c r="D2791" s="131">
        <v>48995.53145766258</v>
      </c>
      <c r="F2791" s="131">
        <v>44648</v>
      </c>
      <c r="G2791" s="131">
        <v>45156</v>
      </c>
      <c r="H2791" s="152" t="s">
        <v>147</v>
      </c>
    </row>
    <row r="2793" spans="1:8" ht="12.75">
      <c r="A2793" s="147" t="s">
        <v>439</v>
      </c>
      <c r="C2793" s="153" t="s">
        <v>440</v>
      </c>
      <c r="D2793" s="131">
        <v>49182.905983924866</v>
      </c>
      <c r="F2793" s="131">
        <v>44917.33333333333</v>
      </c>
      <c r="G2793" s="131">
        <v>44962.66666666667</v>
      </c>
      <c r="H2793" s="131">
        <v>4248.321064967853</v>
      </c>
    </row>
    <row r="2794" spans="1:8" ht="12.75">
      <c r="A2794" s="130">
        <v>38389.964525462965</v>
      </c>
      <c r="C2794" s="153" t="s">
        <v>441</v>
      </c>
      <c r="D2794" s="131">
        <v>189.87077520047117</v>
      </c>
      <c r="F2794" s="131">
        <v>553.5425307357451</v>
      </c>
      <c r="G2794" s="131">
        <v>542.4844083780965</v>
      </c>
      <c r="H2794" s="131">
        <v>189.87077520047117</v>
      </c>
    </row>
    <row r="2796" spans="3:8" ht="12.75">
      <c r="C2796" s="153" t="s">
        <v>442</v>
      </c>
      <c r="D2796" s="131">
        <v>0.3860503388362805</v>
      </c>
      <c r="F2796" s="131">
        <v>1.2323584007712212</v>
      </c>
      <c r="G2796" s="131">
        <v>1.2065218738021832</v>
      </c>
      <c r="H2796" s="131">
        <v>4.469313225080082</v>
      </c>
    </row>
    <row r="2797" spans="1:10" ht="12.75">
      <c r="A2797" s="147" t="s">
        <v>431</v>
      </c>
      <c r="C2797" s="148" t="s">
        <v>432</v>
      </c>
      <c r="D2797" s="148" t="s">
        <v>433</v>
      </c>
      <c r="F2797" s="148" t="s">
        <v>434</v>
      </c>
      <c r="G2797" s="148" t="s">
        <v>435</v>
      </c>
      <c r="H2797" s="148" t="s">
        <v>436</v>
      </c>
      <c r="I2797" s="149" t="s">
        <v>437</v>
      </c>
      <c r="J2797" s="148" t="s">
        <v>438</v>
      </c>
    </row>
    <row r="2798" spans="1:8" ht="12.75">
      <c r="A2798" s="150" t="s">
        <v>499</v>
      </c>
      <c r="C2798" s="151">
        <v>407.77100000018254</v>
      </c>
      <c r="D2798" s="131">
        <v>1661251.6710510254</v>
      </c>
      <c r="F2798" s="131">
        <v>140700</v>
      </c>
      <c r="G2798" s="131">
        <v>90600</v>
      </c>
      <c r="H2798" s="152" t="s">
        <v>148</v>
      </c>
    </row>
    <row r="2800" spans="4:8" ht="12.75">
      <c r="D2800" s="131">
        <v>1771218.9033679962</v>
      </c>
      <c r="F2800" s="131">
        <v>132800</v>
      </c>
      <c r="G2800" s="131">
        <v>91700</v>
      </c>
      <c r="H2800" s="152" t="s">
        <v>149</v>
      </c>
    </row>
    <row r="2802" spans="4:8" ht="12.75">
      <c r="D2802" s="131">
        <v>1765785.916311264</v>
      </c>
      <c r="F2802" s="131">
        <v>140500</v>
      </c>
      <c r="G2802" s="131">
        <v>91600</v>
      </c>
      <c r="H2802" s="152" t="s">
        <v>150</v>
      </c>
    </row>
    <row r="2804" spans="1:8" ht="12.75">
      <c r="A2804" s="147" t="s">
        <v>439</v>
      </c>
      <c r="C2804" s="153" t="s">
        <v>440</v>
      </c>
      <c r="D2804" s="131">
        <v>1732752.1635767617</v>
      </c>
      <c r="F2804" s="131">
        <v>138000</v>
      </c>
      <c r="G2804" s="131">
        <v>91300</v>
      </c>
      <c r="H2804" s="131">
        <v>1618483.9874761328</v>
      </c>
    </row>
    <row r="2805" spans="1:8" ht="12.75">
      <c r="A2805" s="130">
        <v>38389.965</v>
      </c>
      <c r="C2805" s="153" t="s">
        <v>441</v>
      </c>
      <c r="D2805" s="131">
        <v>61980.80074229976</v>
      </c>
      <c r="F2805" s="131">
        <v>4504.442251822084</v>
      </c>
      <c r="G2805" s="131">
        <v>608.276253029822</v>
      </c>
      <c r="H2805" s="131">
        <v>61980.80074229976</v>
      </c>
    </row>
    <row r="2807" spans="3:8" ht="12.75">
      <c r="C2807" s="153" t="s">
        <v>442</v>
      </c>
      <c r="D2807" s="131">
        <v>3.577014765594549</v>
      </c>
      <c r="F2807" s="131">
        <v>3.2640885882768726</v>
      </c>
      <c r="G2807" s="131">
        <v>0.6662390504160153</v>
      </c>
      <c r="H2807" s="131">
        <v>3.8295590949251688</v>
      </c>
    </row>
    <row r="2808" spans="1:10" ht="12.75">
      <c r="A2808" s="147" t="s">
        <v>431</v>
      </c>
      <c r="C2808" s="148" t="s">
        <v>432</v>
      </c>
      <c r="D2808" s="148" t="s">
        <v>433</v>
      </c>
      <c r="F2808" s="148" t="s">
        <v>434</v>
      </c>
      <c r="G2808" s="148" t="s">
        <v>435</v>
      </c>
      <c r="H2808" s="148" t="s">
        <v>436</v>
      </c>
      <c r="I2808" s="149" t="s">
        <v>437</v>
      </c>
      <c r="J2808" s="148" t="s">
        <v>438</v>
      </c>
    </row>
    <row r="2809" spans="1:8" ht="12.75">
      <c r="A2809" s="150" t="s">
        <v>506</v>
      </c>
      <c r="C2809" s="151">
        <v>455.40299999993294</v>
      </c>
      <c r="D2809" s="131">
        <v>74317.141746521</v>
      </c>
      <c r="F2809" s="131">
        <v>61940.000000059605</v>
      </c>
      <c r="G2809" s="131">
        <v>63559.999999940395</v>
      </c>
      <c r="H2809" s="152" t="s">
        <v>151</v>
      </c>
    </row>
    <row r="2811" spans="4:8" ht="12.75">
      <c r="D2811" s="131">
        <v>73960.83568525314</v>
      </c>
      <c r="F2811" s="131">
        <v>62150</v>
      </c>
      <c r="G2811" s="131">
        <v>64552.500000059605</v>
      </c>
      <c r="H2811" s="152" t="s">
        <v>152</v>
      </c>
    </row>
    <row r="2813" spans="4:8" ht="12.75">
      <c r="D2813" s="131">
        <v>74509.9210035801</v>
      </c>
      <c r="F2813" s="131">
        <v>62270</v>
      </c>
      <c r="G2813" s="131">
        <v>63892.5</v>
      </c>
      <c r="H2813" s="152" t="s">
        <v>153</v>
      </c>
    </row>
    <row r="2815" spans="1:8" ht="12.75">
      <c r="A2815" s="147" t="s">
        <v>439</v>
      </c>
      <c r="C2815" s="153" t="s">
        <v>440</v>
      </c>
      <c r="D2815" s="131">
        <v>74262.63281178474</v>
      </c>
      <c r="F2815" s="131">
        <v>62120.00000001986</v>
      </c>
      <c r="G2815" s="131">
        <v>64001.66666666667</v>
      </c>
      <c r="H2815" s="131">
        <v>11207.26943968173</v>
      </c>
    </row>
    <row r="2816" spans="1:8" ht="12.75">
      <c r="A2816" s="130">
        <v>38389.96564814815</v>
      </c>
      <c r="C2816" s="153" t="s">
        <v>441</v>
      </c>
      <c r="D2816" s="131">
        <v>278.5715162684562</v>
      </c>
      <c r="F2816" s="131">
        <v>167.032930855668</v>
      </c>
      <c r="G2816" s="131">
        <v>505.17529966691234</v>
      </c>
      <c r="H2816" s="131">
        <v>278.5715162684562</v>
      </c>
    </row>
    <row r="2818" spans="3:8" ht="12.75">
      <c r="C2818" s="153" t="s">
        <v>442</v>
      </c>
      <c r="D2818" s="131">
        <v>0.3751166713607946</v>
      </c>
      <c r="F2818" s="131">
        <v>0.26888752552417045</v>
      </c>
      <c r="G2818" s="131">
        <v>0.7893158506292738</v>
      </c>
      <c r="H2818" s="131">
        <v>2.485632363598883</v>
      </c>
    </row>
    <row r="2819" spans="1:16" ht="12.75">
      <c r="A2819" s="141" t="s">
        <v>422</v>
      </c>
      <c r="B2819" s="136" t="s">
        <v>595</v>
      </c>
      <c r="D2819" s="141" t="s">
        <v>423</v>
      </c>
      <c r="E2819" s="136" t="s">
        <v>424</v>
      </c>
      <c r="F2819" s="137" t="s">
        <v>472</v>
      </c>
      <c r="G2819" s="142" t="s">
        <v>426</v>
      </c>
      <c r="H2819" s="143">
        <v>2</v>
      </c>
      <c r="I2819" s="144" t="s">
        <v>427</v>
      </c>
      <c r="J2819" s="143">
        <v>12</v>
      </c>
      <c r="K2819" s="142" t="s">
        <v>428</v>
      </c>
      <c r="L2819" s="145">
        <v>1</v>
      </c>
      <c r="M2819" s="142" t="s">
        <v>429</v>
      </c>
      <c r="N2819" s="146">
        <v>1</v>
      </c>
      <c r="O2819" s="142" t="s">
        <v>430</v>
      </c>
      <c r="P2819" s="146">
        <v>1</v>
      </c>
    </row>
    <row r="2821" spans="1:10" ht="12.75">
      <c r="A2821" s="147" t="s">
        <v>431</v>
      </c>
      <c r="C2821" s="148" t="s">
        <v>432</v>
      </c>
      <c r="D2821" s="148" t="s">
        <v>433</v>
      </c>
      <c r="F2821" s="148" t="s">
        <v>434</v>
      </c>
      <c r="G2821" s="148" t="s">
        <v>435</v>
      </c>
      <c r="H2821" s="148" t="s">
        <v>436</v>
      </c>
      <c r="I2821" s="149" t="s">
        <v>437</v>
      </c>
      <c r="J2821" s="148" t="s">
        <v>438</v>
      </c>
    </row>
    <row r="2822" spans="1:8" ht="12.75">
      <c r="A2822" s="150" t="s">
        <v>502</v>
      </c>
      <c r="C2822" s="151">
        <v>228.61599999992177</v>
      </c>
      <c r="D2822" s="131">
        <v>22485.347073614597</v>
      </c>
      <c r="F2822" s="131">
        <v>18802</v>
      </c>
      <c r="G2822" s="131">
        <v>18868</v>
      </c>
      <c r="H2822" s="152" t="s">
        <v>154</v>
      </c>
    </row>
    <row r="2824" spans="4:8" ht="12.75">
      <c r="D2824" s="131">
        <v>22361.11528852582</v>
      </c>
      <c r="F2824" s="131">
        <v>19018</v>
      </c>
      <c r="G2824" s="131">
        <v>18821</v>
      </c>
      <c r="H2824" s="152" t="s">
        <v>155</v>
      </c>
    </row>
    <row r="2826" spans="4:8" ht="12.75">
      <c r="D2826" s="131">
        <v>22575.21896830201</v>
      </c>
      <c r="F2826" s="131">
        <v>18675</v>
      </c>
      <c r="G2826" s="131">
        <v>19088</v>
      </c>
      <c r="H2826" s="152" t="s">
        <v>156</v>
      </c>
    </row>
    <row r="2828" spans="1:8" ht="12.75">
      <c r="A2828" s="147" t="s">
        <v>439</v>
      </c>
      <c r="C2828" s="153" t="s">
        <v>440</v>
      </c>
      <c r="D2828" s="131">
        <v>22473.89377681414</v>
      </c>
      <c r="F2828" s="131">
        <v>18831.666666666668</v>
      </c>
      <c r="G2828" s="131">
        <v>18925.666666666668</v>
      </c>
      <c r="H2828" s="131">
        <v>3589.827632340688</v>
      </c>
    </row>
    <row r="2829" spans="1:8" ht="12.75">
      <c r="A2829" s="130">
        <v>38389.96787037037</v>
      </c>
      <c r="C2829" s="153" t="s">
        <v>441</v>
      </c>
      <c r="D2829" s="131">
        <v>107.51037126295068</v>
      </c>
      <c r="F2829" s="131">
        <v>173.41376339072204</v>
      </c>
      <c r="G2829" s="131">
        <v>142.53537572593453</v>
      </c>
      <c r="H2829" s="131">
        <v>107.51037126295068</v>
      </c>
    </row>
    <row r="2831" spans="3:8" ht="12.75">
      <c r="C2831" s="153" t="s">
        <v>442</v>
      </c>
      <c r="D2831" s="131">
        <v>0.4783789241447202</v>
      </c>
      <c r="F2831" s="131">
        <v>0.9208625368124013</v>
      </c>
      <c r="G2831" s="131">
        <v>0.7531326543808297</v>
      </c>
      <c r="H2831" s="131">
        <v>2.9948616555957126</v>
      </c>
    </row>
    <row r="2832" spans="1:10" ht="12.75">
      <c r="A2832" s="147" t="s">
        <v>431</v>
      </c>
      <c r="C2832" s="148" t="s">
        <v>432</v>
      </c>
      <c r="D2832" s="148" t="s">
        <v>433</v>
      </c>
      <c r="F2832" s="148" t="s">
        <v>434</v>
      </c>
      <c r="G2832" s="148" t="s">
        <v>435</v>
      </c>
      <c r="H2832" s="148" t="s">
        <v>436</v>
      </c>
      <c r="I2832" s="149" t="s">
        <v>437</v>
      </c>
      <c r="J2832" s="148" t="s">
        <v>438</v>
      </c>
    </row>
    <row r="2833" spans="1:8" ht="12.75">
      <c r="A2833" s="150" t="s">
        <v>503</v>
      </c>
      <c r="C2833" s="151">
        <v>231.6040000000503</v>
      </c>
      <c r="D2833" s="131">
        <v>42485.95659184456</v>
      </c>
      <c r="F2833" s="131">
        <v>28450</v>
      </c>
      <c r="G2833" s="131">
        <v>29563</v>
      </c>
      <c r="H2833" s="152" t="s">
        <v>157</v>
      </c>
    </row>
    <row r="2835" spans="4:8" ht="12.75">
      <c r="D2835" s="131">
        <v>42120.758987784386</v>
      </c>
      <c r="F2835" s="131">
        <v>28600.999999970198</v>
      </c>
      <c r="G2835" s="131">
        <v>29902</v>
      </c>
      <c r="H2835" s="152" t="s">
        <v>158</v>
      </c>
    </row>
    <row r="2837" spans="4:8" ht="12.75">
      <c r="D2837" s="131">
        <v>42391.961630523205</v>
      </c>
      <c r="F2837" s="131">
        <v>28565</v>
      </c>
      <c r="G2837" s="131">
        <v>29989</v>
      </c>
      <c r="H2837" s="152" t="s">
        <v>159</v>
      </c>
    </row>
    <row r="2839" spans="1:8" ht="12.75">
      <c r="A2839" s="147" t="s">
        <v>439</v>
      </c>
      <c r="C2839" s="153" t="s">
        <v>440</v>
      </c>
      <c r="D2839" s="131">
        <v>42332.892403384045</v>
      </c>
      <c r="F2839" s="131">
        <v>28538.666666656733</v>
      </c>
      <c r="G2839" s="131">
        <v>29818</v>
      </c>
      <c r="H2839" s="131">
        <v>13092.080000287759</v>
      </c>
    </row>
    <row r="2840" spans="1:8" ht="12.75">
      <c r="A2840" s="130">
        <v>38389.96833333333</v>
      </c>
      <c r="C2840" s="153" t="s">
        <v>441</v>
      </c>
      <c r="D2840" s="131">
        <v>189.62911880556373</v>
      </c>
      <c r="F2840" s="131">
        <v>78.86908983435038</v>
      </c>
      <c r="G2840" s="131">
        <v>225.0799857828323</v>
      </c>
      <c r="H2840" s="131">
        <v>189.62911880556373</v>
      </c>
    </row>
    <row r="2842" spans="3:8" ht="12.75">
      <c r="C2842" s="153" t="s">
        <v>442</v>
      </c>
      <c r="D2842" s="131">
        <v>0.4479474660002325</v>
      </c>
      <c r="F2842" s="131">
        <v>0.2763587057362333</v>
      </c>
      <c r="G2842" s="131">
        <v>0.7548460184547331</v>
      </c>
      <c r="H2842" s="131">
        <v>1.4484262149436589</v>
      </c>
    </row>
    <row r="2843" spans="1:10" ht="12.75">
      <c r="A2843" s="147" t="s">
        <v>431</v>
      </c>
      <c r="C2843" s="148" t="s">
        <v>432</v>
      </c>
      <c r="D2843" s="148" t="s">
        <v>433</v>
      </c>
      <c r="F2843" s="148" t="s">
        <v>434</v>
      </c>
      <c r="G2843" s="148" t="s">
        <v>435</v>
      </c>
      <c r="H2843" s="148" t="s">
        <v>436</v>
      </c>
      <c r="I2843" s="149" t="s">
        <v>437</v>
      </c>
      <c r="J2843" s="148" t="s">
        <v>438</v>
      </c>
    </row>
    <row r="2844" spans="1:8" ht="12.75">
      <c r="A2844" s="150" t="s">
        <v>501</v>
      </c>
      <c r="C2844" s="151">
        <v>267.7160000000149</v>
      </c>
      <c r="D2844" s="131">
        <v>20433.984639316797</v>
      </c>
      <c r="F2844" s="131">
        <v>7237.749999992549</v>
      </c>
      <c r="G2844" s="131">
        <v>7431.499999992549</v>
      </c>
      <c r="H2844" s="152" t="s">
        <v>160</v>
      </c>
    </row>
    <row r="2846" spans="4:8" ht="12.75">
      <c r="D2846" s="131">
        <v>20120.49040800333</v>
      </c>
      <c r="F2846" s="131">
        <v>7265</v>
      </c>
      <c r="G2846" s="131">
        <v>7403.75</v>
      </c>
      <c r="H2846" s="152" t="s">
        <v>161</v>
      </c>
    </row>
    <row r="2848" spans="4:8" ht="12.75">
      <c r="D2848" s="131">
        <v>20683.530079066753</v>
      </c>
      <c r="F2848" s="131">
        <v>7249.250000007451</v>
      </c>
      <c r="G2848" s="131">
        <v>7359.75</v>
      </c>
      <c r="H2848" s="152" t="s">
        <v>162</v>
      </c>
    </row>
    <row r="2850" spans="1:8" ht="12.75">
      <c r="A2850" s="147" t="s">
        <v>439</v>
      </c>
      <c r="C2850" s="153" t="s">
        <v>440</v>
      </c>
      <c r="D2850" s="131">
        <v>20412.668375462294</v>
      </c>
      <c r="F2850" s="131">
        <v>7250.666666666666</v>
      </c>
      <c r="G2850" s="131">
        <v>7398.333333330849</v>
      </c>
      <c r="H2850" s="131">
        <v>13075.782809794044</v>
      </c>
    </row>
    <row r="2851" spans="1:8" ht="12.75">
      <c r="A2851" s="130">
        <v>38389.968981481485</v>
      </c>
      <c r="C2851" s="153" t="s">
        <v>441</v>
      </c>
      <c r="D2851" s="131">
        <v>282.12444971385014</v>
      </c>
      <c r="F2851" s="131">
        <v>13.680125490007136</v>
      </c>
      <c r="G2851" s="131">
        <v>36.18039293722134</v>
      </c>
      <c r="H2851" s="131">
        <v>282.12444971385014</v>
      </c>
    </row>
    <row r="2853" spans="3:8" ht="12.75">
      <c r="C2853" s="153" t="s">
        <v>442</v>
      </c>
      <c r="D2853" s="131">
        <v>1.3821047034349854</v>
      </c>
      <c r="F2853" s="131">
        <v>0.18867403673235297</v>
      </c>
      <c r="G2853" s="131">
        <v>0.48903437175805586</v>
      </c>
      <c r="H2853" s="131">
        <v>2.1576103994518245</v>
      </c>
    </row>
    <row r="2854" spans="1:10" ht="12.75">
      <c r="A2854" s="147" t="s">
        <v>431</v>
      </c>
      <c r="C2854" s="148" t="s">
        <v>432</v>
      </c>
      <c r="D2854" s="148" t="s">
        <v>433</v>
      </c>
      <c r="F2854" s="148" t="s">
        <v>434</v>
      </c>
      <c r="G2854" s="148" t="s">
        <v>435</v>
      </c>
      <c r="H2854" s="148" t="s">
        <v>436</v>
      </c>
      <c r="I2854" s="149" t="s">
        <v>437</v>
      </c>
      <c r="J2854" s="148" t="s">
        <v>438</v>
      </c>
    </row>
    <row r="2855" spans="1:8" ht="12.75">
      <c r="A2855" s="150" t="s">
        <v>500</v>
      </c>
      <c r="C2855" s="151">
        <v>292.40199999976903</v>
      </c>
      <c r="D2855" s="131">
        <v>50796.13509786129</v>
      </c>
      <c r="F2855" s="131">
        <v>28064.75</v>
      </c>
      <c r="G2855" s="131">
        <v>27692</v>
      </c>
      <c r="H2855" s="152" t="s">
        <v>163</v>
      </c>
    </row>
    <row r="2857" spans="4:8" ht="12.75">
      <c r="D2857" s="131">
        <v>50549.67901772261</v>
      </c>
      <c r="F2857" s="131">
        <v>28416.000000029802</v>
      </c>
      <c r="G2857" s="131">
        <v>28034</v>
      </c>
      <c r="H2857" s="152" t="s">
        <v>164</v>
      </c>
    </row>
    <row r="2859" spans="4:8" ht="12.75">
      <c r="D2859" s="131">
        <v>51054.185249209404</v>
      </c>
      <c r="F2859" s="131">
        <v>28131.75</v>
      </c>
      <c r="G2859" s="131">
        <v>27720.000000029802</v>
      </c>
      <c r="H2859" s="152" t="s">
        <v>165</v>
      </c>
    </row>
    <row r="2861" spans="1:8" ht="12.75">
      <c r="A2861" s="147" t="s">
        <v>439</v>
      </c>
      <c r="C2861" s="153" t="s">
        <v>440</v>
      </c>
      <c r="D2861" s="131">
        <v>50799.99978826444</v>
      </c>
      <c r="F2861" s="131">
        <v>28204.166666676603</v>
      </c>
      <c r="G2861" s="131">
        <v>27815.333333343267</v>
      </c>
      <c r="H2861" s="131">
        <v>22818.808168668813</v>
      </c>
    </row>
    <row r="2862" spans="1:8" ht="12.75">
      <c r="A2862" s="130">
        <v>38389.96965277778</v>
      </c>
      <c r="C2862" s="153" t="s">
        <v>441</v>
      </c>
      <c r="D2862" s="131">
        <v>252.27531840440054</v>
      </c>
      <c r="F2862" s="131">
        <v>186.48665056629886</v>
      </c>
      <c r="G2862" s="131">
        <v>189.88768609492567</v>
      </c>
      <c r="H2862" s="131">
        <v>252.27531840440054</v>
      </c>
    </row>
    <row r="2864" spans="3:8" ht="12.75">
      <c r="C2864" s="153" t="s">
        <v>442</v>
      </c>
      <c r="D2864" s="131">
        <v>0.4966049595588383</v>
      </c>
      <c r="F2864" s="131">
        <v>0.6612024839104146</v>
      </c>
      <c r="G2864" s="131">
        <v>0.68267269645588</v>
      </c>
      <c r="H2864" s="131">
        <v>1.105558697630778</v>
      </c>
    </row>
    <row r="2865" spans="1:10" ht="12.75">
      <c r="A2865" s="147" t="s">
        <v>431</v>
      </c>
      <c r="C2865" s="148" t="s">
        <v>432</v>
      </c>
      <c r="D2865" s="148" t="s">
        <v>433</v>
      </c>
      <c r="F2865" s="148" t="s">
        <v>434</v>
      </c>
      <c r="G2865" s="148" t="s">
        <v>435</v>
      </c>
      <c r="H2865" s="148" t="s">
        <v>436</v>
      </c>
      <c r="I2865" s="149" t="s">
        <v>437</v>
      </c>
      <c r="J2865" s="148" t="s">
        <v>438</v>
      </c>
    </row>
    <row r="2866" spans="1:8" ht="12.75">
      <c r="A2866" s="150" t="s">
        <v>504</v>
      </c>
      <c r="C2866" s="151">
        <v>324.75400000019</v>
      </c>
      <c r="D2866" s="131">
        <v>53877.937801003456</v>
      </c>
      <c r="F2866" s="131">
        <v>37744</v>
      </c>
      <c r="G2866" s="131">
        <v>36289</v>
      </c>
      <c r="H2866" s="152" t="s">
        <v>166</v>
      </c>
    </row>
    <row r="2868" spans="4:8" ht="12.75">
      <c r="D2868" s="131">
        <v>56190.22431474924</v>
      </c>
      <c r="F2868" s="131">
        <v>38395</v>
      </c>
      <c r="G2868" s="131">
        <v>36198</v>
      </c>
      <c r="H2868" s="152" t="s">
        <v>167</v>
      </c>
    </row>
    <row r="2870" spans="4:8" ht="12.75">
      <c r="D2870" s="131">
        <v>55969.81756222248</v>
      </c>
      <c r="F2870" s="131">
        <v>37874</v>
      </c>
      <c r="G2870" s="131">
        <v>35898</v>
      </c>
      <c r="H2870" s="152" t="s">
        <v>168</v>
      </c>
    </row>
    <row r="2872" spans="1:8" ht="12.75">
      <c r="A2872" s="147" t="s">
        <v>439</v>
      </c>
      <c r="C2872" s="153" t="s">
        <v>440</v>
      </c>
      <c r="D2872" s="131">
        <v>55345.993225991726</v>
      </c>
      <c r="F2872" s="131">
        <v>38004.333333333336</v>
      </c>
      <c r="G2872" s="131">
        <v>36128.333333333336</v>
      </c>
      <c r="H2872" s="131">
        <v>18029.659892658394</v>
      </c>
    </row>
    <row r="2873" spans="1:8" ht="12.75">
      <c r="A2873" s="130">
        <v>38389.97016203704</v>
      </c>
      <c r="C2873" s="153" t="s">
        <v>441</v>
      </c>
      <c r="D2873" s="131">
        <v>1276.140600509552</v>
      </c>
      <c r="F2873" s="131">
        <v>344.51463442549624</v>
      </c>
      <c r="G2873" s="131">
        <v>204.59797978800606</v>
      </c>
      <c r="H2873" s="131">
        <v>1276.140600509552</v>
      </c>
    </row>
    <row r="2875" spans="3:8" ht="12.75">
      <c r="C2875" s="153" t="s">
        <v>442</v>
      </c>
      <c r="D2875" s="131">
        <v>2.3057506535274315</v>
      </c>
      <c r="F2875" s="131">
        <v>0.9065140846013076</v>
      </c>
      <c r="G2875" s="131">
        <v>0.5663089351515598</v>
      </c>
      <c r="H2875" s="131">
        <v>7.078007062291793</v>
      </c>
    </row>
    <row r="2876" spans="1:10" ht="12.75">
      <c r="A2876" s="147" t="s">
        <v>431</v>
      </c>
      <c r="C2876" s="148" t="s">
        <v>432</v>
      </c>
      <c r="D2876" s="148" t="s">
        <v>433</v>
      </c>
      <c r="F2876" s="148" t="s">
        <v>434</v>
      </c>
      <c r="G2876" s="148" t="s">
        <v>435</v>
      </c>
      <c r="H2876" s="148" t="s">
        <v>436</v>
      </c>
      <c r="I2876" s="149" t="s">
        <v>437</v>
      </c>
      <c r="J2876" s="148" t="s">
        <v>438</v>
      </c>
    </row>
    <row r="2877" spans="1:8" ht="12.75">
      <c r="A2877" s="150" t="s">
        <v>523</v>
      </c>
      <c r="C2877" s="151">
        <v>343.82299999985844</v>
      </c>
      <c r="D2877" s="131">
        <v>34414.14637064934</v>
      </c>
      <c r="F2877" s="131">
        <v>32152</v>
      </c>
      <c r="G2877" s="131">
        <v>31662</v>
      </c>
      <c r="H2877" s="152" t="s">
        <v>169</v>
      </c>
    </row>
    <row r="2879" spans="4:8" ht="12.75">
      <c r="D2879" s="131">
        <v>33878.5</v>
      </c>
      <c r="F2879" s="131">
        <v>31627.999999970198</v>
      </c>
      <c r="G2879" s="131">
        <v>31436</v>
      </c>
      <c r="H2879" s="152" t="s">
        <v>364</v>
      </c>
    </row>
    <row r="2881" spans="4:8" ht="12.75">
      <c r="D2881" s="131">
        <v>34367.402828752995</v>
      </c>
      <c r="F2881" s="131">
        <v>31988</v>
      </c>
      <c r="G2881" s="131">
        <v>31638</v>
      </c>
      <c r="H2881" s="152" t="s">
        <v>170</v>
      </c>
    </row>
    <row r="2883" spans="1:8" ht="12.75">
      <c r="A2883" s="147" t="s">
        <v>439</v>
      </c>
      <c r="C2883" s="153" t="s">
        <v>440</v>
      </c>
      <c r="D2883" s="131">
        <v>34220.01639980078</v>
      </c>
      <c r="F2883" s="131">
        <v>31922.666666656733</v>
      </c>
      <c r="G2883" s="131">
        <v>31578.666666666664</v>
      </c>
      <c r="H2883" s="131">
        <v>2468.108751898132</v>
      </c>
    </row>
    <row r="2884" spans="1:8" ht="12.75">
      <c r="A2884" s="130">
        <v>38389.970601851855</v>
      </c>
      <c r="C2884" s="153" t="s">
        <v>441</v>
      </c>
      <c r="D2884" s="131">
        <v>296.68388594070944</v>
      </c>
      <c r="F2884" s="131">
        <v>268.0397980559571</v>
      </c>
      <c r="G2884" s="131">
        <v>124.13433583555089</v>
      </c>
      <c r="H2884" s="131">
        <v>296.68388594070944</v>
      </c>
    </row>
    <row r="2886" spans="3:8" ht="12.75">
      <c r="C2886" s="153" t="s">
        <v>442</v>
      </c>
      <c r="D2886" s="131">
        <v>0.8669893154768817</v>
      </c>
      <c r="F2886" s="131">
        <v>0.8396535316265573</v>
      </c>
      <c r="G2886" s="131">
        <v>0.3930955576619794</v>
      </c>
      <c r="H2886" s="131">
        <v>12.020697455593913</v>
      </c>
    </row>
    <row r="2887" spans="1:10" ht="12.75">
      <c r="A2887" s="147" t="s">
        <v>431</v>
      </c>
      <c r="C2887" s="148" t="s">
        <v>432</v>
      </c>
      <c r="D2887" s="148" t="s">
        <v>433</v>
      </c>
      <c r="F2887" s="148" t="s">
        <v>434</v>
      </c>
      <c r="G2887" s="148" t="s">
        <v>435</v>
      </c>
      <c r="H2887" s="148" t="s">
        <v>436</v>
      </c>
      <c r="I2887" s="149" t="s">
        <v>437</v>
      </c>
      <c r="J2887" s="148" t="s">
        <v>438</v>
      </c>
    </row>
    <row r="2888" spans="1:8" ht="12.75">
      <c r="A2888" s="150" t="s">
        <v>505</v>
      </c>
      <c r="C2888" s="151">
        <v>361.38400000007823</v>
      </c>
      <c r="D2888" s="131">
        <v>74672.58928906918</v>
      </c>
      <c r="F2888" s="131">
        <v>33390</v>
      </c>
      <c r="G2888" s="131">
        <v>33336</v>
      </c>
      <c r="H2888" s="152" t="s">
        <v>171</v>
      </c>
    </row>
    <row r="2890" spans="4:8" ht="12.75">
      <c r="D2890" s="131">
        <v>74476.34041583538</v>
      </c>
      <c r="F2890" s="131">
        <v>34386</v>
      </c>
      <c r="G2890" s="131">
        <v>33114</v>
      </c>
      <c r="H2890" s="152" t="s">
        <v>172</v>
      </c>
    </row>
    <row r="2892" spans="4:8" ht="12.75">
      <c r="D2892" s="131">
        <v>75064.32591938972</v>
      </c>
      <c r="F2892" s="131">
        <v>33370</v>
      </c>
      <c r="G2892" s="131">
        <v>32976</v>
      </c>
      <c r="H2892" s="152" t="s">
        <v>173</v>
      </c>
    </row>
    <row r="2894" spans="1:8" ht="12.75">
      <c r="A2894" s="147" t="s">
        <v>439</v>
      </c>
      <c r="C2894" s="153" t="s">
        <v>440</v>
      </c>
      <c r="D2894" s="131">
        <v>74737.75187476476</v>
      </c>
      <c r="F2894" s="131">
        <v>33715.333333333336</v>
      </c>
      <c r="G2894" s="131">
        <v>33142</v>
      </c>
      <c r="H2894" s="131">
        <v>41285.94795319613</v>
      </c>
    </row>
    <row r="2895" spans="1:8" ht="12.75">
      <c r="A2895" s="130">
        <v>38389.971030092594</v>
      </c>
      <c r="C2895" s="153" t="s">
        <v>441</v>
      </c>
      <c r="D2895" s="131">
        <v>299.35991720552187</v>
      </c>
      <c r="F2895" s="131">
        <v>580.9004504502758</v>
      </c>
      <c r="G2895" s="131">
        <v>181.6259893297212</v>
      </c>
      <c r="H2895" s="131">
        <v>299.35991720552187</v>
      </c>
    </row>
    <row r="2897" spans="3:8" ht="12.75">
      <c r="C2897" s="153" t="s">
        <v>442</v>
      </c>
      <c r="D2897" s="131">
        <v>0.40054712604568043</v>
      </c>
      <c r="F2897" s="131">
        <v>1.7229562724683405</v>
      </c>
      <c r="G2897" s="131">
        <v>0.5480236235885618</v>
      </c>
      <c r="H2897" s="131">
        <v>0.7250891212305254</v>
      </c>
    </row>
    <row r="2898" spans="1:10" ht="12.75">
      <c r="A2898" s="147" t="s">
        <v>431</v>
      </c>
      <c r="C2898" s="148" t="s">
        <v>432</v>
      </c>
      <c r="D2898" s="148" t="s">
        <v>433</v>
      </c>
      <c r="F2898" s="148" t="s">
        <v>434</v>
      </c>
      <c r="G2898" s="148" t="s">
        <v>435</v>
      </c>
      <c r="H2898" s="148" t="s">
        <v>436</v>
      </c>
      <c r="I2898" s="149" t="s">
        <v>437</v>
      </c>
      <c r="J2898" s="148" t="s">
        <v>438</v>
      </c>
    </row>
    <row r="2899" spans="1:8" ht="12.75">
      <c r="A2899" s="150" t="s">
        <v>524</v>
      </c>
      <c r="C2899" s="151">
        <v>371.029</v>
      </c>
      <c r="D2899" s="131">
        <v>53383.920633494854</v>
      </c>
      <c r="F2899" s="131">
        <v>43886</v>
      </c>
      <c r="G2899" s="131">
        <v>44132</v>
      </c>
      <c r="H2899" s="152" t="s">
        <v>174</v>
      </c>
    </row>
    <row r="2901" spans="4:8" ht="12.75">
      <c r="D2901" s="131">
        <v>53730.0207721591</v>
      </c>
      <c r="F2901" s="131">
        <v>44200</v>
      </c>
      <c r="G2901" s="131">
        <v>45324</v>
      </c>
      <c r="H2901" s="152" t="s">
        <v>175</v>
      </c>
    </row>
    <row r="2903" spans="4:8" ht="12.75">
      <c r="D2903" s="131">
        <v>53322.28412526846</v>
      </c>
      <c r="F2903" s="131">
        <v>44666</v>
      </c>
      <c r="G2903" s="131">
        <v>44610</v>
      </c>
      <c r="H2903" s="152" t="s">
        <v>176</v>
      </c>
    </row>
    <row r="2905" spans="1:8" ht="12.75">
      <c r="A2905" s="147" t="s">
        <v>439</v>
      </c>
      <c r="C2905" s="153" t="s">
        <v>440</v>
      </c>
      <c r="D2905" s="131">
        <v>53478.741843640804</v>
      </c>
      <c r="F2905" s="131">
        <v>44250.66666666667</v>
      </c>
      <c r="G2905" s="131">
        <v>44688.66666666667</v>
      </c>
      <c r="H2905" s="131">
        <v>9061.394415874773</v>
      </c>
    </row>
    <row r="2906" spans="1:8" ht="12.75">
      <c r="A2906" s="130">
        <v>38389.97148148148</v>
      </c>
      <c r="C2906" s="153" t="s">
        <v>441</v>
      </c>
      <c r="D2906" s="131">
        <v>219.78532645500906</v>
      </c>
      <c r="F2906" s="131">
        <v>392.4606137351025</v>
      </c>
      <c r="G2906" s="131">
        <v>599.88109932997</v>
      </c>
      <c r="H2906" s="131">
        <v>219.78532645500906</v>
      </c>
    </row>
    <row r="2908" spans="3:8" ht="12.75">
      <c r="C2908" s="153" t="s">
        <v>442</v>
      </c>
      <c r="D2908" s="131">
        <v>0.4109769954903004</v>
      </c>
      <c r="F2908" s="131">
        <v>0.8869032792012982</v>
      </c>
      <c r="G2908" s="131">
        <v>1.3423562260303954</v>
      </c>
      <c r="H2908" s="131">
        <v>2.4255132970480164</v>
      </c>
    </row>
    <row r="2909" spans="1:10" ht="12.75">
      <c r="A2909" s="147" t="s">
        <v>431</v>
      </c>
      <c r="C2909" s="148" t="s">
        <v>432</v>
      </c>
      <c r="D2909" s="148" t="s">
        <v>433</v>
      </c>
      <c r="F2909" s="148" t="s">
        <v>434</v>
      </c>
      <c r="G2909" s="148" t="s">
        <v>435</v>
      </c>
      <c r="H2909" s="148" t="s">
        <v>436</v>
      </c>
      <c r="I2909" s="149" t="s">
        <v>437</v>
      </c>
      <c r="J2909" s="148" t="s">
        <v>438</v>
      </c>
    </row>
    <row r="2910" spans="1:8" ht="12.75">
      <c r="A2910" s="150" t="s">
        <v>499</v>
      </c>
      <c r="C2910" s="151">
        <v>407.77100000018254</v>
      </c>
      <c r="D2910" s="131">
        <v>1261342.8521652222</v>
      </c>
      <c r="F2910" s="131">
        <v>92800</v>
      </c>
      <c r="G2910" s="131">
        <v>90800</v>
      </c>
      <c r="H2910" s="152" t="s">
        <v>177</v>
      </c>
    </row>
    <row r="2912" spans="4:8" ht="12.75">
      <c r="D2912" s="131">
        <v>1290106.9348983765</v>
      </c>
      <c r="F2912" s="131">
        <v>93400</v>
      </c>
      <c r="G2912" s="131">
        <v>90900</v>
      </c>
      <c r="H2912" s="152" t="s">
        <v>178</v>
      </c>
    </row>
    <row r="2914" spans="4:8" ht="12.75">
      <c r="D2914" s="131">
        <v>1276569.0820388794</v>
      </c>
      <c r="F2914" s="131">
        <v>92900</v>
      </c>
      <c r="G2914" s="131">
        <v>91100</v>
      </c>
      <c r="H2914" s="152" t="s">
        <v>179</v>
      </c>
    </row>
    <row r="2916" spans="1:8" ht="12.75">
      <c r="A2916" s="147" t="s">
        <v>439</v>
      </c>
      <c r="C2916" s="153" t="s">
        <v>440</v>
      </c>
      <c r="D2916" s="131">
        <v>1276006.289700826</v>
      </c>
      <c r="F2916" s="131">
        <v>93033.33333333334</v>
      </c>
      <c r="G2916" s="131">
        <v>90933.33333333334</v>
      </c>
      <c r="H2916" s="131">
        <v>1184040.1261788134</v>
      </c>
    </row>
    <row r="2917" spans="1:8" ht="12.75">
      <c r="A2917" s="130">
        <v>38389.97194444444</v>
      </c>
      <c r="C2917" s="153" t="s">
        <v>441</v>
      </c>
      <c r="D2917" s="131">
        <v>14390.297609211098</v>
      </c>
      <c r="F2917" s="131">
        <v>321.4550253664318</v>
      </c>
      <c r="G2917" s="131">
        <v>152.7525231651947</v>
      </c>
      <c r="H2917" s="131">
        <v>14390.297609211098</v>
      </c>
    </row>
    <row r="2919" spans="3:8" ht="12.75">
      <c r="C2919" s="153" t="s">
        <v>442</v>
      </c>
      <c r="D2919" s="131">
        <v>1.1277607113194614</v>
      </c>
      <c r="F2919" s="131">
        <v>0.34552672020755837</v>
      </c>
      <c r="G2919" s="131">
        <v>0.1679829800203754</v>
      </c>
      <c r="H2919" s="131">
        <v>1.2153555687045934</v>
      </c>
    </row>
    <row r="2920" spans="1:10" ht="12.75">
      <c r="A2920" s="147" t="s">
        <v>431</v>
      </c>
      <c r="C2920" s="148" t="s">
        <v>432</v>
      </c>
      <c r="D2920" s="148" t="s">
        <v>433</v>
      </c>
      <c r="F2920" s="148" t="s">
        <v>434</v>
      </c>
      <c r="G2920" s="148" t="s">
        <v>435</v>
      </c>
      <c r="H2920" s="148" t="s">
        <v>436</v>
      </c>
      <c r="I2920" s="149" t="s">
        <v>437</v>
      </c>
      <c r="J2920" s="148" t="s">
        <v>438</v>
      </c>
    </row>
    <row r="2921" spans="1:8" ht="12.75">
      <c r="A2921" s="150" t="s">
        <v>506</v>
      </c>
      <c r="C2921" s="151">
        <v>455.40299999993294</v>
      </c>
      <c r="D2921" s="131">
        <v>72124.97755515575</v>
      </c>
      <c r="F2921" s="131">
        <v>62330</v>
      </c>
      <c r="G2921" s="131">
        <v>64230</v>
      </c>
      <c r="H2921" s="152" t="s">
        <v>180</v>
      </c>
    </row>
    <row r="2923" spans="4:8" ht="12.75">
      <c r="D2923" s="131">
        <v>72729.24782657623</v>
      </c>
      <c r="F2923" s="131">
        <v>61930</v>
      </c>
      <c r="G2923" s="131">
        <v>64142.5</v>
      </c>
      <c r="H2923" s="152" t="s">
        <v>181</v>
      </c>
    </row>
    <row r="2925" spans="4:8" ht="12.75">
      <c r="D2925" s="131">
        <v>72562.99342679977</v>
      </c>
      <c r="F2925" s="131">
        <v>61680</v>
      </c>
      <c r="G2925" s="131">
        <v>64134.999999940395</v>
      </c>
      <c r="H2925" s="152" t="s">
        <v>182</v>
      </c>
    </row>
    <row r="2927" spans="1:8" ht="12.75">
      <c r="A2927" s="147" t="s">
        <v>439</v>
      </c>
      <c r="C2927" s="153" t="s">
        <v>440</v>
      </c>
      <c r="D2927" s="131">
        <v>72472.40626951058</v>
      </c>
      <c r="F2927" s="131">
        <v>61980</v>
      </c>
      <c r="G2927" s="131">
        <v>64169.16666664679</v>
      </c>
      <c r="H2927" s="131">
        <v>9404.186792776278</v>
      </c>
    </row>
    <row r="2928" spans="1:8" ht="12.75">
      <c r="A2928" s="130">
        <v>38389.97258101852</v>
      </c>
      <c r="C2928" s="153" t="s">
        <v>441</v>
      </c>
      <c r="D2928" s="131">
        <v>312.15407258423596</v>
      </c>
      <c r="F2928" s="131">
        <v>327.8719262151</v>
      </c>
      <c r="G2928" s="131">
        <v>52.81650627371086</v>
      </c>
      <c r="H2928" s="131">
        <v>312.15407258423596</v>
      </c>
    </row>
    <row r="2930" spans="3:8" ht="12.75">
      <c r="C2930" s="153" t="s">
        <v>442</v>
      </c>
      <c r="D2930" s="131">
        <v>0.43072127538224225</v>
      </c>
      <c r="F2930" s="131">
        <v>0.5289963314215876</v>
      </c>
      <c r="G2930" s="131">
        <v>0.08230823153445019</v>
      </c>
      <c r="H2930" s="131">
        <v>3.319309574157052</v>
      </c>
    </row>
    <row r="2931" spans="1:16" ht="12.75">
      <c r="A2931" s="141" t="s">
        <v>422</v>
      </c>
      <c r="B2931" s="136" t="s">
        <v>372</v>
      </c>
      <c r="D2931" s="141" t="s">
        <v>423</v>
      </c>
      <c r="E2931" s="136" t="s">
        <v>424</v>
      </c>
      <c r="F2931" s="137" t="s">
        <v>473</v>
      </c>
      <c r="G2931" s="142" t="s">
        <v>426</v>
      </c>
      <c r="H2931" s="143">
        <v>2</v>
      </c>
      <c r="I2931" s="144" t="s">
        <v>427</v>
      </c>
      <c r="J2931" s="143">
        <v>13</v>
      </c>
      <c r="K2931" s="142" t="s">
        <v>428</v>
      </c>
      <c r="L2931" s="145">
        <v>1</v>
      </c>
      <c r="M2931" s="142" t="s">
        <v>429</v>
      </c>
      <c r="N2931" s="146">
        <v>1</v>
      </c>
      <c r="O2931" s="142" t="s">
        <v>430</v>
      </c>
      <c r="P2931" s="146">
        <v>1</v>
      </c>
    </row>
    <row r="2933" spans="1:10" ht="12.75">
      <c r="A2933" s="147" t="s">
        <v>431</v>
      </c>
      <c r="C2933" s="148" t="s">
        <v>432</v>
      </c>
      <c r="D2933" s="148" t="s">
        <v>433</v>
      </c>
      <c r="F2933" s="148" t="s">
        <v>434</v>
      </c>
      <c r="G2933" s="148" t="s">
        <v>435</v>
      </c>
      <c r="H2933" s="148" t="s">
        <v>436</v>
      </c>
      <c r="I2933" s="149" t="s">
        <v>437</v>
      </c>
      <c r="J2933" s="148" t="s">
        <v>438</v>
      </c>
    </row>
    <row r="2934" spans="1:8" ht="12.75">
      <c r="A2934" s="150" t="s">
        <v>502</v>
      </c>
      <c r="C2934" s="151">
        <v>228.61599999992177</v>
      </c>
      <c r="D2934" s="131">
        <v>44567.49058121443</v>
      </c>
      <c r="F2934" s="131">
        <v>18911</v>
      </c>
      <c r="G2934" s="131">
        <v>19243</v>
      </c>
      <c r="H2934" s="152" t="s">
        <v>183</v>
      </c>
    </row>
    <row r="2936" spans="4:8" ht="12.75">
      <c r="D2936" s="131">
        <v>46381.51764631271</v>
      </c>
      <c r="F2936" s="131">
        <v>18733</v>
      </c>
      <c r="G2936" s="131">
        <v>19224</v>
      </c>
      <c r="H2936" s="152" t="s">
        <v>184</v>
      </c>
    </row>
    <row r="2938" spans="4:8" ht="12.75">
      <c r="D2938" s="131">
        <v>45272.83002579212</v>
      </c>
      <c r="F2938" s="131">
        <v>18975</v>
      </c>
      <c r="G2938" s="131">
        <v>19287</v>
      </c>
      <c r="H2938" s="152" t="s">
        <v>185</v>
      </c>
    </row>
    <row r="2940" spans="1:8" ht="12.75">
      <c r="A2940" s="147" t="s">
        <v>439</v>
      </c>
      <c r="C2940" s="153" t="s">
        <v>440</v>
      </c>
      <c r="D2940" s="131">
        <v>45407.27941777308</v>
      </c>
      <c r="F2940" s="131">
        <v>18873</v>
      </c>
      <c r="G2940" s="131">
        <v>19251.333333333332</v>
      </c>
      <c r="H2940" s="131">
        <v>26323.380810288316</v>
      </c>
    </row>
    <row r="2941" spans="1:8" ht="12.75">
      <c r="A2941" s="130">
        <v>38389.974814814814</v>
      </c>
      <c r="C2941" s="153" t="s">
        <v>441</v>
      </c>
      <c r="D2941" s="131">
        <v>914.456684310895</v>
      </c>
      <c r="F2941" s="131">
        <v>125.39537471533788</v>
      </c>
      <c r="G2941" s="131">
        <v>32.31614663497697</v>
      </c>
      <c r="H2941" s="131">
        <v>914.456684310895</v>
      </c>
    </row>
    <row r="2943" spans="3:8" ht="12.75">
      <c r="C2943" s="153" t="s">
        <v>442</v>
      </c>
      <c r="D2943" s="131">
        <v>2.013898863874595</v>
      </c>
      <c r="F2943" s="131">
        <v>0.6644167578834203</v>
      </c>
      <c r="G2943" s="131">
        <v>0.1678644594399192</v>
      </c>
      <c r="H2943" s="131">
        <v>3.4739332721026686</v>
      </c>
    </row>
    <row r="2944" spans="1:10" ht="12.75">
      <c r="A2944" s="147" t="s">
        <v>431</v>
      </c>
      <c r="C2944" s="148" t="s">
        <v>432</v>
      </c>
      <c r="D2944" s="148" t="s">
        <v>433</v>
      </c>
      <c r="F2944" s="148" t="s">
        <v>434</v>
      </c>
      <c r="G2944" s="148" t="s">
        <v>435</v>
      </c>
      <c r="H2944" s="148" t="s">
        <v>436</v>
      </c>
      <c r="I2944" s="149" t="s">
        <v>437</v>
      </c>
      <c r="J2944" s="148" t="s">
        <v>438</v>
      </c>
    </row>
    <row r="2945" spans="1:8" ht="12.75">
      <c r="A2945" s="150" t="s">
        <v>503</v>
      </c>
      <c r="C2945" s="151">
        <v>231.6040000000503</v>
      </c>
      <c r="D2945" s="131">
        <v>88740.80256724358</v>
      </c>
      <c r="F2945" s="131">
        <v>28799.000000029802</v>
      </c>
      <c r="G2945" s="131">
        <v>30121</v>
      </c>
      <c r="H2945" s="152" t="s">
        <v>186</v>
      </c>
    </row>
    <row r="2947" spans="4:8" ht="12.75">
      <c r="D2947" s="131">
        <v>91724.22062683105</v>
      </c>
      <c r="F2947" s="131">
        <v>29038</v>
      </c>
      <c r="G2947" s="131">
        <v>29708</v>
      </c>
      <c r="H2947" s="152" t="s">
        <v>187</v>
      </c>
    </row>
    <row r="2949" spans="4:8" ht="12.75">
      <c r="D2949" s="131">
        <v>91679.80219316483</v>
      </c>
      <c r="F2949" s="131">
        <v>29137</v>
      </c>
      <c r="G2949" s="131">
        <v>30674.000000029802</v>
      </c>
      <c r="H2949" s="152" t="s">
        <v>188</v>
      </c>
    </row>
    <row r="2951" spans="1:8" ht="12.75">
      <c r="A2951" s="147" t="s">
        <v>439</v>
      </c>
      <c r="C2951" s="153" t="s">
        <v>440</v>
      </c>
      <c r="D2951" s="131">
        <v>90714.94179574648</v>
      </c>
      <c r="F2951" s="131">
        <v>28991.333333343267</v>
      </c>
      <c r="G2951" s="131">
        <v>30167.666666676603</v>
      </c>
      <c r="H2951" s="131">
        <v>61077.992958527255</v>
      </c>
    </row>
    <row r="2952" spans="1:8" ht="12.75">
      <c r="A2952" s="130">
        <v>38389.975277777776</v>
      </c>
      <c r="C2952" s="153" t="s">
        <v>441</v>
      </c>
      <c r="D2952" s="131">
        <v>1709.7989704777035</v>
      </c>
      <c r="F2952" s="131">
        <v>173.76516718673298</v>
      </c>
      <c r="G2952" s="131">
        <v>484.68787208696</v>
      </c>
      <c r="H2952" s="131">
        <v>1709.7989704777035</v>
      </c>
    </row>
    <row r="2954" spans="3:8" ht="12.75">
      <c r="C2954" s="153" t="s">
        <v>442</v>
      </c>
      <c r="D2954" s="131">
        <v>1.884804131085133</v>
      </c>
      <c r="F2954" s="131">
        <v>0.5993693535539591</v>
      </c>
      <c r="G2954" s="131">
        <v>1.6066468694522849</v>
      </c>
      <c r="H2954" s="131">
        <v>2.7993699328638373</v>
      </c>
    </row>
    <row r="2955" spans="1:10" ht="12.75">
      <c r="A2955" s="147" t="s">
        <v>431</v>
      </c>
      <c r="C2955" s="148" t="s">
        <v>432</v>
      </c>
      <c r="D2955" s="148" t="s">
        <v>433</v>
      </c>
      <c r="F2955" s="148" t="s">
        <v>434</v>
      </c>
      <c r="G2955" s="148" t="s">
        <v>435</v>
      </c>
      <c r="H2955" s="148" t="s">
        <v>436</v>
      </c>
      <c r="I2955" s="149" t="s">
        <v>437</v>
      </c>
      <c r="J2955" s="148" t="s">
        <v>438</v>
      </c>
    </row>
    <row r="2956" spans="1:8" ht="12.75">
      <c r="A2956" s="150" t="s">
        <v>501</v>
      </c>
      <c r="C2956" s="151">
        <v>267.7160000000149</v>
      </c>
      <c r="D2956" s="131">
        <v>83045.77829432487</v>
      </c>
      <c r="F2956" s="131">
        <v>7559</v>
      </c>
      <c r="G2956" s="131">
        <v>7665.75</v>
      </c>
      <c r="H2956" s="152" t="s">
        <v>189</v>
      </c>
    </row>
    <row r="2958" spans="4:8" ht="12.75">
      <c r="D2958" s="131">
        <v>79732.80416464806</v>
      </c>
      <c r="F2958" s="131">
        <v>7548.250000007451</v>
      </c>
      <c r="G2958" s="131">
        <v>7577.75</v>
      </c>
      <c r="H2958" s="152" t="s">
        <v>190</v>
      </c>
    </row>
    <row r="2960" spans="4:8" ht="12.75">
      <c r="D2960" s="131">
        <v>80641.7488361597</v>
      </c>
      <c r="F2960" s="131">
        <v>7545.75</v>
      </c>
      <c r="G2960" s="131">
        <v>7617.25</v>
      </c>
      <c r="H2960" s="152" t="s">
        <v>191</v>
      </c>
    </row>
    <row r="2962" spans="1:8" ht="12.75">
      <c r="A2962" s="147" t="s">
        <v>439</v>
      </c>
      <c r="C2962" s="153" t="s">
        <v>440</v>
      </c>
      <c r="D2962" s="131">
        <v>81140.11043171088</v>
      </c>
      <c r="F2962" s="131">
        <v>7551.000000002483</v>
      </c>
      <c r="G2962" s="131">
        <v>7620.25</v>
      </c>
      <c r="H2962" s="131">
        <v>73548.67707670334</v>
      </c>
    </row>
    <row r="2963" spans="1:8" ht="12.75">
      <c r="A2963" s="130">
        <v>38389.97592592592</v>
      </c>
      <c r="C2963" s="153" t="s">
        <v>441</v>
      </c>
      <c r="D2963" s="131">
        <v>1711.7892995103016</v>
      </c>
      <c r="F2963" s="131">
        <v>7.040063918358175</v>
      </c>
      <c r="G2963" s="131">
        <v>44.076637802808875</v>
      </c>
      <c r="H2963" s="131">
        <v>1711.7892995103016</v>
      </c>
    </row>
    <row r="2965" spans="3:8" ht="12.75">
      <c r="C2965" s="153" t="s">
        <v>442</v>
      </c>
      <c r="D2965" s="131">
        <v>2.1096709018543636</v>
      </c>
      <c r="F2965" s="131">
        <v>0.09323353090128278</v>
      </c>
      <c r="G2965" s="131">
        <v>0.5784145901093648</v>
      </c>
      <c r="H2965" s="131">
        <v>2.3274236431541655</v>
      </c>
    </row>
    <row r="2966" spans="1:10" ht="12.75">
      <c r="A2966" s="147" t="s">
        <v>431</v>
      </c>
      <c r="C2966" s="148" t="s">
        <v>432</v>
      </c>
      <c r="D2966" s="148" t="s">
        <v>433</v>
      </c>
      <c r="F2966" s="148" t="s">
        <v>434</v>
      </c>
      <c r="G2966" s="148" t="s">
        <v>435</v>
      </c>
      <c r="H2966" s="148" t="s">
        <v>436</v>
      </c>
      <c r="I2966" s="149" t="s">
        <v>437</v>
      </c>
      <c r="J2966" s="148" t="s">
        <v>438</v>
      </c>
    </row>
    <row r="2967" spans="1:8" ht="12.75">
      <c r="A2967" s="150" t="s">
        <v>500</v>
      </c>
      <c r="C2967" s="151">
        <v>292.40199999976903</v>
      </c>
      <c r="D2967" s="131">
        <v>75973.0862070322</v>
      </c>
      <c r="F2967" s="131">
        <v>30236.750000029802</v>
      </c>
      <c r="G2967" s="131">
        <v>28484</v>
      </c>
      <c r="H2967" s="152" t="s">
        <v>192</v>
      </c>
    </row>
    <row r="2969" spans="4:8" ht="12.75">
      <c r="D2969" s="131">
        <v>78093.19247841835</v>
      </c>
      <c r="F2969" s="131">
        <v>29880.250000029802</v>
      </c>
      <c r="G2969" s="131">
        <v>28572.75</v>
      </c>
      <c r="H2969" s="152" t="s">
        <v>193</v>
      </c>
    </row>
    <row r="2971" spans="4:8" ht="12.75">
      <c r="D2971" s="131">
        <v>75845.5013165474</v>
      </c>
      <c r="F2971" s="131">
        <v>29949.250000029802</v>
      </c>
      <c r="G2971" s="131">
        <v>28546.5</v>
      </c>
      <c r="H2971" s="152" t="s">
        <v>194</v>
      </c>
    </row>
    <row r="2973" spans="1:8" ht="12.75">
      <c r="A2973" s="147" t="s">
        <v>439</v>
      </c>
      <c r="C2973" s="153" t="s">
        <v>440</v>
      </c>
      <c r="D2973" s="131">
        <v>76637.26000066598</v>
      </c>
      <c r="F2973" s="131">
        <v>30022.083333363138</v>
      </c>
      <c r="G2973" s="131">
        <v>28534.416666666664</v>
      </c>
      <c r="H2973" s="131">
        <v>47468.273654137265</v>
      </c>
    </row>
    <row r="2974" spans="1:8" ht="12.75">
      <c r="A2974" s="130">
        <v>38389.97659722222</v>
      </c>
      <c r="C2974" s="153" t="s">
        <v>441</v>
      </c>
      <c r="D2974" s="131">
        <v>1262.4872319750664</v>
      </c>
      <c r="F2974" s="131">
        <v>189.0808909793287</v>
      </c>
      <c r="G2974" s="131">
        <v>45.59216855265094</v>
      </c>
      <c r="H2974" s="131">
        <v>1262.4872319750664</v>
      </c>
    </row>
    <row r="2976" spans="3:8" ht="12.75">
      <c r="C2976" s="153" t="s">
        <v>442</v>
      </c>
      <c r="D2976" s="131">
        <v>1.6473543443020997</v>
      </c>
      <c r="F2976" s="131">
        <v>0.6298060293810646</v>
      </c>
      <c r="G2976" s="131">
        <v>0.159779571053614</v>
      </c>
      <c r="H2976" s="131">
        <v>2.6596442945740666</v>
      </c>
    </row>
    <row r="2977" spans="1:10" ht="12.75">
      <c r="A2977" s="147" t="s">
        <v>431</v>
      </c>
      <c r="C2977" s="148" t="s">
        <v>432</v>
      </c>
      <c r="D2977" s="148" t="s">
        <v>433</v>
      </c>
      <c r="F2977" s="148" t="s">
        <v>434</v>
      </c>
      <c r="G2977" s="148" t="s">
        <v>435</v>
      </c>
      <c r="H2977" s="148" t="s">
        <v>436</v>
      </c>
      <c r="I2977" s="149" t="s">
        <v>437</v>
      </c>
      <c r="J2977" s="148" t="s">
        <v>438</v>
      </c>
    </row>
    <row r="2978" spans="1:8" ht="12.75">
      <c r="A2978" s="150" t="s">
        <v>504</v>
      </c>
      <c r="C2978" s="151">
        <v>324.75400000019</v>
      </c>
      <c r="D2978" s="131">
        <v>64828.78385090828</v>
      </c>
      <c r="F2978" s="131">
        <v>39785</v>
      </c>
      <c r="G2978" s="131">
        <v>36843</v>
      </c>
      <c r="H2978" s="152" t="s">
        <v>195</v>
      </c>
    </row>
    <row r="2980" spans="4:8" ht="12.75">
      <c r="D2980" s="131">
        <v>65905.54216086864</v>
      </c>
      <c r="F2980" s="131">
        <v>41449</v>
      </c>
      <c r="G2980" s="131">
        <v>36546</v>
      </c>
      <c r="H2980" s="152" t="s">
        <v>196</v>
      </c>
    </row>
    <row r="2982" spans="4:8" ht="12.75">
      <c r="D2982" s="131">
        <v>64586.83136755228</v>
      </c>
      <c r="F2982" s="131">
        <v>42340</v>
      </c>
      <c r="G2982" s="131">
        <v>37047</v>
      </c>
      <c r="H2982" s="152" t="s">
        <v>197</v>
      </c>
    </row>
    <row r="2984" spans="1:8" ht="12.75">
      <c r="A2984" s="147" t="s">
        <v>439</v>
      </c>
      <c r="C2984" s="153" t="s">
        <v>440</v>
      </c>
      <c r="D2984" s="131">
        <v>65107.0524597764</v>
      </c>
      <c r="F2984" s="131">
        <v>41191.333333333336</v>
      </c>
      <c r="G2984" s="131">
        <v>36812</v>
      </c>
      <c r="H2984" s="131">
        <v>25521.785935256146</v>
      </c>
    </row>
    <row r="2985" spans="1:8" ht="12.75">
      <c r="A2985" s="130">
        <v>38389.977118055554</v>
      </c>
      <c r="C2985" s="153" t="s">
        <v>441</v>
      </c>
      <c r="D2985" s="131">
        <v>702.0146744283861</v>
      </c>
      <c r="F2985" s="131">
        <v>1296.842447382616</v>
      </c>
      <c r="G2985" s="131">
        <v>251.93451530109962</v>
      </c>
      <c r="H2985" s="131">
        <v>702.0146744283861</v>
      </c>
    </row>
    <row r="2987" spans="3:8" ht="12.75">
      <c r="C2987" s="153" t="s">
        <v>442</v>
      </c>
      <c r="D2987" s="131">
        <v>1.078246745791626</v>
      </c>
      <c r="F2987" s="131">
        <v>3.148338114933439</v>
      </c>
      <c r="G2987" s="131">
        <v>0.6843814932660535</v>
      </c>
      <c r="H2987" s="131">
        <v>2.75064870542078</v>
      </c>
    </row>
    <row r="2988" spans="1:10" ht="12.75">
      <c r="A2988" s="147" t="s">
        <v>431</v>
      </c>
      <c r="C2988" s="148" t="s">
        <v>432</v>
      </c>
      <c r="D2988" s="148" t="s">
        <v>433</v>
      </c>
      <c r="F2988" s="148" t="s">
        <v>434</v>
      </c>
      <c r="G2988" s="148" t="s">
        <v>435</v>
      </c>
      <c r="H2988" s="148" t="s">
        <v>436</v>
      </c>
      <c r="I2988" s="149" t="s">
        <v>437</v>
      </c>
      <c r="J2988" s="148" t="s">
        <v>438</v>
      </c>
    </row>
    <row r="2989" spans="1:8" ht="12.75">
      <c r="A2989" s="150" t="s">
        <v>523</v>
      </c>
      <c r="C2989" s="151">
        <v>343.82299999985844</v>
      </c>
      <c r="D2989" s="131">
        <v>67803.06520462036</v>
      </c>
      <c r="F2989" s="131">
        <v>32116.000000029802</v>
      </c>
      <c r="G2989" s="131">
        <v>32134</v>
      </c>
      <c r="H2989" s="152" t="s">
        <v>198</v>
      </c>
    </row>
    <row r="2991" spans="4:8" ht="12.75">
      <c r="D2991" s="131">
        <v>68857.20471537113</v>
      </c>
      <c r="F2991" s="131">
        <v>33162</v>
      </c>
      <c r="G2991" s="131">
        <v>32224.000000029802</v>
      </c>
      <c r="H2991" s="152" t="s">
        <v>199</v>
      </c>
    </row>
    <row r="2993" spans="4:8" ht="12.75">
      <c r="D2993" s="131">
        <v>69107.43136036396</v>
      </c>
      <c r="F2993" s="131">
        <v>33532</v>
      </c>
      <c r="G2993" s="131">
        <v>32346</v>
      </c>
      <c r="H2993" s="152" t="s">
        <v>200</v>
      </c>
    </row>
    <row r="2995" spans="1:8" ht="12.75">
      <c r="A2995" s="147" t="s">
        <v>439</v>
      </c>
      <c r="C2995" s="153" t="s">
        <v>440</v>
      </c>
      <c r="D2995" s="131">
        <v>68589.23376011848</v>
      </c>
      <c r="F2995" s="131">
        <v>32936.6666666766</v>
      </c>
      <c r="G2995" s="131">
        <v>32234.666666676603</v>
      </c>
      <c r="H2995" s="131">
        <v>36001.034625909415</v>
      </c>
    </row>
    <row r="2996" spans="1:8" ht="12.75">
      <c r="A2996" s="130">
        <v>38389.97754629629</v>
      </c>
      <c r="C2996" s="153" t="s">
        <v>441</v>
      </c>
      <c r="D2996" s="131">
        <v>692.2420759428953</v>
      </c>
      <c r="F2996" s="131">
        <v>734.4013434825124</v>
      </c>
      <c r="G2996" s="131">
        <v>106.4017543695894</v>
      </c>
      <c r="H2996" s="131">
        <v>692.2420759428953</v>
      </c>
    </row>
    <row r="2998" spans="3:8" ht="12.75">
      <c r="C2998" s="153" t="s">
        <v>442</v>
      </c>
      <c r="D2998" s="131">
        <v>1.0092576312543715</v>
      </c>
      <c r="F2998" s="131">
        <v>2.229737911594852</v>
      </c>
      <c r="G2998" s="131">
        <v>0.3300848600974829</v>
      </c>
      <c r="H2998" s="131">
        <v>1.9228393937453645</v>
      </c>
    </row>
    <row r="2999" spans="1:10" ht="12.75">
      <c r="A2999" s="147" t="s">
        <v>431</v>
      </c>
      <c r="C2999" s="148" t="s">
        <v>432</v>
      </c>
      <c r="D2999" s="148" t="s">
        <v>433</v>
      </c>
      <c r="F2999" s="148" t="s">
        <v>434</v>
      </c>
      <c r="G2999" s="148" t="s">
        <v>435</v>
      </c>
      <c r="H2999" s="148" t="s">
        <v>436</v>
      </c>
      <c r="I2999" s="149" t="s">
        <v>437</v>
      </c>
      <c r="J2999" s="148" t="s">
        <v>438</v>
      </c>
    </row>
    <row r="3000" spans="1:8" ht="12.75">
      <c r="A3000" s="150" t="s">
        <v>505</v>
      </c>
      <c r="C3000" s="151">
        <v>361.38400000007823</v>
      </c>
      <c r="D3000" s="131">
        <v>69460.22626435757</v>
      </c>
      <c r="F3000" s="131">
        <v>33960</v>
      </c>
      <c r="G3000" s="131">
        <v>33832</v>
      </c>
      <c r="H3000" s="152" t="s">
        <v>201</v>
      </c>
    </row>
    <row r="3002" spans="4:8" ht="12.75">
      <c r="D3002" s="131">
        <v>70806.49616074562</v>
      </c>
      <c r="F3002" s="131">
        <v>34470</v>
      </c>
      <c r="G3002" s="131">
        <v>33682</v>
      </c>
      <c r="H3002" s="152" t="s">
        <v>202</v>
      </c>
    </row>
    <row r="3004" spans="4:8" ht="12.75">
      <c r="D3004" s="131">
        <v>70609.78943765163</v>
      </c>
      <c r="F3004" s="131">
        <v>34518</v>
      </c>
      <c r="G3004" s="131">
        <v>33138</v>
      </c>
      <c r="H3004" s="152" t="s">
        <v>203</v>
      </c>
    </row>
    <row r="3006" spans="1:8" ht="12.75">
      <c r="A3006" s="147" t="s">
        <v>439</v>
      </c>
      <c r="C3006" s="153" t="s">
        <v>440</v>
      </c>
      <c r="D3006" s="131">
        <v>70292.17062091827</v>
      </c>
      <c r="F3006" s="131">
        <v>34316</v>
      </c>
      <c r="G3006" s="131">
        <v>33550.666666666664</v>
      </c>
      <c r="H3006" s="131">
        <v>36327.951742669306</v>
      </c>
    </row>
    <row r="3007" spans="1:8" ht="12.75">
      <c r="A3007" s="130">
        <v>38389.97798611111</v>
      </c>
      <c r="C3007" s="153" t="s">
        <v>441</v>
      </c>
      <c r="D3007" s="131">
        <v>727.167066797914</v>
      </c>
      <c r="F3007" s="131">
        <v>309.23777259578105</v>
      </c>
      <c r="G3007" s="131">
        <v>365.16480297713986</v>
      </c>
      <c r="H3007" s="131">
        <v>727.167066797914</v>
      </c>
    </row>
    <row r="3009" spans="3:8" ht="12.75">
      <c r="C3009" s="153" t="s">
        <v>442</v>
      </c>
      <c r="D3009" s="131">
        <v>1.0344922633268576</v>
      </c>
      <c r="F3009" s="131">
        <v>0.9011474897883818</v>
      </c>
      <c r="G3009" s="131">
        <v>1.0883980536218054</v>
      </c>
      <c r="H3009" s="131">
        <v>2.001673730324338</v>
      </c>
    </row>
    <row r="3010" spans="1:10" ht="12.75">
      <c r="A3010" s="147" t="s">
        <v>431</v>
      </c>
      <c r="C3010" s="148" t="s">
        <v>432</v>
      </c>
      <c r="D3010" s="148" t="s">
        <v>433</v>
      </c>
      <c r="F3010" s="148" t="s">
        <v>434</v>
      </c>
      <c r="G3010" s="148" t="s">
        <v>435</v>
      </c>
      <c r="H3010" s="148" t="s">
        <v>436</v>
      </c>
      <c r="I3010" s="149" t="s">
        <v>437</v>
      </c>
      <c r="J3010" s="148" t="s">
        <v>438</v>
      </c>
    </row>
    <row r="3011" spans="1:8" ht="12.75">
      <c r="A3011" s="150" t="s">
        <v>524</v>
      </c>
      <c r="C3011" s="151">
        <v>371.029</v>
      </c>
      <c r="D3011" s="131">
        <v>72653.91159570217</v>
      </c>
      <c r="F3011" s="131">
        <v>46014</v>
      </c>
      <c r="G3011" s="131">
        <v>46478</v>
      </c>
      <c r="H3011" s="152" t="s">
        <v>204</v>
      </c>
    </row>
    <row r="3013" spans="4:8" ht="12.75">
      <c r="D3013" s="131">
        <v>71090.02315223217</v>
      </c>
      <c r="F3013" s="131">
        <v>46844</v>
      </c>
      <c r="G3013" s="131">
        <v>46250</v>
      </c>
      <c r="H3013" s="152" t="s">
        <v>205</v>
      </c>
    </row>
    <row r="3015" spans="4:8" ht="12.75">
      <c r="D3015" s="131">
        <v>72546.0230948925</v>
      </c>
      <c r="F3015" s="131">
        <v>47732</v>
      </c>
      <c r="G3015" s="131">
        <v>45440</v>
      </c>
      <c r="H3015" s="152" t="s">
        <v>206</v>
      </c>
    </row>
    <row r="3017" spans="1:8" ht="12.75">
      <c r="A3017" s="147" t="s">
        <v>439</v>
      </c>
      <c r="C3017" s="153" t="s">
        <v>440</v>
      </c>
      <c r="D3017" s="131">
        <v>72096.65261427562</v>
      </c>
      <c r="F3017" s="131">
        <v>46863.33333333333</v>
      </c>
      <c r="G3017" s="131">
        <v>46056</v>
      </c>
      <c r="H3017" s="131">
        <v>25540.549724916913</v>
      </c>
    </row>
    <row r="3018" spans="1:8" ht="12.75">
      <c r="A3018" s="130">
        <v>38389.978425925925</v>
      </c>
      <c r="C3018" s="153" t="s">
        <v>441</v>
      </c>
      <c r="D3018" s="131">
        <v>873.4341060104749</v>
      </c>
      <c r="F3018" s="131">
        <v>859.1631587383931</v>
      </c>
      <c r="G3018" s="131">
        <v>545.516269234933</v>
      </c>
      <c r="H3018" s="131">
        <v>873.4341060104749</v>
      </c>
    </row>
    <row r="3020" spans="3:8" ht="12.75">
      <c r="C3020" s="153" t="s">
        <v>442</v>
      </c>
      <c r="D3020" s="131">
        <v>1.2114766418954785</v>
      </c>
      <c r="F3020" s="131">
        <v>1.833337702692354</v>
      </c>
      <c r="G3020" s="131">
        <v>1.18446297818945</v>
      </c>
      <c r="H3020" s="131">
        <v>3.419793682664427</v>
      </c>
    </row>
    <row r="3021" spans="1:10" ht="12.75">
      <c r="A3021" s="147" t="s">
        <v>431</v>
      </c>
      <c r="C3021" s="148" t="s">
        <v>432</v>
      </c>
      <c r="D3021" s="148" t="s">
        <v>433</v>
      </c>
      <c r="F3021" s="148" t="s">
        <v>434</v>
      </c>
      <c r="G3021" s="148" t="s">
        <v>435</v>
      </c>
      <c r="H3021" s="148" t="s">
        <v>436</v>
      </c>
      <c r="I3021" s="149" t="s">
        <v>437</v>
      </c>
      <c r="J3021" s="148" t="s">
        <v>438</v>
      </c>
    </row>
    <row r="3022" spans="1:8" ht="12.75">
      <c r="A3022" s="150" t="s">
        <v>499</v>
      </c>
      <c r="C3022" s="151">
        <v>407.77100000018254</v>
      </c>
      <c r="D3022" s="131">
        <v>4065050</v>
      </c>
      <c r="F3022" s="131">
        <v>108000</v>
      </c>
      <c r="G3022" s="131">
        <v>98000</v>
      </c>
      <c r="H3022" s="152" t="s">
        <v>207</v>
      </c>
    </row>
    <row r="3024" spans="4:8" ht="12.75">
      <c r="D3024" s="131">
        <v>5230157.658576965</v>
      </c>
      <c r="F3024" s="131">
        <v>114800</v>
      </c>
      <c r="G3024" s="131">
        <v>98800</v>
      </c>
      <c r="H3024" s="152" t="s">
        <v>208</v>
      </c>
    </row>
    <row r="3026" spans="4:8" ht="12.75">
      <c r="D3026" s="131">
        <v>5382525.764808655</v>
      </c>
      <c r="F3026" s="131">
        <v>109800</v>
      </c>
      <c r="G3026" s="131">
        <v>99100</v>
      </c>
      <c r="H3026" s="152" t="s">
        <v>209</v>
      </c>
    </row>
    <row r="3028" spans="1:8" ht="12.75">
      <c r="A3028" s="147" t="s">
        <v>439</v>
      </c>
      <c r="C3028" s="153" t="s">
        <v>440</v>
      </c>
      <c r="D3028" s="131">
        <v>4892577.807795207</v>
      </c>
      <c r="F3028" s="131">
        <v>110866.66666666666</v>
      </c>
      <c r="G3028" s="131">
        <v>98633.33333333334</v>
      </c>
      <c r="H3028" s="131">
        <v>4787927.828759567</v>
      </c>
    </row>
    <row r="3029" spans="1:8" ht="12.75">
      <c r="A3029" s="130">
        <v>38389.97888888889</v>
      </c>
      <c r="C3029" s="153" t="s">
        <v>441</v>
      </c>
      <c r="D3029" s="131">
        <v>720698.0744076631</v>
      </c>
      <c r="F3029" s="131">
        <v>3523.2560697930166</v>
      </c>
      <c r="G3029" s="131">
        <v>568.6240703077326</v>
      </c>
      <c r="H3029" s="131">
        <v>720698.0744076631</v>
      </c>
    </row>
    <row r="3031" spans="3:8" ht="12.75">
      <c r="C3031" s="153" t="s">
        <v>442</v>
      </c>
      <c r="D3031" s="131">
        <v>14.730436647515246</v>
      </c>
      <c r="F3031" s="131">
        <v>3.177921890973858</v>
      </c>
      <c r="G3031" s="131">
        <v>0.5765029438740108</v>
      </c>
      <c r="H3031" s="131">
        <v>15.052400541183138</v>
      </c>
    </row>
    <row r="3032" spans="1:10" ht="12.75">
      <c r="A3032" s="147" t="s">
        <v>431</v>
      </c>
      <c r="C3032" s="148" t="s">
        <v>432</v>
      </c>
      <c r="D3032" s="148" t="s">
        <v>433</v>
      </c>
      <c r="F3032" s="148" t="s">
        <v>434</v>
      </c>
      <c r="G3032" s="148" t="s">
        <v>435</v>
      </c>
      <c r="H3032" s="148" t="s">
        <v>436</v>
      </c>
      <c r="I3032" s="149" t="s">
        <v>437</v>
      </c>
      <c r="J3032" s="148" t="s">
        <v>438</v>
      </c>
    </row>
    <row r="3033" spans="1:8" ht="12.75">
      <c r="A3033" s="150" t="s">
        <v>506</v>
      </c>
      <c r="C3033" s="151">
        <v>455.40299999993294</v>
      </c>
      <c r="D3033" s="131">
        <v>507849.11218357086</v>
      </c>
      <c r="F3033" s="131">
        <v>65534.999999940395</v>
      </c>
      <c r="G3033" s="131">
        <v>66290</v>
      </c>
      <c r="H3033" s="152" t="s">
        <v>210</v>
      </c>
    </row>
    <row r="3035" spans="4:8" ht="12.75">
      <c r="D3035" s="131">
        <v>500985.13999414444</v>
      </c>
      <c r="F3035" s="131">
        <v>65302.500000059605</v>
      </c>
      <c r="G3035" s="131">
        <v>66787.5</v>
      </c>
      <c r="H3035" s="152" t="s">
        <v>211</v>
      </c>
    </row>
    <row r="3037" spans="4:8" ht="12.75">
      <c r="D3037" s="131">
        <v>500833.1316409111</v>
      </c>
      <c r="F3037" s="131">
        <v>65422.499999940395</v>
      </c>
      <c r="G3037" s="131">
        <v>66442.5</v>
      </c>
      <c r="H3037" s="152" t="s">
        <v>212</v>
      </c>
    </row>
    <row r="3039" spans="1:8" ht="12.75">
      <c r="A3039" s="147" t="s">
        <v>439</v>
      </c>
      <c r="C3039" s="153" t="s">
        <v>440</v>
      </c>
      <c r="D3039" s="131">
        <v>503222.46127287543</v>
      </c>
      <c r="F3039" s="131">
        <v>65419.99999998014</v>
      </c>
      <c r="G3039" s="131">
        <v>66506.66666666667</v>
      </c>
      <c r="H3039" s="131">
        <v>437262.28685428074</v>
      </c>
    </row>
    <row r="3040" spans="1:8" ht="12.75">
      <c r="A3040" s="130">
        <v>38389.979537037034</v>
      </c>
      <c r="C3040" s="153" t="s">
        <v>441</v>
      </c>
      <c r="D3040" s="131">
        <v>4007.51801267656</v>
      </c>
      <c r="F3040" s="131">
        <v>116.27015947934174</v>
      </c>
      <c r="G3040" s="131">
        <v>254.88150841780052</v>
      </c>
      <c r="H3040" s="131">
        <v>4007.51801267656</v>
      </c>
    </row>
    <row r="3042" spans="3:8" ht="12.75">
      <c r="C3042" s="153" t="s">
        <v>442</v>
      </c>
      <c r="D3042" s="131">
        <v>0.796371052782451</v>
      </c>
      <c r="F3042" s="131">
        <v>0.17772876716505207</v>
      </c>
      <c r="G3042" s="131">
        <v>0.3832420435311755</v>
      </c>
      <c r="H3042" s="131">
        <v>0.9165020934019127</v>
      </c>
    </row>
    <row r="3043" spans="1:16" ht="12.75">
      <c r="A3043" s="141" t="s">
        <v>422</v>
      </c>
      <c r="B3043" s="136" t="s">
        <v>369</v>
      </c>
      <c r="D3043" s="141" t="s">
        <v>423</v>
      </c>
      <c r="E3043" s="136" t="s">
        <v>424</v>
      </c>
      <c r="F3043" s="137" t="s">
        <v>475</v>
      </c>
      <c r="G3043" s="142" t="s">
        <v>426</v>
      </c>
      <c r="H3043" s="143">
        <v>2</v>
      </c>
      <c r="I3043" s="144" t="s">
        <v>427</v>
      </c>
      <c r="J3043" s="143">
        <v>14</v>
      </c>
      <c r="K3043" s="142" t="s">
        <v>428</v>
      </c>
      <c r="L3043" s="145">
        <v>1</v>
      </c>
      <c r="M3043" s="142" t="s">
        <v>429</v>
      </c>
      <c r="N3043" s="146">
        <v>1</v>
      </c>
      <c r="O3043" s="142" t="s">
        <v>430</v>
      </c>
      <c r="P3043" s="146">
        <v>1</v>
      </c>
    </row>
    <row r="3045" spans="1:10" ht="12.75">
      <c r="A3045" s="147" t="s">
        <v>431</v>
      </c>
      <c r="C3045" s="148" t="s">
        <v>432</v>
      </c>
      <c r="D3045" s="148" t="s">
        <v>433</v>
      </c>
      <c r="F3045" s="148" t="s">
        <v>434</v>
      </c>
      <c r="G3045" s="148" t="s">
        <v>435</v>
      </c>
      <c r="H3045" s="148" t="s">
        <v>436</v>
      </c>
      <c r="I3045" s="149" t="s">
        <v>437</v>
      </c>
      <c r="J3045" s="148" t="s">
        <v>438</v>
      </c>
    </row>
    <row r="3046" spans="1:8" ht="12.75">
      <c r="A3046" s="150" t="s">
        <v>502</v>
      </c>
      <c r="C3046" s="151">
        <v>228.61599999992177</v>
      </c>
      <c r="D3046" s="131">
        <v>21868.11305370927</v>
      </c>
      <c r="F3046" s="131">
        <v>19187</v>
      </c>
      <c r="G3046" s="131">
        <v>19386</v>
      </c>
      <c r="H3046" s="152" t="s">
        <v>213</v>
      </c>
    </row>
    <row r="3048" spans="4:8" ht="12.75">
      <c r="D3048" s="131">
        <v>21836.995795428753</v>
      </c>
      <c r="F3048" s="131">
        <v>18936</v>
      </c>
      <c r="G3048" s="131">
        <v>19311</v>
      </c>
      <c r="H3048" s="152" t="s">
        <v>214</v>
      </c>
    </row>
    <row r="3050" spans="4:8" ht="12.75">
      <c r="D3050" s="131">
        <v>21608.933427274227</v>
      </c>
      <c r="F3050" s="131">
        <v>19244</v>
      </c>
      <c r="G3050" s="131">
        <v>19118</v>
      </c>
      <c r="H3050" s="152" t="s">
        <v>215</v>
      </c>
    </row>
    <row r="3052" spans="1:8" ht="12.75">
      <c r="A3052" s="147" t="s">
        <v>439</v>
      </c>
      <c r="C3052" s="153" t="s">
        <v>440</v>
      </c>
      <c r="D3052" s="131">
        <v>21771.347425470747</v>
      </c>
      <c r="F3052" s="131">
        <v>19122.333333333332</v>
      </c>
      <c r="G3052" s="131">
        <v>19271.666666666668</v>
      </c>
      <c r="H3052" s="131">
        <v>2565.769531650036</v>
      </c>
    </row>
    <row r="3053" spans="1:8" ht="12.75">
      <c r="A3053" s="130">
        <v>38389.98175925926</v>
      </c>
      <c r="C3053" s="153" t="s">
        <v>441</v>
      </c>
      <c r="D3053" s="131">
        <v>141.51254731818753</v>
      </c>
      <c r="F3053" s="131">
        <v>163.866815839368</v>
      </c>
      <c r="G3053" s="131">
        <v>138.26182890925946</v>
      </c>
      <c r="H3053" s="131">
        <v>141.51254731818753</v>
      </c>
    </row>
    <row r="3055" spans="3:8" ht="12.75">
      <c r="C3055" s="153" t="s">
        <v>442</v>
      </c>
      <c r="D3055" s="131">
        <v>0.6499944378850391</v>
      </c>
      <c r="F3055" s="131">
        <v>0.8569394382103025</v>
      </c>
      <c r="G3055" s="131">
        <v>0.7174357636042176</v>
      </c>
      <c r="H3055" s="131">
        <v>5.515403685816682</v>
      </c>
    </row>
    <row r="3056" spans="1:10" ht="12.75">
      <c r="A3056" s="147" t="s">
        <v>431</v>
      </c>
      <c r="C3056" s="148" t="s">
        <v>432</v>
      </c>
      <c r="D3056" s="148" t="s">
        <v>433</v>
      </c>
      <c r="F3056" s="148" t="s">
        <v>434</v>
      </c>
      <c r="G3056" s="148" t="s">
        <v>435</v>
      </c>
      <c r="H3056" s="148" t="s">
        <v>436</v>
      </c>
      <c r="I3056" s="149" t="s">
        <v>437</v>
      </c>
      <c r="J3056" s="148" t="s">
        <v>438</v>
      </c>
    </row>
    <row r="3057" spans="1:8" ht="12.75">
      <c r="A3057" s="150" t="s">
        <v>503</v>
      </c>
      <c r="C3057" s="151">
        <v>231.6040000000503</v>
      </c>
      <c r="D3057" s="131">
        <v>32592.98295044899</v>
      </c>
      <c r="F3057" s="131">
        <v>28846</v>
      </c>
      <c r="G3057" s="131">
        <v>29875.999999970198</v>
      </c>
      <c r="H3057" s="152" t="s">
        <v>216</v>
      </c>
    </row>
    <row r="3059" spans="4:8" ht="12.75">
      <c r="D3059" s="131">
        <v>32708.516958206892</v>
      </c>
      <c r="F3059" s="131">
        <v>29166.000000029802</v>
      </c>
      <c r="G3059" s="131">
        <v>29727.999999970198</v>
      </c>
      <c r="H3059" s="152" t="s">
        <v>217</v>
      </c>
    </row>
    <row r="3061" spans="4:8" ht="12.75">
      <c r="D3061" s="131">
        <v>32733.533141046762</v>
      </c>
      <c r="F3061" s="131">
        <v>28206</v>
      </c>
      <c r="G3061" s="131">
        <v>29772.000000029802</v>
      </c>
      <c r="H3061" s="152" t="s">
        <v>218</v>
      </c>
    </row>
    <row r="3063" spans="1:8" ht="12.75">
      <c r="A3063" s="147" t="s">
        <v>439</v>
      </c>
      <c r="C3063" s="153" t="s">
        <v>440</v>
      </c>
      <c r="D3063" s="131">
        <v>32678.34434990088</v>
      </c>
      <c r="F3063" s="131">
        <v>28739.333333343267</v>
      </c>
      <c r="G3063" s="131">
        <v>29791.99999999007</v>
      </c>
      <c r="H3063" s="131">
        <v>3361.2683809096034</v>
      </c>
    </row>
    <row r="3064" spans="1:8" ht="12.75">
      <c r="A3064" s="130">
        <v>38389.98222222222</v>
      </c>
      <c r="C3064" s="153" t="s">
        <v>441</v>
      </c>
      <c r="D3064" s="131">
        <v>74.97585436792214</v>
      </c>
      <c r="F3064" s="131">
        <v>488.8080741415257</v>
      </c>
      <c r="G3064" s="131">
        <v>75.99999999330755</v>
      </c>
      <c r="H3064" s="131">
        <v>74.97585436792214</v>
      </c>
    </row>
    <row r="3066" spans="3:8" ht="12.75">
      <c r="C3066" s="153" t="s">
        <v>442</v>
      </c>
      <c r="D3066" s="131">
        <v>0.2294359027652194</v>
      </c>
      <c r="F3066" s="131">
        <v>1.7008330307175652</v>
      </c>
      <c r="G3066" s="131">
        <v>0.2551020407939477</v>
      </c>
      <c r="H3066" s="131">
        <v>2.230582205031563</v>
      </c>
    </row>
    <row r="3067" spans="1:10" ht="12.75">
      <c r="A3067" s="147" t="s">
        <v>431</v>
      </c>
      <c r="C3067" s="148" t="s">
        <v>432</v>
      </c>
      <c r="D3067" s="148" t="s">
        <v>433</v>
      </c>
      <c r="F3067" s="148" t="s">
        <v>434</v>
      </c>
      <c r="G3067" s="148" t="s">
        <v>435</v>
      </c>
      <c r="H3067" s="148" t="s">
        <v>436</v>
      </c>
      <c r="I3067" s="149" t="s">
        <v>437</v>
      </c>
      <c r="J3067" s="148" t="s">
        <v>438</v>
      </c>
    </row>
    <row r="3068" spans="1:8" ht="12.75">
      <c r="A3068" s="150" t="s">
        <v>501</v>
      </c>
      <c r="C3068" s="151">
        <v>267.7160000000149</v>
      </c>
      <c r="D3068" s="131">
        <v>10150.687132894993</v>
      </c>
      <c r="F3068" s="131">
        <v>7330.500000007451</v>
      </c>
      <c r="G3068" s="131">
        <v>7438.749999992549</v>
      </c>
      <c r="H3068" s="152" t="s">
        <v>219</v>
      </c>
    </row>
    <row r="3070" spans="4:8" ht="12.75">
      <c r="D3070" s="131">
        <v>10440.970054715872</v>
      </c>
      <c r="F3070" s="131">
        <v>7339.5</v>
      </c>
      <c r="G3070" s="131">
        <v>7348.5</v>
      </c>
      <c r="H3070" s="152" t="s">
        <v>220</v>
      </c>
    </row>
    <row r="3072" spans="4:8" ht="12.75">
      <c r="D3072" s="131">
        <v>10488.877011060715</v>
      </c>
      <c r="F3072" s="131">
        <v>7325.749999992549</v>
      </c>
      <c r="G3072" s="131">
        <v>7412.250000007451</v>
      </c>
      <c r="H3072" s="152" t="s">
        <v>221</v>
      </c>
    </row>
    <row r="3074" spans="1:8" ht="12.75">
      <c r="A3074" s="147" t="s">
        <v>439</v>
      </c>
      <c r="C3074" s="153" t="s">
        <v>440</v>
      </c>
      <c r="D3074" s="131">
        <v>10360.17806622386</v>
      </c>
      <c r="F3074" s="131">
        <v>7331.916666666666</v>
      </c>
      <c r="G3074" s="131">
        <v>7399.833333333334</v>
      </c>
      <c r="H3074" s="131">
        <v>2988.6065447674227</v>
      </c>
    </row>
    <row r="3075" spans="1:8" ht="12.75">
      <c r="A3075" s="130">
        <v>38389.98287037037</v>
      </c>
      <c r="C3075" s="153" t="s">
        <v>441</v>
      </c>
      <c r="D3075" s="131">
        <v>182.99892752911597</v>
      </c>
      <c r="F3075" s="131">
        <v>6.983611771245615</v>
      </c>
      <c r="G3075" s="131">
        <v>46.388531267357436</v>
      </c>
      <c r="H3075" s="131">
        <v>182.99892752911597</v>
      </c>
    </row>
    <row r="3077" spans="3:8" ht="12.75">
      <c r="C3077" s="153" t="s">
        <v>442</v>
      </c>
      <c r="D3077" s="131">
        <v>1.766368554279266</v>
      </c>
      <c r="F3077" s="131">
        <v>0.09524947007370446</v>
      </c>
      <c r="G3077" s="131">
        <v>0.6268861632112087</v>
      </c>
      <c r="H3077" s="131">
        <v>6.123219125298316</v>
      </c>
    </row>
    <row r="3078" spans="1:10" ht="12.75">
      <c r="A3078" s="147" t="s">
        <v>431</v>
      </c>
      <c r="C3078" s="148" t="s">
        <v>432</v>
      </c>
      <c r="D3078" s="148" t="s">
        <v>433</v>
      </c>
      <c r="F3078" s="148" t="s">
        <v>434</v>
      </c>
      <c r="G3078" s="148" t="s">
        <v>435</v>
      </c>
      <c r="H3078" s="148" t="s">
        <v>436</v>
      </c>
      <c r="I3078" s="149" t="s">
        <v>437</v>
      </c>
      <c r="J3078" s="148" t="s">
        <v>438</v>
      </c>
    </row>
    <row r="3079" spans="1:8" ht="12.75">
      <c r="A3079" s="150" t="s">
        <v>500</v>
      </c>
      <c r="C3079" s="151">
        <v>292.40199999976903</v>
      </c>
      <c r="D3079" s="131">
        <v>52954.022789895535</v>
      </c>
      <c r="F3079" s="131">
        <v>28434.750000029802</v>
      </c>
      <c r="G3079" s="131">
        <v>28145.5</v>
      </c>
      <c r="H3079" s="152" t="s">
        <v>222</v>
      </c>
    </row>
    <row r="3081" spans="4:8" ht="12.75">
      <c r="D3081" s="131">
        <v>53234.17775863409</v>
      </c>
      <c r="F3081" s="131">
        <v>28606.999999970198</v>
      </c>
      <c r="G3081" s="131">
        <v>28250.999999970198</v>
      </c>
      <c r="H3081" s="152" t="s">
        <v>223</v>
      </c>
    </row>
    <row r="3083" spans="4:8" ht="12.75">
      <c r="D3083" s="131">
        <v>51983.80411916971</v>
      </c>
      <c r="F3083" s="131">
        <v>28568.000000029802</v>
      </c>
      <c r="G3083" s="131">
        <v>28201.5</v>
      </c>
      <c r="H3083" s="152" t="s">
        <v>224</v>
      </c>
    </row>
    <row r="3085" spans="1:8" ht="12.75">
      <c r="A3085" s="147" t="s">
        <v>439</v>
      </c>
      <c r="C3085" s="153" t="s">
        <v>440</v>
      </c>
      <c r="D3085" s="131">
        <v>52724.001555899784</v>
      </c>
      <c r="F3085" s="131">
        <v>28536.583333343267</v>
      </c>
      <c r="G3085" s="131">
        <v>28199.333333323397</v>
      </c>
      <c r="H3085" s="131">
        <v>24380.812996579203</v>
      </c>
    </row>
    <row r="3086" spans="1:8" ht="12.75">
      <c r="A3086" s="130">
        <v>38389.98354166667</v>
      </c>
      <c r="C3086" s="153" t="s">
        <v>441</v>
      </c>
      <c r="D3086" s="131">
        <v>656.1561442476568</v>
      </c>
      <c r="F3086" s="131">
        <v>90.32037881488498</v>
      </c>
      <c r="G3086" s="131">
        <v>52.783362264156494</v>
      </c>
      <c r="H3086" s="131">
        <v>656.1561442476568</v>
      </c>
    </row>
    <row r="3088" spans="3:8" ht="12.75">
      <c r="C3088" s="153" t="s">
        <v>442</v>
      </c>
      <c r="D3088" s="131">
        <v>1.2445112754804426</v>
      </c>
      <c r="F3088" s="131">
        <v>0.3165073329200945</v>
      </c>
      <c r="G3088" s="131">
        <v>0.18717946853652012</v>
      </c>
      <c r="H3088" s="131">
        <v>2.691280821274172</v>
      </c>
    </row>
    <row r="3089" spans="1:10" ht="12.75">
      <c r="A3089" s="147" t="s">
        <v>431</v>
      </c>
      <c r="C3089" s="148" t="s">
        <v>432</v>
      </c>
      <c r="D3089" s="148" t="s">
        <v>433</v>
      </c>
      <c r="F3089" s="148" t="s">
        <v>434</v>
      </c>
      <c r="G3089" s="148" t="s">
        <v>435</v>
      </c>
      <c r="H3089" s="148" t="s">
        <v>436</v>
      </c>
      <c r="I3089" s="149" t="s">
        <v>437</v>
      </c>
      <c r="J3089" s="148" t="s">
        <v>438</v>
      </c>
    </row>
    <row r="3090" spans="1:8" ht="12.75">
      <c r="A3090" s="150" t="s">
        <v>504</v>
      </c>
      <c r="C3090" s="151">
        <v>324.75400000019</v>
      </c>
      <c r="D3090" s="131">
        <v>48601.59060430527</v>
      </c>
      <c r="F3090" s="131">
        <v>38276</v>
      </c>
      <c r="G3090" s="131">
        <v>36893</v>
      </c>
      <c r="H3090" s="152" t="s">
        <v>225</v>
      </c>
    </row>
    <row r="3092" spans="4:8" ht="12.75">
      <c r="D3092" s="131">
        <v>48344.33960914612</v>
      </c>
      <c r="F3092" s="131">
        <v>38204</v>
      </c>
      <c r="G3092" s="131">
        <v>36637</v>
      </c>
      <c r="H3092" s="152" t="s">
        <v>226</v>
      </c>
    </row>
    <row r="3094" spans="4:8" ht="12.75">
      <c r="D3094" s="131">
        <v>47840.82870602608</v>
      </c>
      <c r="F3094" s="131">
        <v>38431</v>
      </c>
      <c r="G3094" s="131">
        <v>36523</v>
      </c>
      <c r="H3094" s="152" t="s">
        <v>227</v>
      </c>
    </row>
    <row r="3096" spans="1:8" ht="12.75">
      <c r="A3096" s="147" t="s">
        <v>439</v>
      </c>
      <c r="C3096" s="153" t="s">
        <v>440</v>
      </c>
      <c r="D3096" s="131">
        <v>48262.25297315915</v>
      </c>
      <c r="F3096" s="131">
        <v>38303.666666666664</v>
      </c>
      <c r="G3096" s="131">
        <v>36684.333333333336</v>
      </c>
      <c r="H3096" s="131">
        <v>10552.456953258656</v>
      </c>
    </row>
    <row r="3097" spans="1:8" ht="12.75">
      <c r="A3097" s="130">
        <v>38389.9840625</v>
      </c>
      <c r="C3097" s="153" t="s">
        <v>441</v>
      </c>
      <c r="D3097" s="131">
        <v>386.96683103902</v>
      </c>
      <c r="F3097" s="131">
        <v>116.00143677271127</v>
      </c>
      <c r="G3097" s="131">
        <v>189.4870268206595</v>
      </c>
      <c r="H3097" s="131">
        <v>386.96683103902</v>
      </c>
    </row>
    <row r="3099" spans="3:8" ht="12.75">
      <c r="C3099" s="153" t="s">
        <v>442</v>
      </c>
      <c r="D3099" s="131">
        <v>0.8018001796439758</v>
      </c>
      <c r="F3099" s="131">
        <v>0.30284682085973835</v>
      </c>
      <c r="G3099" s="131">
        <v>0.5165339249833976</v>
      </c>
      <c r="H3099" s="131">
        <v>3.667078034556897</v>
      </c>
    </row>
    <row r="3100" spans="1:10" ht="12.75">
      <c r="A3100" s="147" t="s">
        <v>431</v>
      </c>
      <c r="C3100" s="148" t="s">
        <v>432</v>
      </c>
      <c r="D3100" s="148" t="s">
        <v>433</v>
      </c>
      <c r="F3100" s="148" t="s">
        <v>434</v>
      </c>
      <c r="G3100" s="148" t="s">
        <v>435</v>
      </c>
      <c r="H3100" s="148" t="s">
        <v>436</v>
      </c>
      <c r="I3100" s="149" t="s">
        <v>437</v>
      </c>
      <c r="J3100" s="148" t="s">
        <v>438</v>
      </c>
    </row>
    <row r="3101" spans="1:8" ht="12.75">
      <c r="A3101" s="150" t="s">
        <v>523</v>
      </c>
      <c r="C3101" s="151">
        <v>343.82299999985844</v>
      </c>
      <c r="D3101" s="131">
        <v>55392.5</v>
      </c>
      <c r="F3101" s="131">
        <v>33312</v>
      </c>
      <c r="G3101" s="131">
        <v>32262</v>
      </c>
      <c r="H3101" s="152" t="s">
        <v>228</v>
      </c>
    </row>
    <row r="3103" spans="4:8" ht="12.75">
      <c r="D3103" s="131">
        <v>57451.165837585926</v>
      </c>
      <c r="F3103" s="131">
        <v>32096</v>
      </c>
      <c r="G3103" s="131">
        <v>32374.000000029802</v>
      </c>
      <c r="H3103" s="152" t="s">
        <v>229</v>
      </c>
    </row>
    <row r="3105" spans="4:8" ht="12.75">
      <c r="D3105" s="131">
        <v>56455.24882119894</v>
      </c>
      <c r="F3105" s="131">
        <v>32848</v>
      </c>
      <c r="G3105" s="131">
        <v>32116.000000029802</v>
      </c>
      <c r="H3105" s="152" t="s">
        <v>230</v>
      </c>
    </row>
    <row r="3107" spans="1:8" ht="12.75">
      <c r="A3107" s="147" t="s">
        <v>439</v>
      </c>
      <c r="C3107" s="153" t="s">
        <v>440</v>
      </c>
      <c r="D3107" s="131">
        <v>56432.971552928284</v>
      </c>
      <c r="F3107" s="131">
        <v>32752</v>
      </c>
      <c r="G3107" s="131">
        <v>32250.666666686535</v>
      </c>
      <c r="H3107" s="131">
        <v>23929.82965777653</v>
      </c>
    </row>
    <row r="3108" spans="1:8" ht="12.75">
      <c r="A3108" s="130">
        <v>38389.984502314815</v>
      </c>
      <c r="C3108" s="153" t="s">
        <v>441</v>
      </c>
      <c r="D3108" s="131">
        <v>1029.5137032707084</v>
      </c>
      <c r="F3108" s="131">
        <v>613.6578851444834</v>
      </c>
      <c r="G3108" s="131">
        <v>129.37284619628045</v>
      </c>
      <c r="H3108" s="131">
        <v>1029.5137032707084</v>
      </c>
    </row>
    <row r="3110" spans="3:8" ht="12.75">
      <c r="C3110" s="153" t="s">
        <v>442</v>
      </c>
      <c r="D3110" s="131">
        <v>1.8243124098207926</v>
      </c>
      <c r="F3110" s="131">
        <v>1.8736501134113446</v>
      </c>
      <c r="G3110" s="131">
        <v>0.40114781977489067</v>
      </c>
      <c r="H3110" s="131">
        <v>4.30221910474881</v>
      </c>
    </row>
    <row r="3111" spans="1:10" ht="12.75">
      <c r="A3111" s="147" t="s">
        <v>431</v>
      </c>
      <c r="C3111" s="148" t="s">
        <v>432</v>
      </c>
      <c r="D3111" s="148" t="s">
        <v>433</v>
      </c>
      <c r="F3111" s="148" t="s">
        <v>434</v>
      </c>
      <c r="G3111" s="148" t="s">
        <v>435</v>
      </c>
      <c r="H3111" s="148" t="s">
        <v>436</v>
      </c>
      <c r="I3111" s="149" t="s">
        <v>437</v>
      </c>
      <c r="J3111" s="148" t="s">
        <v>438</v>
      </c>
    </row>
    <row r="3112" spans="1:8" ht="12.75">
      <c r="A3112" s="150" t="s">
        <v>505</v>
      </c>
      <c r="C3112" s="151">
        <v>361.38400000007823</v>
      </c>
      <c r="D3112" s="131">
        <v>58651.02457076311</v>
      </c>
      <c r="F3112" s="131">
        <v>33530</v>
      </c>
      <c r="G3112" s="131">
        <v>33612</v>
      </c>
      <c r="H3112" s="152" t="s">
        <v>231</v>
      </c>
    </row>
    <row r="3114" spans="4:8" ht="12.75">
      <c r="D3114" s="131">
        <v>57328.604415893555</v>
      </c>
      <c r="F3114" s="131">
        <v>33838</v>
      </c>
      <c r="G3114" s="131">
        <v>34252</v>
      </c>
      <c r="H3114" s="152" t="s">
        <v>232</v>
      </c>
    </row>
    <row r="3116" spans="4:8" ht="12.75">
      <c r="D3116" s="131">
        <v>57462.81509697437</v>
      </c>
      <c r="F3116" s="131">
        <v>34010</v>
      </c>
      <c r="G3116" s="131">
        <v>33162</v>
      </c>
      <c r="H3116" s="152" t="s">
        <v>233</v>
      </c>
    </row>
    <row r="3118" spans="1:8" ht="12.75">
      <c r="A3118" s="147" t="s">
        <v>439</v>
      </c>
      <c r="C3118" s="153" t="s">
        <v>440</v>
      </c>
      <c r="D3118" s="131">
        <v>57814.14802787702</v>
      </c>
      <c r="F3118" s="131">
        <v>33792.666666666664</v>
      </c>
      <c r="G3118" s="131">
        <v>33675.333333333336</v>
      </c>
      <c r="H3118" s="131">
        <v>24075.41296175754</v>
      </c>
    </row>
    <row r="3119" spans="1:8" ht="12.75">
      <c r="A3119" s="130">
        <v>38389.984930555554</v>
      </c>
      <c r="C3119" s="153" t="s">
        <v>441</v>
      </c>
      <c r="D3119" s="131">
        <v>727.8563647821637</v>
      </c>
      <c r="F3119" s="131">
        <v>243.1899120714783</v>
      </c>
      <c r="G3119" s="131">
        <v>547.7529856909347</v>
      </c>
      <c r="H3119" s="131">
        <v>727.8563647821637</v>
      </c>
    </row>
    <row r="3121" spans="3:8" ht="12.75">
      <c r="C3121" s="153" t="s">
        <v>442</v>
      </c>
      <c r="D3121" s="131">
        <v>1.2589589047151633</v>
      </c>
      <c r="F3121" s="131">
        <v>0.7196529189907426</v>
      </c>
      <c r="G3121" s="131">
        <v>1.6265703453297216</v>
      </c>
      <c r="H3121" s="131">
        <v>3.023235223164493</v>
      </c>
    </row>
    <row r="3122" spans="1:10" ht="12.75">
      <c r="A3122" s="147" t="s">
        <v>431</v>
      </c>
      <c r="C3122" s="148" t="s">
        <v>432</v>
      </c>
      <c r="D3122" s="148" t="s">
        <v>433</v>
      </c>
      <c r="F3122" s="148" t="s">
        <v>434</v>
      </c>
      <c r="G3122" s="148" t="s">
        <v>435</v>
      </c>
      <c r="H3122" s="148" t="s">
        <v>436</v>
      </c>
      <c r="I3122" s="149" t="s">
        <v>437</v>
      </c>
      <c r="J3122" s="148" t="s">
        <v>438</v>
      </c>
    </row>
    <row r="3123" spans="1:8" ht="12.75">
      <c r="A3123" s="150" t="s">
        <v>524</v>
      </c>
      <c r="C3123" s="151">
        <v>371.029</v>
      </c>
      <c r="D3123" s="131">
        <v>65106.83511030674</v>
      </c>
      <c r="F3123" s="131">
        <v>46884</v>
      </c>
      <c r="G3123" s="131">
        <v>45372</v>
      </c>
      <c r="H3123" s="152" t="s">
        <v>234</v>
      </c>
    </row>
    <row r="3125" spans="4:8" ht="12.75">
      <c r="D3125" s="131">
        <v>65985.99494194984</v>
      </c>
      <c r="F3125" s="131">
        <v>46072</v>
      </c>
      <c r="G3125" s="131">
        <v>45808</v>
      </c>
      <c r="H3125" s="152" t="s">
        <v>235</v>
      </c>
    </row>
    <row r="3127" spans="4:8" ht="12.75">
      <c r="D3127" s="131">
        <v>65466.49039953947</v>
      </c>
      <c r="F3127" s="131">
        <v>45176</v>
      </c>
      <c r="G3127" s="131">
        <v>45466</v>
      </c>
      <c r="H3127" s="152" t="s">
        <v>236</v>
      </c>
    </row>
    <row r="3129" spans="1:8" ht="12.75">
      <c r="A3129" s="147" t="s">
        <v>439</v>
      </c>
      <c r="C3129" s="153" t="s">
        <v>440</v>
      </c>
      <c r="D3129" s="131">
        <v>65519.77348393202</v>
      </c>
      <c r="F3129" s="131">
        <v>46044</v>
      </c>
      <c r="G3129" s="131">
        <v>45548.66666666667</v>
      </c>
      <c r="H3129" s="131">
        <v>19664.272426849566</v>
      </c>
    </row>
    <row r="3130" spans="1:8" ht="12.75">
      <c r="A3130" s="130">
        <v>38389.98538194445</v>
      </c>
      <c r="C3130" s="153" t="s">
        <v>441</v>
      </c>
      <c r="D3130" s="131">
        <v>441.99526887090576</v>
      </c>
      <c r="F3130" s="131">
        <v>854.3441929339721</v>
      </c>
      <c r="G3130" s="131">
        <v>229.4544253949645</v>
      </c>
      <c r="H3130" s="131">
        <v>441.99526887090576</v>
      </c>
    </row>
    <row r="3132" spans="3:8" ht="12.75">
      <c r="C3132" s="153" t="s">
        <v>442</v>
      </c>
      <c r="D3132" s="131">
        <v>0.6745982859347035</v>
      </c>
      <c r="F3132" s="131">
        <v>1.8554951631786378</v>
      </c>
      <c r="G3132" s="131">
        <v>0.5037566238198655</v>
      </c>
      <c r="H3132" s="131">
        <v>2.2477072086705134</v>
      </c>
    </row>
    <row r="3133" spans="1:10" ht="12.75">
      <c r="A3133" s="147" t="s">
        <v>431</v>
      </c>
      <c r="C3133" s="148" t="s">
        <v>432</v>
      </c>
      <c r="D3133" s="148" t="s">
        <v>433</v>
      </c>
      <c r="F3133" s="148" t="s">
        <v>434</v>
      </c>
      <c r="G3133" s="148" t="s">
        <v>435</v>
      </c>
      <c r="H3133" s="148" t="s">
        <v>436</v>
      </c>
      <c r="I3133" s="149" t="s">
        <v>437</v>
      </c>
      <c r="J3133" s="148" t="s">
        <v>438</v>
      </c>
    </row>
    <row r="3134" spans="1:8" ht="12.75">
      <c r="A3134" s="150" t="s">
        <v>499</v>
      </c>
      <c r="C3134" s="151">
        <v>407.77100000018254</v>
      </c>
      <c r="D3134" s="131">
        <v>3986595.212993622</v>
      </c>
      <c r="F3134" s="131">
        <v>102500</v>
      </c>
      <c r="G3134" s="131">
        <v>94400</v>
      </c>
      <c r="H3134" s="152" t="s">
        <v>237</v>
      </c>
    </row>
    <row r="3136" spans="4:8" ht="12.75">
      <c r="D3136" s="131">
        <v>4026794.725177765</v>
      </c>
      <c r="F3136" s="131">
        <v>102700</v>
      </c>
      <c r="G3136" s="131">
        <v>95600</v>
      </c>
      <c r="H3136" s="152" t="s">
        <v>238</v>
      </c>
    </row>
    <row r="3138" spans="4:8" ht="12.75">
      <c r="D3138" s="131">
        <v>3981842.172077179</v>
      </c>
      <c r="F3138" s="131">
        <v>102700</v>
      </c>
      <c r="G3138" s="131">
        <v>95700</v>
      </c>
      <c r="H3138" s="152" t="s">
        <v>239</v>
      </c>
    </row>
    <row r="3140" spans="1:8" ht="12.75">
      <c r="A3140" s="147" t="s">
        <v>439</v>
      </c>
      <c r="C3140" s="153" t="s">
        <v>440</v>
      </c>
      <c r="D3140" s="131">
        <v>3998410.7034161882</v>
      </c>
      <c r="F3140" s="131">
        <v>102633.33333333334</v>
      </c>
      <c r="G3140" s="131">
        <v>95233.33333333334</v>
      </c>
      <c r="H3140" s="131">
        <v>3899537.8732275087</v>
      </c>
    </row>
    <row r="3141" spans="1:8" ht="12.75">
      <c r="A3141" s="130">
        <v>38389.98584490741</v>
      </c>
      <c r="C3141" s="153" t="s">
        <v>441</v>
      </c>
      <c r="D3141" s="131">
        <v>24695.897797205107</v>
      </c>
      <c r="F3141" s="131">
        <v>115.47005383792514</v>
      </c>
      <c r="G3141" s="131">
        <v>723.4178138070234</v>
      </c>
      <c r="H3141" s="131">
        <v>24695.897797205107</v>
      </c>
    </row>
    <row r="3143" spans="3:8" ht="12.75">
      <c r="C3143" s="153" t="s">
        <v>442</v>
      </c>
      <c r="D3143" s="131">
        <v>0.6176428493477488</v>
      </c>
      <c r="F3143" s="131">
        <v>0.11250736002396082</v>
      </c>
      <c r="G3143" s="131">
        <v>0.759626685831666</v>
      </c>
      <c r="H3143" s="131">
        <v>0.6333031913026452</v>
      </c>
    </row>
    <row r="3144" spans="1:10" ht="12.75">
      <c r="A3144" s="147" t="s">
        <v>431</v>
      </c>
      <c r="C3144" s="148" t="s">
        <v>432</v>
      </c>
      <c r="D3144" s="148" t="s">
        <v>433</v>
      </c>
      <c r="F3144" s="148" t="s">
        <v>434</v>
      </c>
      <c r="G3144" s="148" t="s">
        <v>435</v>
      </c>
      <c r="H3144" s="148" t="s">
        <v>436</v>
      </c>
      <c r="I3144" s="149" t="s">
        <v>437</v>
      </c>
      <c r="J3144" s="148" t="s">
        <v>438</v>
      </c>
    </row>
    <row r="3145" spans="1:8" ht="12.75">
      <c r="A3145" s="150" t="s">
        <v>506</v>
      </c>
      <c r="C3145" s="151">
        <v>455.40299999993294</v>
      </c>
      <c r="D3145" s="131">
        <v>1194044.6813220978</v>
      </c>
      <c r="F3145" s="131">
        <v>67885</v>
      </c>
      <c r="G3145" s="131">
        <v>67435</v>
      </c>
      <c r="H3145" s="152" t="s">
        <v>240</v>
      </c>
    </row>
    <row r="3147" spans="4:8" ht="12.75">
      <c r="D3147" s="131">
        <v>1165017.7848072052</v>
      </c>
      <c r="F3147" s="131">
        <v>67425</v>
      </c>
      <c r="G3147" s="131">
        <v>67915</v>
      </c>
      <c r="H3147" s="152" t="s">
        <v>241</v>
      </c>
    </row>
    <row r="3149" spans="4:8" ht="12.75">
      <c r="D3149" s="131">
        <v>1104835.043680191</v>
      </c>
      <c r="F3149" s="131">
        <v>68017.5</v>
      </c>
      <c r="G3149" s="131">
        <v>67937.5</v>
      </c>
      <c r="H3149" s="152" t="s">
        <v>242</v>
      </c>
    </row>
    <row r="3151" spans="1:8" ht="12.75">
      <c r="A3151" s="147" t="s">
        <v>439</v>
      </c>
      <c r="C3151" s="153" t="s">
        <v>440</v>
      </c>
      <c r="D3151" s="131">
        <v>1154632.5032698314</v>
      </c>
      <c r="F3151" s="131">
        <v>67775.83333333333</v>
      </c>
      <c r="G3151" s="131">
        <v>67762.5</v>
      </c>
      <c r="H3151" s="131">
        <v>1086863.2978434747</v>
      </c>
    </row>
    <row r="3152" spans="1:8" ht="12.75">
      <c r="A3152" s="130">
        <v>38389.986493055556</v>
      </c>
      <c r="C3152" s="153" t="s">
        <v>441</v>
      </c>
      <c r="D3152" s="131">
        <v>45502.5319790879</v>
      </c>
      <c r="F3152" s="131">
        <v>310.9695858654562</v>
      </c>
      <c r="G3152" s="131">
        <v>283.84634928073325</v>
      </c>
      <c r="H3152" s="131">
        <v>45502.5319790879</v>
      </c>
    </row>
    <row r="3154" spans="3:8" ht="12.75">
      <c r="C3154" s="153" t="s">
        <v>442</v>
      </c>
      <c r="D3154" s="131">
        <v>3.9408670594520925</v>
      </c>
      <c r="F3154" s="131">
        <v>0.45882074859346067</v>
      </c>
      <c r="G3154" s="131">
        <v>0.4188841162600749</v>
      </c>
      <c r="H3154" s="131">
        <v>4.18659200925938</v>
      </c>
    </row>
    <row r="3155" spans="1:16" ht="12.75">
      <c r="A3155" s="141" t="s">
        <v>422</v>
      </c>
      <c r="B3155" s="136" t="s">
        <v>373</v>
      </c>
      <c r="D3155" s="141" t="s">
        <v>423</v>
      </c>
      <c r="E3155" s="136" t="s">
        <v>424</v>
      </c>
      <c r="F3155" s="137" t="s">
        <v>476</v>
      </c>
      <c r="G3155" s="142" t="s">
        <v>426</v>
      </c>
      <c r="H3155" s="143">
        <v>3</v>
      </c>
      <c r="I3155" s="144" t="s">
        <v>427</v>
      </c>
      <c r="J3155" s="143">
        <v>1</v>
      </c>
      <c r="K3155" s="142" t="s">
        <v>428</v>
      </c>
      <c r="L3155" s="145">
        <v>1</v>
      </c>
      <c r="M3155" s="142" t="s">
        <v>429</v>
      </c>
      <c r="N3155" s="146">
        <v>1</v>
      </c>
      <c r="O3155" s="142" t="s">
        <v>430</v>
      </c>
      <c r="P3155" s="146">
        <v>1</v>
      </c>
    </row>
    <row r="3157" spans="1:10" ht="12.75">
      <c r="A3157" s="147" t="s">
        <v>431</v>
      </c>
      <c r="C3157" s="148" t="s">
        <v>432</v>
      </c>
      <c r="D3157" s="148" t="s">
        <v>433</v>
      </c>
      <c r="F3157" s="148" t="s">
        <v>434</v>
      </c>
      <c r="G3157" s="148" t="s">
        <v>435</v>
      </c>
      <c r="H3157" s="148" t="s">
        <v>436</v>
      </c>
      <c r="I3157" s="149" t="s">
        <v>437</v>
      </c>
      <c r="J3157" s="148" t="s">
        <v>438</v>
      </c>
    </row>
    <row r="3158" spans="1:8" ht="12.75">
      <c r="A3158" s="150" t="s">
        <v>502</v>
      </c>
      <c r="C3158" s="151">
        <v>228.61599999992177</v>
      </c>
      <c r="D3158" s="131">
        <v>18710</v>
      </c>
      <c r="F3158" s="131">
        <v>18764</v>
      </c>
      <c r="G3158" s="131">
        <v>18847</v>
      </c>
      <c r="H3158" s="152" t="s">
        <v>243</v>
      </c>
    </row>
    <row r="3160" spans="4:8" ht="12.75">
      <c r="D3160" s="131">
        <v>18766</v>
      </c>
      <c r="F3160" s="131">
        <v>18713</v>
      </c>
      <c r="G3160" s="131">
        <v>18981</v>
      </c>
      <c r="H3160" s="152" t="s">
        <v>244</v>
      </c>
    </row>
    <row r="3162" spans="4:8" ht="12.75">
      <c r="D3162" s="131">
        <v>19134.061271607876</v>
      </c>
      <c r="F3162" s="131">
        <v>18723</v>
      </c>
      <c r="G3162" s="131">
        <v>18680</v>
      </c>
      <c r="H3162" s="152" t="s">
        <v>245</v>
      </c>
    </row>
    <row r="3164" spans="1:8" ht="12.75">
      <c r="A3164" s="147" t="s">
        <v>439</v>
      </c>
      <c r="C3164" s="153" t="s">
        <v>440</v>
      </c>
      <c r="D3164" s="131">
        <v>18870.020423869293</v>
      </c>
      <c r="F3164" s="131">
        <v>18733.333333333332</v>
      </c>
      <c r="G3164" s="131">
        <v>18836</v>
      </c>
      <c r="H3164" s="131">
        <v>79.45645520088462</v>
      </c>
    </row>
    <row r="3165" spans="1:8" ht="12.75">
      <c r="A3165" s="130">
        <v>38389.98871527778</v>
      </c>
      <c r="C3165" s="153" t="s">
        <v>441</v>
      </c>
      <c r="D3165" s="131">
        <v>230.3739936622005</v>
      </c>
      <c r="F3165" s="131">
        <v>27.02468007827906</v>
      </c>
      <c r="G3165" s="131">
        <v>150.8011936292283</v>
      </c>
      <c r="H3165" s="131">
        <v>230.3739936622005</v>
      </c>
    </row>
    <row r="3167" spans="3:8" ht="12.75">
      <c r="C3167" s="153" t="s">
        <v>442</v>
      </c>
      <c r="D3167" s="131">
        <v>1.2208465517652172</v>
      </c>
      <c r="F3167" s="131">
        <v>0.14425985806910535</v>
      </c>
      <c r="G3167" s="131">
        <v>0.8006009430305177</v>
      </c>
      <c r="H3167" s="131">
        <v>289.93741676464276</v>
      </c>
    </row>
    <row r="3168" spans="1:10" ht="12.75">
      <c r="A3168" s="147" t="s">
        <v>431</v>
      </c>
      <c r="C3168" s="148" t="s">
        <v>432</v>
      </c>
      <c r="D3168" s="148" t="s">
        <v>433</v>
      </c>
      <c r="F3168" s="148" t="s">
        <v>434</v>
      </c>
      <c r="G3168" s="148" t="s">
        <v>435</v>
      </c>
      <c r="H3168" s="148" t="s">
        <v>436</v>
      </c>
      <c r="I3168" s="149" t="s">
        <v>437</v>
      </c>
      <c r="J3168" s="148" t="s">
        <v>438</v>
      </c>
    </row>
    <row r="3169" spans="1:8" ht="12.75">
      <c r="A3169" s="150" t="s">
        <v>503</v>
      </c>
      <c r="C3169" s="151">
        <v>231.6040000000503</v>
      </c>
      <c r="D3169" s="131">
        <v>29157.5</v>
      </c>
      <c r="F3169" s="131">
        <v>28675.999999970198</v>
      </c>
      <c r="G3169" s="131">
        <v>29300</v>
      </c>
      <c r="H3169" s="152" t="s">
        <v>246</v>
      </c>
    </row>
    <row r="3171" spans="4:8" ht="12.75">
      <c r="D3171" s="131">
        <v>29607.269781321287</v>
      </c>
      <c r="F3171" s="131">
        <v>28577</v>
      </c>
      <c r="G3171" s="131">
        <v>29794</v>
      </c>
      <c r="H3171" s="152" t="s">
        <v>247</v>
      </c>
    </row>
    <row r="3173" spans="4:8" ht="12.75">
      <c r="D3173" s="131">
        <v>29896.426702171564</v>
      </c>
      <c r="F3173" s="131">
        <v>28289</v>
      </c>
      <c r="G3173" s="131">
        <v>29659</v>
      </c>
      <c r="H3173" s="152" t="s">
        <v>248</v>
      </c>
    </row>
    <row r="3175" spans="1:8" ht="12.75">
      <c r="A3175" s="147" t="s">
        <v>439</v>
      </c>
      <c r="C3175" s="153" t="s">
        <v>440</v>
      </c>
      <c r="D3175" s="131">
        <v>29553.732161164284</v>
      </c>
      <c r="F3175" s="131">
        <v>28513.99999999007</v>
      </c>
      <c r="G3175" s="131">
        <v>29584.333333333336</v>
      </c>
      <c r="H3175" s="131">
        <v>452.29340147884307</v>
      </c>
    </row>
    <row r="3176" spans="1:8" ht="12.75">
      <c r="A3176" s="130">
        <v>38389.98917824074</v>
      </c>
      <c r="C3176" s="153" t="s">
        <v>441</v>
      </c>
      <c r="D3176" s="131">
        <v>372.3612162599005</v>
      </c>
      <c r="F3176" s="131">
        <v>201.04477112105448</v>
      </c>
      <c r="G3176" s="131">
        <v>255.32397720020995</v>
      </c>
      <c r="H3176" s="131">
        <v>372.3612162599005</v>
      </c>
    </row>
    <row r="3178" spans="3:8" ht="12.75">
      <c r="C3178" s="153" t="s">
        <v>442</v>
      </c>
      <c r="D3178" s="131">
        <v>1.259946507701013</v>
      </c>
      <c r="F3178" s="131">
        <v>0.705073897457826</v>
      </c>
      <c r="G3178" s="131">
        <v>0.8630377920753435</v>
      </c>
      <c r="H3178" s="131">
        <v>82.32735986030488</v>
      </c>
    </row>
    <row r="3179" spans="1:10" ht="12.75">
      <c r="A3179" s="147" t="s">
        <v>431</v>
      </c>
      <c r="C3179" s="148" t="s">
        <v>432</v>
      </c>
      <c r="D3179" s="148" t="s">
        <v>433</v>
      </c>
      <c r="F3179" s="148" t="s">
        <v>434</v>
      </c>
      <c r="G3179" s="148" t="s">
        <v>435</v>
      </c>
      <c r="H3179" s="148" t="s">
        <v>436</v>
      </c>
      <c r="I3179" s="149" t="s">
        <v>437</v>
      </c>
      <c r="J3179" s="148" t="s">
        <v>438</v>
      </c>
    </row>
    <row r="3180" spans="1:8" ht="12.75">
      <c r="A3180" s="150" t="s">
        <v>501</v>
      </c>
      <c r="C3180" s="151">
        <v>267.7160000000149</v>
      </c>
      <c r="D3180" s="131">
        <v>7906.637259423733</v>
      </c>
      <c r="F3180" s="131">
        <v>7274.250000007451</v>
      </c>
      <c r="G3180" s="131">
        <v>7352.75</v>
      </c>
      <c r="H3180" s="152" t="s">
        <v>249</v>
      </c>
    </row>
    <row r="3182" spans="4:8" ht="12.75">
      <c r="D3182" s="131">
        <v>7969.888039715588</v>
      </c>
      <c r="F3182" s="131">
        <v>7252.5</v>
      </c>
      <c r="G3182" s="131">
        <v>7353.75</v>
      </c>
      <c r="H3182" s="152" t="s">
        <v>250</v>
      </c>
    </row>
    <row r="3184" spans="4:8" ht="12.75">
      <c r="D3184" s="131">
        <v>7906.406914055347</v>
      </c>
      <c r="F3184" s="131">
        <v>7242.75</v>
      </c>
      <c r="G3184" s="131">
        <v>7299.250000007451</v>
      </c>
      <c r="H3184" s="152" t="s">
        <v>251</v>
      </c>
    </row>
    <row r="3186" spans="1:8" ht="12.75">
      <c r="A3186" s="147" t="s">
        <v>439</v>
      </c>
      <c r="C3186" s="153" t="s">
        <v>440</v>
      </c>
      <c r="D3186" s="131">
        <v>7927.644071064889</v>
      </c>
      <c r="F3186" s="131">
        <v>7256.500000002483</v>
      </c>
      <c r="G3186" s="131">
        <v>7335.250000002483</v>
      </c>
      <c r="H3186" s="131">
        <v>625.1639020116907</v>
      </c>
    </row>
    <row r="3187" spans="1:8" ht="12.75">
      <c r="A3187" s="130">
        <v>38389.98982638889</v>
      </c>
      <c r="C3187" s="153" t="s">
        <v>441</v>
      </c>
      <c r="D3187" s="131">
        <v>36.58453129804797</v>
      </c>
      <c r="F3187" s="131">
        <v>16.126453426812624</v>
      </c>
      <c r="G3187" s="131">
        <v>31.180923650851902</v>
      </c>
      <c r="H3187" s="131">
        <v>36.58453129804797</v>
      </c>
    </row>
    <row r="3189" spans="3:8" ht="12.75">
      <c r="C3189" s="153" t="s">
        <v>442</v>
      </c>
      <c r="D3189" s="131">
        <v>0.46148049748572667</v>
      </c>
      <c r="F3189" s="131">
        <v>0.22223459555994085</v>
      </c>
      <c r="G3189" s="131">
        <v>0.4250833121003559</v>
      </c>
      <c r="H3189" s="131">
        <v>5.851990362899077</v>
      </c>
    </row>
    <row r="3190" spans="1:10" ht="12.75">
      <c r="A3190" s="147" t="s">
        <v>431</v>
      </c>
      <c r="C3190" s="148" t="s">
        <v>432</v>
      </c>
      <c r="D3190" s="148" t="s">
        <v>433</v>
      </c>
      <c r="F3190" s="148" t="s">
        <v>434</v>
      </c>
      <c r="G3190" s="148" t="s">
        <v>435</v>
      </c>
      <c r="H3190" s="148" t="s">
        <v>436</v>
      </c>
      <c r="I3190" s="149" t="s">
        <v>437</v>
      </c>
      <c r="J3190" s="148" t="s">
        <v>438</v>
      </c>
    </row>
    <row r="3191" spans="1:8" ht="12.75">
      <c r="A3191" s="150" t="s">
        <v>500</v>
      </c>
      <c r="C3191" s="151">
        <v>292.40199999976903</v>
      </c>
      <c r="D3191" s="131">
        <v>27792.5</v>
      </c>
      <c r="F3191" s="131">
        <v>27600.5</v>
      </c>
      <c r="G3191" s="131">
        <v>27674.5</v>
      </c>
      <c r="H3191" s="152" t="s">
        <v>252</v>
      </c>
    </row>
    <row r="3193" spans="4:8" ht="12.75">
      <c r="D3193" s="131">
        <v>27650.33119881153</v>
      </c>
      <c r="F3193" s="131">
        <v>27552</v>
      </c>
      <c r="G3193" s="131">
        <v>27475</v>
      </c>
      <c r="H3193" s="152" t="s">
        <v>253</v>
      </c>
    </row>
    <row r="3195" spans="4:8" ht="12.75">
      <c r="D3195" s="131">
        <v>28099.10567548871</v>
      </c>
      <c r="F3195" s="131">
        <v>27610.75</v>
      </c>
      <c r="G3195" s="131">
        <v>27733</v>
      </c>
      <c r="H3195" s="152" t="s">
        <v>254</v>
      </c>
    </row>
    <row r="3197" spans="1:8" ht="12.75">
      <c r="A3197" s="147" t="s">
        <v>439</v>
      </c>
      <c r="C3197" s="153" t="s">
        <v>440</v>
      </c>
      <c r="D3197" s="131">
        <v>27847.312291433416</v>
      </c>
      <c r="F3197" s="131">
        <v>27587.75</v>
      </c>
      <c r="G3197" s="131">
        <v>27627.5</v>
      </c>
      <c r="H3197" s="131">
        <v>236.7677999079901</v>
      </c>
    </row>
    <row r="3198" spans="1:8" ht="12.75">
      <c r="A3198" s="130">
        <v>38389.99049768518</v>
      </c>
      <c r="C3198" s="153" t="s">
        <v>441</v>
      </c>
      <c r="D3198" s="131">
        <v>229.3532716105128</v>
      </c>
      <c r="F3198" s="131">
        <v>31.38172238740251</v>
      </c>
      <c r="G3198" s="131">
        <v>135.26917608975077</v>
      </c>
      <c r="H3198" s="131">
        <v>229.3532716105128</v>
      </c>
    </row>
    <row r="3200" spans="3:8" ht="12.75">
      <c r="C3200" s="153" t="s">
        <v>442</v>
      </c>
      <c r="D3200" s="131">
        <v>0.823610082043961</v>
      </c>
      <c r="F3200" s="131">
        <v>0.11375238063054258</v>
      </c>
      <c r="G3200" s="131">
        <v>0.4896178665813076</v>
      </c>
      <c r="H3200" s="131">
        <v>96.86843890919344</v>
      </c>
    </row>
    <row r="3201" spans="1:10" ht="12.75">
      <c r="A3201" s="147" t="s">
        <v>431</v>
      </c>
      <c r="C3201" s="148" t="s">
        <v>432</v>
      </c>
      <c r="D3201" s="148" t="s">
        <v>433</v>
      </c>
      <c r="F3201" s="148" t="s">
        <v>434</v>
      </c>
      <c r="G3201" s="148" t="s">
        <v>435</v>
      </c>
      <c r="H3201" s="148" t="s">
        <v>436</v>
      </c>
      <c r="I3201" s="149" t="s">
        <v>437</v>
      </c>
      <c r="J3201" s="148" t="s">
        <v>438</v>
      </c>
    </row>
    <row r="3202" spans="1:8" ht="12.75">
      <c r="A3202" s="150" t="s">
        <v>504</v>
      </c>
      <c r="C3202" s="151">
        <v>324.75400000019</v>
      </c>
      <c r="D3202" s="131">
        <v>41385.87582653761</v>
      </c>
      <c r="F3202" s="131">
        <v>37810</v>
      </c>
      <c r="G3202" s="131">
        <v>36584</v>
      </c>
      <c r="H3202" s="152" t="s">
        <v>255</v>
      </c>
    </row>
    <row r="3204" spans="4:8" ht="12.75">
      <c r="D3204" s="131">
        <v>41936.86189597845</v>
      </c>
      <c r="F3204" s="131">
        <v>37828</v>
      </c>
      <c r="G3204" s="131">
        <v>36352</v>
      </c>
      <c r="H3204" s="152" t="s">
        <v>256</v>
      </c>
    </row>
    <row r="3206" spans="4:8" ht="12.75">
      <c r="D3206" s="131">
        <v>41880.3688121438</v>
      </c>
      <c r="F3206" s="131">
        <v>37329</v>
      </c>
      <c r="G3206" s="131">
        <v>36334</v>
      </c>
      <c r="H3206" s="152" t="s">
        <v>257</v>
      </c>
    </row>
    <row r="3208" spans="1:8" ht="12.75">
      <c r="A3208" s="147" t="s">
        <v>439</v>
      </c>
      <c r="C3208" s="153" t="s">
        <v>440</v>
      </c>
      <c r="D3208" s="131">
        <v>41734.36884488662</v>
      </c>
      <c r="F3208" s="131">
        <v>37655.666666666664</v>
      </c>
      <c r="G3208" s="131">
        <v>36423.333333333336</v>
      </c>
      <c r="H3208" s="131">
        <v>4530.645319655633</v>
      </c>
    </row>
    <row r="3209" spans="1:8" ht="12.75">
      <c r="A3209" s="130">
        <v>38389.991006944445</v>
      </c>
      <c r="C3209" s="153" t="s">
        <v>441</v>
      </c>
      <c r="D3209" s="131">
        <v>303.12275567656053</v>
      </c>
      <c r="F3209" s="131">
        <v>283.0447550005711</v>
      </c>
      <c r="G3209" s="131">
        <v>139.43218184240442</v>
      </c>
      <c r="H3209" s="131">
        <v>303.12275567656053</v>
      </c>
    </row>
    <row r="3211" spans="3:8" ht="12.75">
      <c r="C3211" s="153" t="s">
        <v>442</v>
      </c>
      <c r="D3211" s="131">
        <v>0.7263144599195245</v>
      </c>
      <c r="F3211" s="131">
        <v>0.7516657652249892</v>
      </c>
      <c r="G3211" s="131">
        <v>0.38281005356201453</v>
      </c>
      <c r="H3211" s="131">
        <v>6.690498467436873</v>
      </c>
    </row>
    <row r="3212" spans="1:10" ht="12.75">
      <c r="A3212" s="147" t="s">
        <v>431</v>
      </c>
      <c r="C3212" s="148" t="s">
        <v>432</v>
      </c>
      <c r="D3212" s="148" t="s">
        <v>433</v>
      </c>
      <c r="F3212" s="148" t="s">
        <v>434</v>
      </c>
      <c r="G3212" s="148" t="s">
        <v>435</v>
      </c>
      <c r="H3212" s="148" t="s">
        <v>436</v>
      </c>
      <c r="I3212" s="149" t="s">
        <v>437</v>
      </c>
      <c r="J3212" s="148" t="s">
        <v>438</v>
      </c>
    </row>
    <row r="3213" spans="1:8" ht="12.75">
      <c r="A3213" s="150" t="s">
        <v>523</v>
      </c>
      <c r="C3213" s="151">
        <v>343.82299999985844</v>
      </c>
      <c r="D3213" s="131">
        <v>33257.66490483284</v>
      </c>
      <c r="F3213" s="131">
        <v>32392</v>
      </c>
      <c r="G3213" s="131">
        <v>32204</v>
      </c>
      <c r="H3213" s="152" t="s">
        <v>258</v>
      </c>
    </row>
    <row r="3215" spans="4:8" ht="12.75">
      <c r="D3215" s="131">
        <v>33815.51987481117</v>
      </c>
      <c r="F3215" s="131">
        <v>32566.000000029802</v>
      </c>
      <c r="G3215" s="131">
        <v>33022</v>
      </c>
      <c r="H3215" s="152" t="s">
        <v>259</v>
      </c>
    </row>
    <row r="3217" spans="4:8" ht="12.75">
      <c r="D3217" s="131">
        <v>33100.68460834026</v>
      </c>
      <c r="F3217" s="131">
        <v>32920</v>
      </c>
      <c r="G3217" s="131">
        <v>31350</v>
      </c>
      <c r="H3217" s="152" t="s">
        <v>260</v>
      </c>
    </row>
    <row r="3219" spans="1:8" ht="12.75">
      <c r="A3219" s="147" t="s">
        <v>439</v>
      </c>
      <c r="C3219" s="153" t="s">
        <v>440</v>
      </c>
      <c r="D3219" s="131">
        <v>33391.28979599476</v>
      </c>
      <c r="F3219" s="131">
        <v>32626.00000000993</v>
      </c>
      <c r="G3219" s="131">
        <v>32192</v>
      </c>
      <c r="H3219" s="131">
        <v>980.7241394240991</v>
      </c>
    </row>
    <row r="3220" spans="1:8" ht="12.75">
      <c r="A3220" s="130">
        <v>38389.99144675926</v>
      </c>
      <c r="C3220" s="153" t="s">
        <v>441</v>
      </c>
      <c r="D3220" s="131">
        <v>375.68480565640465</v>
      </c>
      <c r="F3220" s="131">
        <v>269.0650478935633</v>
      </c>
      <c r="G3220" s="131">
        <v>836.0645908062367</v>
      </c>
      <c r="H3220" s="131">
        <v>375.68480565640465</v>
      </c>
    </row>
    <row r="3222" spans="3:8" ht="12.75">
      <c r="C3222" s="153" t="s">
        <v>442</v>
      </c>
      <c r="D3222" s="131">
        <v>1.12509821558755</v>
      </c>
      <c r="F3222" s="131">
        <v>0.824695175300317</v>
      </c>
      <c r="G3222" s="131">
        <v>2.597119131480606</v>
      </c>
      <c r="H3222" s="131">
        <v>38.306878616958926</v>
      </c>
    </row>
    <row r="3223" spans="1:10" ht="12.75">
      <c r="A3223" s="147" t="s">
        <v>431</v>
      </c>
      <c r="C3223" s="148" t="s">
        <v>432</v>
      </c>
      <c r="D3223" s="148" t="s">
        <v>433</v>
      </c>
      <c r="F3223" s="148" t="s">
        <v>434</v>
      </c>
      <c r="G3223" s="148" t="s">
        <v>435</v>
      </c>
      <c r="H3223" s="148" t="s">
        <v>436</v>
      </c>
      <c r="I3223" s="149" t="s">
        <v>437</v>
      </c>
      <c r="J3223" s="148" t="s">
        <v>438</v>
      </c>
    </row>
    <row r="3224" spans="1:8" ht="12.75">
      <c r="A3224" s="150" t="s">
        <v>505</v>
      </c>
      <c r="C3224" s="151">
        <v>361.38400000007823</v>
      </c>
      <c r="D3224" s="131">
        <v>33591.5</v>
      </c>
      <c r="F3224" s="131">
        <v>32914</v>
      </c>
      <c r="G3224" s="131">
        <v>33356</v>
      </c>
      <c r="H3224" s="152" t="s">
        <v>261</v>
      </c>
    </row>
    <row r="3226" spans="4:8" ht="12.75">
      <c r="D3226" s="131">
        <v>33566</v>
      </c>
      <c r="F3226" s="131">
        <v>33616</v>
      </c>
      <c r="G3226" s="131">
        <v>33878</v>
      </c>
      <c r="H3226" s="152" t="s">
        <v>262</v>
      </c>
    </row>
    <row r="3228" spans="4:8" ht="12.75">
      <c r="D3228" s="131">
        <v>33419</v>
      </c>
      <c r="F3228" s="131">
        <v>32938</v>
      </c>
      <c r="G3228" s="131">
        <v>33708</v>
      </c>
      <c r="H3228" s="152" t="s">
        <v>263</v>
      </c>
    </row>
    <row r="3230" spans="1:8" ht="12.75">
      <c r="A3230" s="147" t="s">
        <v>439</v>
      </c>
      <c r="C3230" s="153" t="s">
        <v>440</v>
      </c>
      <c r="D3230" s="131">
        <v>33525.5</v>
      </c>
      <c r="F3230" s="131">
        <v>33156</v>
      </c>
      <c r="G3230" s="131">
        <v>33647.333333333336</v>
      </c>
      <c r="H3230" s="131">
        <v>143.66142270861835</v>
      </c>
    </row>
    <row r="3231" spans="1:8" ht="12.75">
      <c r="A3231" s="130">
        <v>38389.991875</v>
      </c>
      <c r="C3231" s="153" t="s">
        <v>441</v>
      </c>
      <c r="D3231" s="131">
        <v>93.10880731703097</v>
      </c>
      <c r="F3231" s="131">
        <v>398.55238049721896</v>
      </c>
      <c r="G3231" s="131">
        <v>266.235484737353</v>
      </c>
      <c r="H3231" s="131">
        <v>93.10880731703097</v>
      </c>
    </row>
    <row r="3233" spans="3:8" ht="12.75">
      <c r="C3233" s="153" t="s">
        <v>442</v>
      </c>
      <c r="D3233" s="131">
        <v>0.2777253353925548</v>
      </c>
      <c r="F3233" s="131">
        <v>1.2020520584425716</v>
      </c>
      <c r="G3233" s="131">
        <v>0.7912528523429878</v>
      </c>
      <c r="H3233" s="131">
        <v>64.81128027381375</v>
      </c>
    </row>
    <row r="3234" spans="1:10" ht="12.75">
      <c r="A3234" s="147" t="s">
        <v>431</v>
      </c>
      <c r="C3234" s="148" t="s">
        <v>432</v>
      </c>
      <c r="D3234" s="148" t="s">
        <v>433</v>
      </c>
      <c r="F3234" s="148" t="s">
        <v>434</v>
      </c>
      <c r="G3234" s="148" t="s">
        <v>435</v>
      </c>
      <c r="H3234" s="148" t="s">
        <v>436</v>
      </c>
      <c r="I3234" s="149" t="s">
        <v>437</v>
      </c>
      <c r="J3234" s="148" t="s">
        <v>438</v>
      </c>
    </row>
    <row r="3235" spans="1:8" ht="12.75">
      <c r="A3235" s="150" t="s">
        <v>524</v>
      </c>
      <c r="C3235" s="151">
        <v>371.029</v>
      </c>
      <c r="D3235" s="131">
        <v>45677.5</v>
      </c>
      <c r="F3235" s="131">
        <v>44586</v>
      </c>
      <c r="G3235" s="131">
        <v>45994</v>
      </c>
      <c r="H3235" s="152" t="s">
        <v>264</v>
      </c>
    </row>
    <row r="3237" spans="4:8" ht="12.75">
      <c r="D3237" s="131">
        <v>45703.10455214977</v>
      </c>
      <c r="F3237" s="131">
        <v>46568</v>
      </c>
      <c r="G3237" s="131">
        <v>45170</v>
      </c>
      <c r="H3237" s="152" t="s">
        <v>265</v>
      </c>
    </row>
    <row r="3239" spans="4:8" ht="12.75">
      <c r="D3239" s="131">
        <v>45564.5</v>
      </c>
      <c r="F3239" s="131">
        <v>46446</v>
      </c>
      <c r="G3239" s="131">
        <v>46046</v>
      </c>
      <c r="H3239" s="152" t="s">
        <v>266</v>
      </c>
    </row>
    <row r="3241" spans="1:8" ht="12.75">
      <c r="A3241" s="147" t="s">
        <v>439</v>
      </c>
      <c r="C3241" s="153" t="s">
        <v>440</v>
      </c>
      <c r="D3241" s="131">
        <v>45648.36818404992</v>
      </c>
      <c r="F3241" s="131">
        <v>45866.66666666667</v>
      </c>
      <c r="G3241" s="131">
        <v>45736.66666666667</v>
      </c>
      <c r="H3241" s="131">
        <v>-168.82702384295808</v>
      </c>
    </row>
    <row r="3242" spans="1:8" ht="12.75">
      <c r="A3242" s="130">
        <v>38389.99232638889</v>
      </c>
      <c r="C3242" s="153" t="s">
        <v>441</v>
      </c>
      <c r="D3242" s="131">
        <v>73.75162706483354</v>
      </c>
      <c r="F3242" s="131">
        <v>1110.7661019914738</v>
      </c>
      <c r="G3242" s="131">
        <v>491.4359910846308</v>
      </c>
      <c r="H3242" s="131">
        <v>73.75162706483354</v>
      </c>
    </row>
    <row r="3244" spans="3:7" ht="12.75">
      <c r="C3244" s="153" t="s">
        <v>442</v>
      </c>
      <c r="D3244" s="131">
        <v>0.16156465170337295</v>
      </c>
      <c r="F3244" s="131">
        <v>2.42172842003955</v>
      </c>
      <c r="G3244" s="131">
        <v>1.0744901780146436</v>
      </c>
    </row>
    <row r="3245" spans="1:10" ht="12.75">
      <c r="A3245" s="147" t="s">
        <v>431</v>
      </c>
      <c r="C3245" s="148" t="s">
        <v>432</v>
      </c>
      <c r="D3245" s="148" t="s">
        <v>433</v>
      </c>
      <c r="F3245" s="148" t="s">
        <v>434</v>
      </c>
      <c r="G3245" s="148" t="s">
        <v>435</v>
      </c>
      <c r="H3245" s="148" t="s">
        <v>436</v>
      </c>
      <c r="I3245" s="149" t="s">
        <v>437</v>
      </c>
      <c r="J3245" s="148" t="s">
        <v>438</v>
      </c>
    </row>
    <row r="3246" spans="1:8" ht="12.75">
      <c r="A3246" s="150" t="s">
        <v>499</v>
      </c>
      <c r="C3246" s="151">
        <v>407.77100000018254</v>
      </c>
      <c r="D3246" s="131">
        <v>98534.51329112053</v>
      </c>
      <c r="F3246" s="131">
        <v>90200</v>
      </c>
      <c r="G3246" s="131">
        <v>87700</v>
      </c>
      <c r="H3246" s="152" t="s">
        <v>267</v>
      </c>
    </row>
    <row r="3248" spans="4:8" ht="12.75">
      <c r="D3248" s="131">
        <v>99502.15602600574</v>
      </c>
      <c r="F3248" s="131">
        <v>89900</v>
      </c>
      <c r="G3248" s="131">
        <v>88700</v>
      </c>
      <c r="H3248" s="152" t="s">
        <v>268</v>
      </c>
    </row>
    <row r="3250" spans="4:8" ht="12.75">
      <c r="D3250" s="131">
        <v>97833.47246158123</v>
      </c>
      <c r="F3250" s="131">
        <v>89000</v>
      </c>
      <c r="G3250" s="131">
        <v>88100</v>
      </c>
      <c r="H3250" s="152" t="s">
        <v>269</v>
      </c>
    </row>
    <row r="3252" spans="1:8" ht="12.75">
      <c r="A3252" s="147" t="s">
        <v>439</v>
      </c>
      <c r="C3252" s="153" t="s">
        <v>440</v>
      </c>
      <c r="D3252" s="131">
        <v>98623.38059290251</v>
      </c>
      <c r="F3252" s="131">
        <v>89700</v>
      </c>
      <c r="G3252" s="131">
        <v>88166.66666666666</v>
      </c>
      <c r="H3252" s="131">
        <v>9702.583947200197</v>
      </c>
    </row>
    <row r="3253" spans="1:8" ht="12.75">
      <c r="A3253" s="130">
        <v>38389.992800925924</v>
      </c>
      <c r="C3253" s="153" t="s">
        <v>441</v>
      </c>
      <c r="D3253" s="131">
        <v>837.8837971584665</v>
      </c>
      <c r="F3253" s="131">
        <v>624.4997998398399</v>
      </c>
      <c r="G3253" s="131">
        <v>503.32229568471666</v>
      </c>
      <c r="H3253" s="131">
        <v>837.8837971584665</v>
      </c>
    </row>
    <row r="3255" spans="3:8" ht="12.75">
      <c r="C3255" s="153" t="s">
        <v>442</v>
      </c>
      <c r="D3255" s="131">
        <v>0.8495792702717043</v>
      </c>
      <c r="F3255" s="131">
        <v>0.6962093643699441</v>
      </c>
      <c r="G3255" s="131">
        <v>0.5708759497369189</v>
      </c>
      <c r="H3255" s="131">
        <v>8.635676864205317</v>
      </c>
    </row>
    <row r="3256" spans="1:10" ht="12.75">
      <c r="A3256" s="147" t="s">
        <v>431</v>
      </c>
      <c r="C3256" s="148" t="s">
        <v>432</v>
      </c>
      <c r="D3256" s="148" t="s">
        <v>433</v>
      </c>
      <c r="F3256" s="148" t="s">
        <v>434</v>
      </c>
      <c r="G3256" s="148" t="s">
        <v>435</v>
      </c>
      <c r="H3256" s="148" t="s">
        <v>436</v>
      </c>
      <c r="I3256" s="149" t="s">
        <v>437</v>
      </c>
      <c r="J3256" s="148" t="s">
        <v>438</v>
      </c>
    </row>
    <row r="3257" spans="1:8" ht="12.75">
      <c r="A3257" s="150" t="s">
        <v>506</v>
      </c>
      <c r="C3257" s="151">
        <v>455.40299999993294</v>
      </c>
      <c r="D3257" s="131">
        <v>67722.2389935255</v>
      </c>
      <c r="F3257" s="131">
        <v>63025</v>
      </c>
      <c r="G3257" s="131">
        <v>64572.499999940395</v>
      </c>
      <c r="H3257" s="152" t="s">
        <v>270</v>
      </c>
    </row>
    <row r="3259" spans="4:8" ht="12.75">
      <c r="D3259" s="131">
        <v>68723.056199193</v>
      </c>
      <c r="F3259" s="131">
        <v>62987.5</v>
      </c>
      <c r="G3259" s="131">
        <v>64912.5</v>
      </c>
      <c r="H3259" s="152" t="s">
        <v>271</v>
      </c>
    </row>
    <row r="3261" spans="4:8" ht="12.75">
      <c r="D3261" s="131">
        <v>68003.08488476276</v>
      </c>
      <c r="F3261" s="131">
        <v>62830</v>
      </c>
      <c r="G3261" s="131">
        <v>64997.499999940395</v>
      </c>
      <c r="H3261" s="152" t="s">
        <v>272</v>
      </c>
    </row>
    <row r="3263" spans="1:8" ht="12.75">
      <c r="A3263" s="147" t="s">
        <v>439</v>
      </c>
      <c r="C3263" s="153" t="s">
        <v>440</v>
      </c>
      <c r="D3263" s="131">
        <v>68149.4600258271</v>
      </c>
      <c r="F3263" s="131">
        <v>62947.5</v>
      </c>
      <c r="G3263" s="131">
        <v>64827.49999996026</v>
      </c>
      <c r="H3263" s="131">
        <v>4267.425142125913</v>
      </c>
    </row>
    <row r="3264" spans="1:8" ht="12.75">
      <c r="A3264" s="130">
        <v>38389.9934375</v>
      </c>
      <c r="C3264" s="153" t="s">
        <v>441</v>
      </c>
      <c r="D3264" s="131">
        <v>516.2151017086737</v>
      </c>
      <c r="F3264" s="131">
        <v>103.4710104328744</v>
      </c>
      <c r="G3264" s="131">
        <v>224.88886145315558</v>
      </c>
      <c r="H3264" s="131">
        <v>516.2151017086737</v>
      </c>
    </row>
    <row r="3266" spans="3:8" ht="12.75">
      <c r="C3266" s="153" t="s">
        <v>442</v>
      </c>
      <c r="D3266" s="131">
        <v>0.7574749697400978</v>
      </c>
      <c r="F3266" s="131">
        <v>0.1643766796661891</v>
      </c>
      <c r="G3266" s="131">
        <v>0.3469034922730222</v>
      </c>
      <c r="H3266" s="131">
        <v>12.09664105441132</v>
      </c>
    </row>
    <row r="3267" spans="1:16" ht="12.75">
      <c r="A3267" s="141" t="s">
        <v>422</v>
      </c>
      <c r="B3267" s="136" t="s">
        <v>370</v>
      </c>
      <c r="D3267" s="141" t="s">
        <v>423</v>
      </c>
      <c r="E3267" s="136" t="s">
        <v>424</v>
      </c>
      <c r="F3267" s="137" t="s">
        <v>477</v>
      </c>
      <c r="G3267" s="142" t="s">
        <v>426</v>
      </c>
      <c r="H3267" s="143">
        <v>3</v>
      </c>
      <c r="I3267" s="144" t="s">
        <v>427</v>
      </c>
      <c r="J3267" s="143">
        <v>2</v>
      </c>
      <c r="K3267" s="142" t="s">
        <v>428</v>
      </c>
      <c r="L3267" s="145">
        <v>1</v>
      </c>
      <c r="M3267" s="142" t="s">
        <v>429</v>
      </c>
      <c r="N3267" s="146">
        <v>1</v>
      </c>
      <c r="O3267" s="142" t="s">
        <v>430</v>
      </c>
      <c r="P3267" s="146">
        <v>1</v>
      </c>
    </row>
    <row r="3269" spans="1:10" ht="12.75">
      <c r="A3269" s="147" t="s">
        <v>431</v>
      </c>
      <c r="C3269" s="148" t="s">
        <v>432</v>
      </c>
      <c r="D3269" s="148" t="s">
        <v>433</v>
      </c>
      <c r="F3269" s="148" t="s">
        <v>434</v>
      </c>
      <c r="G3269" s="148" t="s">
        <v>435</v>
      </c>
      <c r="H3269" s="148" t="s">
        <v>436</v>
      </c>
      <c r="I3269" s="149" t="s">
        <v>437</v>
      </c>
      <c r="J3269" s="148" t="s">
        <v>438</v>
      </c>
    </row>
    <row r="3270" spans="1:8" ht="12.75">
      <c r="A3270" s="150" t="s">
        <v>502</v>
      </c>
      <c r="C3270" s="151">
        <v>228.61599999992177</v>
      </c>
      <c r="D3270" s="131">
        <v>32648.721157222986</v>
      </c>
      <c r="F3270" s="131">
        <v>19302</v>
      </c>
      <c r="G3270" s="131">
        <v>19676</v>
      </c>
      <c r="H3270" s="152" t="s">
        <v>273</v>
      </c>
    </row>
    <row r="3272" spans="4:8" ht="12.75">
      <c r="D3272" s="131">
        <v>32456.905910611153</v>
      </c>
      <c r="F3272" s="131">
        <v>19685</v>
      </c>
      <c r="G3272" s="131">
        <v>19664</v>
      </c>
      <c r="H3272" s="152" t="s">
        <v>274</v>
      </c>
    </row>
    <row r="3274" spans="4:8" ht="12.75">
      <c r="D3274" s="131">
        <v>32006.364131957293</v>
      </c>
      <c r="F3274" s="131">
        <v>19292</v>
      </c>
      <c r="G3274" s="131">
        <v>19534</v>
      </c>
      <c r="H3274" s="152" t="s">
        <v>275</v>
      </c>
    </row>
    <row r="3276" spans="1:8" ht="12.75">
      <c r="A3276" s="147" t="s">
        <v>439</v>
      </c>
      <c r="C3276" s="153" t="s">
        <v>440</v>
      </c>
      <c r="D3276" s="131">
        <v>32370.663733263813</v>
      </c>
      <c r="F3276" s="131">
        <v>19426.333333333332</v>
      </c>
      <c r="G3276" s="131">
        <v>19624.666666666668</v>
      </c>
      <c r="H3276" s="131">
        <v>12833.771218033175</v>
      </c>
    </row>
    <row r="3277" spans="1:8" ht="12.75">
      <c r="A3277" s="130">
        <v>38389.99564814815</v>
      </c>
      <c r="C3277" s="153" t="s">
        <v>441</v>
      </c>
      <c r="D3277" s="131">
        <v>329.7482704155414</v>
      </c>
      <c r="F3277" s="131">
        <v>224.06769810334848</v>
      </c>
      <c r="G3277" s="131">
        <v>78.7485449601028</v>
      </c>
      <c r="H3277" s="131">
        <v>329.7482704155414</v>
      </c>
    </row>
    <row r="3279" spans="3:8" ht="12.75">
      <c r="C3279" s="153" t="s">
        <v>442</v>
      </c>
      <c r="D3279" s="131">
        <v>1.018663914749128</v>
      </c>
      <c r="F3279" s="131">
        <v>1.1534224923386565</v>
      </c>
      <c r="G3279" s="131">
        <v>0.4012732868164358</v>
      </c>
      <c r="H3279" s="131">
        <v>2.5693793726991236</v>
      </c>
    </row>
    <row r="3280" spans="1:10" ht="12.75">
      <c r="A3280" s="147" t="s">
        <v>431</v>
      </c>
      <c r="C3280" s="148" t="s">
        <v>432</v>
      </c>
      <c r="D3280" s="148" t="s">
        <v>433</v>
      </c>
      <c r="F3280" s="148" t="s">
        <v>434</v>
      </c>
      <c r="G3280" s="148" t="s">
        <v>435</v>
      </c>
      <c r="H3280" s="148" t="s">
        <v>436</v>
      </c>
      <c r="I3280" s="149" t="s">
        <v>437</v>
      </c>
      <c r="J3280" s="148" t="s">
        <v>438</v>
      </c>
    </row>
    <row r="3281" spans="1:8" ht="12.75">
      <c r="A3281" s="150" t="s">
        <v>503</v>
      </c>
      <c r="C3281" s="151">
        <v>231.6040000000503</v>
      </c>
      <c r="D3281" s="131">
        <v>233071.65330767632</v>
      </c>
      <c r="F3281" s="131">
        <v>30471</v>
      </c>
      <c r="G3281" s="131">
        <v>32139</v>
      </c>
      <c r="H3281" s="152" t="s">
        <v>276</v>
      </c>
    </row>
    <row r="3283" spans="4:8" ht="12.75">
      <c r="D3283" s="131">
        <v>230678.57046103477</v>
      </c>
      <c r="F3283" s="131">
        <v>29936</v>
      </c>
      <c r="G3283" s="131">
        <v>31208</v>
      </c>
      <c r="H3283" s="152" t="s">
        <v>277</v>
      </c>
    </row>
    <row r="3285" spans="4:8" ht="12.75">
      <c r="D3285" s="131">
        <v>230698.7396376133</v>
      </c>
      <c r="F3285" s="131">
        <v>29342</v>
      </c>
      <c r="G3285" s="131">
        <v>31506</v>
      </c>
      <c r="H3285" s="152" t="s">
        <v>278</v>
      </c>
    </row>
    <row r="3287" spans="1:8" ht="12.75">
      <c r="A3287" s="147" t="s">
        <v>439</v>
      </c>
      <c r="C3287" s="153" t="s">
        <v>440</v>
      </c>
      <c r="D3287" s="131">
        <v>231482.9878021081</v>
      </c>
      <c r="F3287" s="131">
        <v>29916.333333333336</v>
      </c>
      <c r="G3287" s="131">
        <v>31617.666666666664</v>
      </c>
      <c r="H3287" s="131">
        <v>200632.8994300151</v>
      </c>
    </row>
    <row r="3288" spans="1:8" ht="12.75">
      <c r="A3288" s="130">
        <v>38389.99612268519</v>
      </c>
      <c r="C3288" s="153" t="s">
        <v>441</v>
      </c>
      <c r="D3288" s="131">
        <v>1375.8616446981732</v>
      </c>
      <c r="F3288" s="131">
        <v>564.7568798459505</v>
      </c>
      <c r="G3288" s="131">
        <v>475.4390952933229</v>
      </c>
      <c r="H3288" s="131">
        <v>1375.8616446981732</v>
      </c>
    </row>
    <row r="3290" spans="3:8" ht="12.75">
      <c r="C3290" s="153" t="s">
        <v>442</v>
      </c>
      <c r="D3290" s="131">
        <v>0.5943683627733283</v>
      </c>
      <c r="F3290" s="131">
        <v>1.887787763137028</v>
      </c>
      <c r="G3290" s="131">
        <v>1.5037134153690122</v>
      </c>
      <c r="H3290" s="131">
        <v>0.6857607344592566</v>
      </c>
    </row>
    <row r="3291" spans="1:10" ht="12.75">
      <c r="A3291" s="147" t="s">
        <v>431</v>
      </c>
      <c r="C3291" s="148" t="s">
        <v>432</v>
      </c>
      <c r="D3291" s="148" t="s">
        <v>433</v>
      </c>
      <c r="F3291" s="148" t="s">
        <v>434</v>
      </c>
      <c r="G3291" s="148" t="s">
        <v>435</v>
      </c>
      <c r="H3291" s="148" t="s">
        <v>436</v>
      </c>
      <c r="I3291" s="149" t="s">
        <v>437</v>
      </c>
      <c r="J3291" s="148" t="s">
        <v>438</v>
      </c>
    </row>
    <row r="3292" spans="1:8" ht="12.75">
      <c r="A3292" s="150" t="s">
        <v>501</v>
      </c>
      <c r="C3292" s="151">
        <v>267.7160000000149</v>
      </c>
      <c r="D3292" s="131">
        <v>148687.8549873829</v>
      </c>
      <c r="F3292" s="131">
        <v>7773</v>
      </c>
      <c r="G3292" s="131">
        <v>7927</v>
      </c>
      <c r="H3292" s="152" t="s">
        <v>279</v>
      </c>
    </row>
    <row r="3294" spans="4:8" ht="12.75">
      <c r="D3294" s="131">
        <v>143547.45109319687</v>
      </c>
      <c r="F3294" s="131">
        <v>7778.5</v>
      </c>
      <c r="G3294" s="131">
        <v>7867.75</v>
      </c>
      <c r="H3294" s="152" t="s">
        <v>280</v>
      </c>
    </row>
    <row r="3296" spans="4:8" ht="12.75">
      <c r="D3296" s="131">
        <v>143047.0909614563</v>
      </c>
      <c r="F3296" s="131">
        <v>7794.499999992549</v>
      </c>
      <c r="G3296" s="131">
        <v>7813.749999992549</v>
      </c>
      <c r="H3296" s="152" t="s">
        <v>281</v>
      </c>
    </row>
    <row r="3298" spans="1:8" ht="12.75">
      <c r="A3298" s="147" t="s">
        <v>439</v>
      </c>
      <c r="C3298" s="153" t="s">
        <v>440</v>
      </c>
      <c r="D3298" s="131">
        <v>145094.13234734535</v>
      </c>
      <c r="F3298" s="131">
        <v>7781.999999997517</v>
      </c>
      <c r="G3298" s="131">
        <v>7869.499999997517</v>
      </c>
      <c r="H3298" s="131">
        <v>137261.04327062482</v>
      </c>
    </row>
    <row r="3299" spans="1:8" ht="12.75">
      <c r="A3299" s="130">
        <v>38389.99675925926</v>
      </c>
      <c r="C3299" s="153" t="s">
        <v>441</v>
      </c>
      <c r="D3299" s="131">
        <v>3122.294328774082</v>
      </c>
      <c r="F3299" s="131">
        <v>11.16915394672126</v>
      </c>
      <c r="G3299" s="131">
        <v>56.645277829838705</v>
      </c>
      <c r="H3299" s="131">
        <v>3122.294328774082</v>
      </c>
    </row>
    <row r="3301" spans="3:8" ht="12.75">
      <c r="C3301" s="153" t="s">
        <v>442</v>
      </c>
      <c r="D3301" s="131">
        <v>2.151909438556429</v>
      </c>
      <c r="F3301" s="131">
        <v>0.1435254940468366</v>
      </c>
      <c r="G3301" s="131">
        <v>0.7198078382344061</v>
      </c>
      <c r="H3301" s="131">
        <v>2.2747126601814798</v>
      </c>
    </row>
    <row r="3302" spans="1:10" ht="12.75">
      <c r="A3302" s="147" t="s">
        <v>431</v>
      </c>
      <c r="C3302" s="148" t="s">
        <v>432</v>
      </c>
      <c r="D3302" s="148" t="s">
        <v>433</v>
      </c>
      <c r="F3302" s="148" t="s">
        <v>434</v>
      </c>
      <c r="G3302" s="148" t="s">
        <v>435</v>
      </c>
      <c r="H3302" s="148" t="s">
        <v>436</v>
      </c>
      <c r="I3302" s="149" t="s">
        <v>437</v>
      </c>
      <c r="J3302" s="148" t="s">
        <v>438</v>
      </c>
    </row>
    <row r="3303" spans="1:8" ht="12.75">
      <c r="A3303" s="150" t="s">
        <v>500</v>
      </c>
      <c r="C3303" s="151">
        <v>292.40199999976903</v>
      </c>
      <c r="D3303" s="131">
        <v>30814</v>
      </c>
      <c r="F3303" s="131">
        <v>29800.5</v>
      </c>
      <c r="G3303" s="131">
        <v>28793.75</v>
      </c>
      <c r="H3303" s="152" t="s">
        <v>282</v>
      </c>
    </row>
    <row r="3305" spans="4:8" ht="12.75">
      <c r="D3305" s="131">
        <v>30364.5</v>
      </c>
      <c r="F3305" s="131">
        <v>30083.25</v>
      </c>
      <c r="G3305" s="131">
        <v>28985.75</v>
      </c>
      <c r="H3305" s="152" t="s">
        <v>283</v>
      </c>
    </row>
    <row r="3307" spans="4:8" ht="12.75">
      <c r="D3307" s="131">
        <v>30265.000000029802</v>
      </c>
      <c r="F3307" s="131">
        <v>30221.749999970198</v>
      </c>
      <c r="G3307" s="131">
        <v>29125.999999970198</v>
      </c>
      <c r="H3307" s="152" t="s">
        <v>284</v>
      </c>
    </row>
    <row r="3309" spans="1:8" ht="12.75">
      <c r="A3309" s="147" t="s">
        <v>439</v>
      </c>
      <c r="C3309" s="153" t="s">
        <v>440</v>
      </c>
      <c r="D3309" s="131">
        <v>30481.166666676603</v>
      </c>
      <c r="F3309" s="131">
        <v>30035.166666656733</v>
      </c>
      <c r="G3309" s="131">
        <v>28968.49999999007</v>
      </c>
      <c r="H3309" s="131">
        <v>1057.6760828823917</v>
      </c>
    </row>
    <row r="3310" spans="1:8" ht="12.75">
      <c r="A3310" s="130">
        <v>38389.99744212963</v>
      </c>
      <c r="C3310" s="153" t="s">
        <v>441</v>
      </c>
      <c r="D3310" s="131">
        <v>292.50398856601316</v>
      </c>
      <c r="F3310" s="131">
        <v>214.7018766281206</v>
      </c>
      <c r="G3310" s="131">
        <v>166.79534614407152</v>
      </c>
      <c r="H3310" s="131">
        <v>292.50398856601316</v>
      </c>
    </row>
    <row r="3312" spans="3:8" ht="12.75">
      <c r="C3312" s="153" t="s">
        <v>442</v>
      </c>
      <c r="D3312" s="131">
        <v>0.9596220241982791</v>
      </c>
      <c r="F3312" s="131">
        <v>0.7148349766491223</v>
      </c>
      <c r="G3312" s="131">
        <v>0.5757817841590994</v>
      </c>
      <c r="H3312" s="131">
        <v>27.65534678338171</v>
      </c>
    </row>
    <row r="3313" spans="1:10" ht="12.75">
      <c r="A3313" s="147" t="s">
        <v>431</v>
      </c>
      <c r="C3313" s="148" t="s">
        <v>432</v>
      </c>
      <c r="D3313" s="148" t="s">
        <v>433</v>
      </c>
      <c r="F3313" s="148" t="s">
        <v>434</v>
      </c>
      <c r="G3313" s="148" t="s">
        <v>435</v>
      </c>
      <c r="H3313" s="148" t="s">
        <v>436</v>
      </c>
      <c r="I3313" s="149" t="s">
        <v>437</v>
      </c>
      <c r="J3313" s="148" t="s">
        <v>438</v>
      </c>
    </row>
    <row r="3314" spans="1:8" ht="12.75">
      <c r="A3314" s="150" t="s">
        <v>504</v>
      </c>
      <c r="C3314" s="151">
        <v>324.75400000019</v>
      </c>
      <c r="D3314" s="131">
        <v>41486.84919214249</v>
      </c>
      <c r="F3314" s="131">
        <v>37742</v>
      </c>
      <c r="G3314" s="131">
        <v>36039</v>
      </c>
      <c r="H3314" s="152" t="s">
        <v>285</v>
      </c>
    </row>
    <row r="3316" spans="4:8" ht="12.75">
      <c r="D3316" s="131">
        <v>41900.416109740734</v>
      </c>
      <c r="F3316" s="131">
        <v>37781</v>
      </c>
      <c r="G3316" s="131">
        <v>36003</v>
      </c>
      <c r="H3316" s="152" t="s">
        <v>286</v>
      </c>
    </row>
    <row r="3318" spans="4:8" ht="12.75">
      <c r="D3318" s="131">
        <v>41406.90527009964</v>
      </c>
      <c r="F3318" s="131">
        <v>37739</v>
      </c>
      <c r="G3318" s="131">
        <v>36758</v>
      </c>
      <c r="H3318" s="152" t="s">
        <v>287</v>
      </c>
    </row>
    <row r="3320" spans="1:8" ht="12.75">
      <c r="A3320" s="147" t="s">
        <v>439</v>
      </c>
      <c r="C3320" s="153" t="s">
        <v>440</v>
      </c>
      <c r="D3320" s="131">
        <v>41598.05685732762</v>
      </c>
      <c r="F3320" s="131">
        <v>37754</v>
      </c>
      <c r="G3320" s="131">
        <v>36266.666666666664</v>
      </c>
      <c r="H3320" s="131">
        <v>4389.518122430676</v>
      </c>
    </row>
    <row r="3321" spans="1:8" ht="12.75">
      <c r="A3321" s="130">
        <v>38389.99796296296</v>
      </c>
      <c r="C3321" s="153" t="s">
        <v>441</v>
      </c>
      <c r="D3321" s="131">
        <v>264.88411769620797</v>
      </c>
      <c r="F3321" s="131">
        <v>23.430749027719962</v>
      </c>
      <c r="G3321" s="131">
        <v>425.88770037808484</v>
      </c>
      <c r="H3321" s="131">
        <v>264.88411769620797</v>
      </c>
    </row>
    <row r="3323" spans="3:8" ht="12.75">
      <c r="C3323" s="153" t="s">
        <v>442</v>
      </c>
      <c r="D3323" s="131">
        <v>0.6367704111870022</v>
      </c>
      <c r="F3323" s="131">
        <v>0.06206163327785123</v>
      </c>
      <c r="G3323" s="131">
        <v>1.1743227032483958</v>
      </c>
      <c r="H3323" s="131">
        <v>6.034469167415796</v>
      </c>
    </row>
    <row r="3324" spans="1:10" ht="12.75">
      <c r="A3324" s="147" t="s">
        <v>431</v>
      </c>
      <c r="C3324" s="148" t="s">
        <v>432</v>
      </c>
      <c r="D3324" s="148" t="s">
        <v>433</v>
      </c>
      <c r="F3324" s="148" t="s">
        <v>434</v>
      </c>
      <c r="G3324" s="148" t="s">
        <v>435</v>
      </c>
      <c r="H3324" s="148" t="s">
        <v>436</v>
      </c>
      <c r="I3324" s="149" t="s">
        <v>437</v>
      </c>
      <c r="J3324" s="148" t="s">
        <v>438</v>
      </c>
    </row>
    <row r="3325" spans="1:8" ht="12.75">
      <c r="A3325" s="150" t="s">
        <v>523</v>
      </c>
      <c r="C3325" s="151">
        <v>343.82299999985844</v>
      </c>
      <c r="D3325" s="131">
        <v>33805.420344889164</v>
      </c>
      <c r="F3325" s="131">
        <v>32434</v>
      </c>
      <c r="G3325" s="131">
        <v>32275.999999970198</v>
      </c>
      <c r="H3325" s="152" t="s">
        <v>288</v>
      </c>
    </row>
    <row r="3327" spans="4:8" ht="12.75">
      <c r="D3327" s="131">
        <v>33727.09227794409</v>
      </c>
      <c r="F3327" s="131">
        <v>32222.000000029802</v>
      </c>
      <c r="G3327" s="131">
        <v>31400</v>
      </c>
      <c r="H3327" s="152" t="s">
        <v>289</v>
      </c>
    </row>
    <row r="3329" spans="4:8" ht="12.75">
      <c r="D3329" s="131">
        <v>34127.83689081669</v>
      </c>
      <c r="F3329" s="131">
        <v>32404</v>
      </c>
      <c r="G3329" s="131">
        <v>32314</v>
      </c>
      <c r="H3329" s="152" t="s">
        <v>290</v>
      </c>
    </row>
    <row r="3331" spans="1:8" ht="12.75">
      <c r="A3331" s="147" t="s">
        <v>439</v>
      </c>
      <c r="C3331" s="153" t="s">
        <v>440</v>
      </c>
      <c r="D3331" s="131">
        <v>33886.783171216644</v>
      </c>
      <c r="F3331" s="131">
        <v>32353.333333343267</v>
      </c>
      <c r="G3331" s="131">
        <v>31996.666666656733</v>
      </c>
      <c r="H3331" s="131">
        <v>1710.4964949298987</v>
      </c>
    </row>
    <row r="3332" spans="1:8" ht="12.75">
      <c r="A3332" s="130">
        <v>38389.998391203706</v>
      </c>
      <c r="C3332" s="153" t="s">
        <v>441</v>
      </c>
      <c r="D3332" s="131">
        <v>212.4005492400248</v>
      </c>
      <c r="F3332" s="131">
        <v>114.72285443215259</v>
      </c>
      <c r="G3332" s="131">
        <v>517.0776859670042</v>
      </c>
      <c r="H3332" s="131">
        <v>212.4005492400248</v>
      </c>
    </row>
    <row r="3334" spans="3:8" ht="12.75">
      <c r="C3334" s="153" t="s">
        <v>442</v>
      </c>
      <c r="D3334" s="131">
        <v>0.6267946655392105</v>
      </c>
      <c r="F3334" s="131">
        <v>0.3545936155948404</v>
      </c>
      <c r="G3334" s="131">
        <v>1.6160361057417378</v>
      </c>
      <c r="H3334" s="131">
        <v>12.41747936167093</v>
      </c>
    </row>
    <row r="3335" spans="1:10" ht="12.75">
      <c r="A3335" s="147" t="s">
        <v>431</v>
      </c>
      <c r="C3335" s="148" t="s">
        <v>432</v>
      </c>
      <c r="D3335" s="148" t="s">
        <v>433</v>
      </c>
      <c r="F3335" s="148" t="s">
        <v>434</v>
      </c>
      <c r="G3335" s="148" t="s">
        <v>435</v>
      </c>
      <c r="H3335" s="148" t="s">
        <v>436</v>
      </c>
      <c r="I3335" s="149" t="s">
        <v>437</v>
      </c>
      <c r="J3335" s="148" t="s">
        <v>438</v>
      </c>
    </row>
    <row r="3336" spans="1:8" ht="12.75">
      <c r="A3336" s="150" t="s">
        <v>505</v>
      </c>
      <c r="C3336" s="151">
        <v>361.38400000007823</v>
      </c>
      <c r="D3336" s="131">
        <v>37843.10496801138</v>
      </c>
      <c r="F3336" s="131">
        <v>33696</v>
      </c>
      <c r="G3336" s="131">
        <v>33482</v>
      </c>
      <c r="H3336" s="152" t="s">
        <v>291</v>
      </c>
    </row>
    <row r="3338" spans="4:8" ht="12.75">
      <c r="D3338" s="131">
        <v>37335.079313635826</v>
      </c>
      <c r="F3338" s="131">
        <v>33758</v>
      </c>
      <c r="G3338" s="131">
        <v>32596</v>
      </c>
      <c r="H3338" s="152" t="s">
        <v>292</v>
      </c>
    </row>
    <row r="3340" spans="4:8" ht="12.75">
      <c r="D3340" s="131">
        <v>37456.49232017994</v>
      </c>
      <c r="F3340" s="131">
        <v>33592</v>
      </c>
      <c r="G3340" s="131">
        <v>33380</v>
      </c>
      <c r="H3340" s="152" t="s">
        <v>293</v>
      </c>
    </row>
    <row r="3342" spans="1:8" ht="12.75">
      <c r="A3342" s="147" t="s">
        <v>439</v>
      </c>
      <c r="C3342" s="153" t="s">
        <v>440</v>
      </c>
      <c r="D3342" s="131">
        <v>37544.89220060905</v>
      </c>
      <c r="F3342" s="131">
        <v>33682</v>
      </c>
      <c r="G3342" s="131">
        <v>33152.666666666664</v>
      </c>
      <c r="H3342" s="131">
        <v>4106.197262168556</v>
      </c>
    </row>
    <row r="3343" spans="1:8" ht="12.75">
      <c r="A3343" s="130">
        <v>38389.99883101852</v>
      </c>
      <c r="C3343" s="153" t="s">
        <v>441</v>
      </c>
      <c r="D3343" s="131">
        <v>265.2987382571453</v>
      </c>
      <c r="F3343" s="131">
        <v>83.88086790204308</v>
      </c>
      <c r="G3343" s="131">
        <v>484.77761224435</v>
      </c>
      <c r="H3343" s="131">
        <v>265.2987382571453</v>
      </c>
    </row>
    <row r="3345" spans="3:8" ht="12.75">
      <c r="C3345" s="153" t="s">
        <v>442</v>
      </c>
      <c r="D3345" s="131">
        <v>0.7066173924261305</v>
      </c>
      <c r="F3345" s="131">
        <v>0.24903766968126323</v>
      </c>
      <c r="G3345" s="131">
        <v>1.4622582765921799</v>
      </c>
      <c r="H3345" s="131">
        <v>6.460935053009029</v>
      </c>
    </row>
    <row r="3346" spans="1:10" ht="12.75">
      <c r="A3346" s="147" t="s">
        <v>431</v>
      </c>
      <c r="C3346" s="148" t="s">
        <v>432</v>
      </c>
      <c r="D3346" s="148" t="s">
        <v>433</v>
      </c>
      <c r="F3346" s="148" t="s">
        <v>434</v>
      </c>
      <c r="G3346" s="148" t="s">
        <v>435</v>
      </c>
      <c r="H3346" s="148" t="s">
        <v>436</v>
      </c>
      <c r="I3346" s="149" t="s">
        <v>437</v>
      </c>
      <c r="J3346" s="148" t="s">
        <v>438</v>
      </c>
    </row>
    <row r="3347" spans="1:8" ht="12.75">
      <c r="A3347" s="150" t="s">
        <v>524</v>
      </c>
      <c r="C3347" s="151">
        <v>371.029</v>
      </c>
      <c r="D3347" s="131">
        <v>45289</v>
      </c>
      <c r="F3347" s="131">
        <v>45456</v>
      </c>
      <c r="G3347" s="131">
        <v>45656</v>
      </c>
      <c r="H3347" s="152" t="s">
        <v>294</v>
      </c>
    </row>
    <row r="3349" spans="4:8" ht="12.75">
      <c r="D3349" s="131">
        <v>45664.2028914094</v>
      </c>
      <c r="F3349" s="131">
        <v>45418</v>
      </c>
      <c r="G3349" s="131">
        <v>44956</v>
      </c>
      <c r="H3349" s="152" t="s">
        <v>295</v>
      </c>
    </row>
    <row r="3351" spans="4:8" ht="12.75">
      <c r="D3351" s="131">
        <v>45681</v>
      </c>
      <c r="F3351" s="131">
        <v>44740</v>
      </c>
      <c r="G3351" s="131">
        <v>46096</v>
      </c>
      <c r="H3351" s="152" t="s">
        <v>296</v>
      </c>
    </row>
    <row r="3353" spans="1:8" ht="12.75">
      <c r="A3353" s="147" t="s">
        <v>439</v>
      </c>
      <c r="C3353" s="153" t="s">
        <v>440</v>
      </c>
      <c r="D3353" s="131">
        <v>45544.73429713647</v>
      </c>
      <c r="F3353" s="131">
        <v>45204.66666666667</v>
      </c>
      <c r="G3353" s="131">
        <v>45569.33333333333</v>
      </c>
      <c r="H3353" s="131">
        <v>201.29384611461933</v>
      </c>
    </row>
    <row r="3354" spans="1:8" ht="12.75">
      <c r="A3354" s="130">
        <v>38389.99927083333</v>
      </c>
      <c r="C3354" s="153" t="s">
        <v>441</v>
      </c>
      <c r="D3354" s="131">
        <v>221.63158340685047</v>
      </c>
      <c r="F3354" s="131">
        <v>402.861431925834</v>
      </c>
      <c r="G3354" s="131">
        <v>574.9202843293438</v>
      </c>
      <c r="H3354" s="131">
        <v>221.63158340685047</v>
      </c>
    </row>
    <row r="3356" spans="3:8" ht="12.75">
      <c r="C3356" s="153" t="s">
        <v>442</v>
      </c>
      <c r="D3356" s="131">
        <v>0.48662394638403933</v>
      </c>
      <c r="F3356" s="131">
        <v>0.8911943426029038</v>
      </c>
      <c r="G3356" s="131">
        <v>1.2616385675951893</v>
      </c>
      <c r="H3356" s="131">
        <v>110.10350673147285</v>
      </c>
    </row>
    <row r="3357" spans="1:10" ht="12.75">
      <c r="A3357" s="147" t="s">
        <v>431</v>
      </c>
      <c r="C3357" s="148" t="s">
        <v>432</v>
      </c>
      <c r="D3357" s="148" t="s">
        <v>433</v>
      </c>
      <c r="F3357" s="148" t="s">
        <v>434</v>
      </c>
      <c r="G3357" s="148" t="s">
        <v>435</v>
      </c>
      <c r="H3357" s="148" t="s">
        <v>436</v>
      </c>
      <c r="I3357" s="149" t="s">
        <v>437</v>
      </c>
      <c r="J3357" s="148" t="s">
        <v>438</v>
      </c>
    </row>
    <row r="3358" spans="1:8" ht="12.75">
      <c r="A3358" s="150" t="s">
        <v>499</v>
      </c>
      <c r="C3358" s="151">
        <v>407.77100000018254</v>
      </c>
      <c r="D3358" s="131">
        <v>102553.38611888885</v>
      </c>
      <c r="F3358" s="131">
        <v>87300</v>
      </c>
      <c r="G3358" s="131">
        <v>87300</v>
      </c>
      <c r="H3358" s="152" t="s">
        <v>297</v>
      </c>
    </row>
    <row r="3360" spans="4:8" ht="12.75">
      <c r="D3360" s="131">
        <v>102189.4830942154</v>
      </c>
      <c r="F3360" s="131">
        <v>88900</v>
      </c>
      <c r="G3360" s="131">
        <v>87500</v>
      </c>
      <c r="H3360" s="152" t="s">
        <v>298</v>
      </c>
    </row>
    <row r="3362" spans="4:8" ht="12.75">
      <c r="D3362" s="131">
        <v>103340.6598469019</v>
      </c>
      <c r="F3362" s="131">
        <v>89800</v>
      </c>
      <c r="G3362" s="131">
        <v>87900</v>
      </c>
      <c r="H3362" s="152" t="s">
        <v>299</v>
      </c>
    </row>
    <row r="3364" spans="1:8" ht="12.75">
      <c r="A3364" s="147" t="s">
        <v>439</v>
      </c>
      <c r="C3364" s="153" t="s">
        <v>440</v>
      </c>
      <c r="D3364" s="131">
        <v>102694.50968666872</v>
      </c>
      <c r="F3364" s="131">
        <v>88666.66666666666</v>
      </c>
      <c r="G3364" s="131">
        <v>87566.66666666666</v>
      </c>
      <c r="H3364" s="131">
        <v>14586.836730693869</v>
      </c>
    </row>
    <row r="3365" spans="1:8" ht="12.75">
      <c r="A3365" s="130">
        <v>38389.99974537037</v>
      </c>
      <c r="C3365" s="153" t="s">
        <v>441</v>
      </c>
      <c r="D3365" s="131">
        <v>588.4206616157152</v>
      </c>
      <c r="F3365" s="131">
        <v>1266.2279942148386</v>
      </c>
      <c r="G3365" s="131">
        <v>305.5050463303894</v>
      </c>
      <c r="H3365" s="131">
        <v>588.4206616157152</v>
      </c>
    </row>
    <row r="3367" spans="3:8" ht="12.75">
      <c r="C3367" s="153" t="s">
        <v>442</v>
      </c>
      <c r="D3367" s="131">
        <v>0.5729816164574386</v>
      </c>
      <c r="F3367" s="131">
        <v>1.4280766852047058</v>
      </c>
      <c r="G3367" s="131">
        <v>0.34888280890413725</v>
      </c>
      <c r="H3367" s="131">
        <v>4.033915457335246</v>
      </c>
    </row>
    <row r="3368" spans="1:10" ht="12.75">
      <c r="A3368" s="147" t="s">
        <v>431</v>
      </c>
      <c r="C3368" s="148" t="s">
        <v>432</v>
      </c>
      <c r="D3368" s="148" t="s">
        <v>433</v>
      </c>
      <c r="F3368" s="148" t="s">
        <v>434</v>
      </c>
      <c r="G3368" s="148" t="s">
        <v>435</v>
      </c>
      <c r="H3368" s="148" t="s">
        <v>436</v>
      </c>
      <c r="I3368" s="149" t="s">
        <v>437</v>
      </c>
      <c r="J3368" s="148" t="s">
        <v>438</v>
      </c>
    </row>
    <row r="3369" spans="1:8" ht="12.75">
      <c r="A3369" s="150" t="s">
        <v>506</v>
      </c>
      <c r="C3369" s="151">
        <v>455.40299999993294</v>
      </c>
      <c r="D3369" s="131">
        <v>69073.02732884884</v>
      </c>
      <c r="F3369" s="131">
        <v>62552.500000059605</v>
      </c>
      <c r="G3369" s="131">
        <v>64302.500000059605</v>
      </c>
      <c r="H3369" s="152" t="s">
        <v>300</v>
      </c>
    </row>
    <row r="3371" spans="4:8" ht="12.75">
      <c r="D3371" s="131">
        <v>68707.06987404823</v>
      </c>
      <c r="F3371" s="131">
        <v>62065.000000059605</v>
      </c>
      <c r="G3371" s="131">
        <v>64557.5</v>
      </c>
      <c r="H3371" s="152" t="s">
        <v>301</v>
      </c>
    </row>
    <row r="3373" spans="4:8" ht="12.75">
      <c r="D3373" s="131">
        <v>69088.22802639008</v>
      </c>
      <c r="F3373" s="131">
        <v>62634.999999940395</v>
      </c>
      <c r="G3373" s="131">
        <v>64400</v>
      </c>
      <c r="H3373" s="152" t="s">
        <v>302</v>
      </c>
    </row>
    <row r="3375" spans="1:8" ht="12.75">
      <c r="A3375" s="147" t="s">
        <v>439</v>
      </c>
      <c r="C3375" s="153" t="s">
        <v>440</v>
      </c>
      <c r="D3375" s="131">
        <v>68956.10840976238</v>
      </c>
      <c r="F3375" s="131">
        <v>62417.50000001986</v>
      </c>
      <c r="G3375" s="131">
        <v>64420.00000001986</v>
      </c>
      <c r="H3375" s="131">
        <v>5543.1796306727465</v>
      </c>
    </row>
    <row r="3376" spans="1:8" ht="12.75">
      <c r="A3376" s="130">
        <v>38390.00038194445</v>
      </c>
      <c r="C3376" s="153" t="s">
        <v>441</v>
      </c>
      <c r="D3376" s="131">
        <v>215.80757518031737</v>
      </c>
      <c r="F3376" s="131">
        <v>308.048291626424</v>
      </c>
      <c r="G3376" s="131">
        <v>128.67109229927902</v>
      </c>
      <c r="H3376" s="131">
        <v>215.80757518031737</v>
      </c>
    </row>
    <row r="3378" spans="3:8" ht="12.75">
      <c r="C3378" s="153" t="s">
        <v>442</v>
      </c>
      <c r="D3378" s="131">
        <v>0.31296368103882827</v>
      </c>
      <c r="F3378" s="131">
        <v>0.49352872451848606</v>
      </c>
      <c r="G3378" s="131">
        <v>0.19973780238938119</v>
      </c>
      <c r="H3378" s="131">
        <v>3.893209124708195</v>
      </c>
    </row>
    <row r="3379" spans="1:16" ht="12.75">
      <c r="A3379" s="141" t="s">
        <v>422</v>
      </c>
      <c r="B3379" s="136" t="s">
        <v>583</v>
      </c>
      <c r="D3379" s="141" t="s">
        <v>423</v>
      </c>
      <c r="E3379" s="136" t="s">
        <v>424</v>
      </c>
      <c r="F3379" s="137" t="s">
        <v>478</v>
      </c>
      <c r="G3379" s="142" t="s">
        <v>426</v>
      </c>
      <c r="H3379" s="143">
        <v>3</v>
      </c>
      <c r="I3379" s="144" t="s">
        <v>427</v>
      </c>
      <c r="J3379" s="143">
        <v>3</v>
      </c>
      <c r="K3379" s="142" t="s">
        <v>428</v>
      </c>
      <c r="L3379" s="145">
        <v>1</v>
      </c>
      <c r="M3379" s="142" t="s">
        <v>429</v>
      </c>
      <c r="N3379" s="146">
        <v>1</v>
      </c>
      <c r="O3379" s="142" t="s">
        <v>430</v>
      </c>
      <c r="P3379" s="146">
        <v>1</v>
      </c>
    </row>
    <row r="3381" spans="1:10" ht="12.75">
      <c r="A3381" s="147" t="s">
        <v>431</v>
      </c>
      <c r="C3381" s="148" t="s">
        <v>432</v>
      </c>
      <c r="D3381" s="148" t="s">
        <v>433</v>
      </c>
      <c r="F3381" s="148" t="s">
        <v>434</v>
      </c>
      <c r="G3381" s="148" t="s">
        <v>435</v>
      </c>
      <c r="H3381" s="148" t="s">
        <v>436</v>
      </c>
      <c r="I3381" s="149" t="s">
        <v>437</v>
      </c>
      <c r="J3381" s="148" t="s">
        <v>438</v>
      </c>
    </row>
    <row r="3382" spans="1:8" ht="12.75">
      <c r="A3382" s="150" t="s">
        <v>502</v>
      </c>
      <c r="C3382" s="151">
        <v>228.61599999992177</v>
      </c>
      <c r="D3382" s="131">
        <v>26084.601097285748</v>
      </c>
      <c r="F3382" s="131">
        <v>18995</v>
      </c>
      <c r="G3382" s="131">
        <v>19431</v>
      </c>
      <c r="H3382" s="152" t="s">
        <v>303</v>
      </c>
    </row>
    <row r="3384" spans="4:8" ht="12.75">
      <c r="D3384" s="131">
        <v>25694.747858196497</v>
      </c>
      <c r="F3384" s="131">
        <v>19413</v>
      </c>
      <c r="G3384" s="131">
        <v>19025</v>
      </c>
      <c r="H3384" s="152" t="s">
        <v>304</v>
      </c>
    </row>
    <row r="3386" spans="4:8" ht="12.75">
      <c r="D3386" s="131">
        <v>26208.133221656084</v>
      </c>
      <c r="F3386" s="131">
        <v>19104</v>
      </c>
      <c r="G3386" s="131">
        <v>19593</v>
      </c>
      <c r="H3386" s="152" t="s">
        <v>305</v>
      </c>
    </row>
    <row r="3388" spans="1:8" ht="12.75">
      <c r="A3388" s="147" t="s">
        <v>439</v>
      </c>
      <c r="C3388" s="153" t="s">
        <v>440</v>
      </c>
      <c r="D3388" s="131">
        <v>25995.82739237944</v>
      </c>
      <c r="F3388" s="131">
        <v>19170.666666666668</v>
      </c>
      <c r="G3388" s="131">
        <v>19349.666666666668</v>
      </c>
      <c r="H3388" s="131">
        <v>6725.378741378573</v>
      </c>
    </row>
    <row r="3389" spans="1:8" ht="12.75">
      <c r="A3389" s="130">
        <v>38390.002592592595</v>
      </c>
      <c r="C3389" s="153" t="s">
        <v>441</v>
      </c>
      <c r="D3389" s="131">
        <v>267.9584125670969</v>
      </c>
      <c r="F3389" s="131">
        <v>216.82788873512865</v>
      </c>
      <c r="G3389" s="131">
        <v>292.60439732398646</v>
      </c>
      <c r="H3389" s="131">
        <v>267.9584125670969</v>
      </c>
    </row>
    <row r="3391" spans="3:8" ht="12.75">
      <c r="C3391" s="153" t="s">
        <v>442</v>
      </c>
      <c r="D3391" s="131">
        <v>1.030774702888079</v>
      </c>
      <c r="F3391" s="131">
        <v>1.1310398981175858</v>
      </c>
      <c r="G3391" s="131">
        <v>1.5121934778755177</v>
      </c>
      <c r="H3391" s="131">
        <v>3.9842873222656694</v>
      </c>
    </row>
    <row r="3392" spans="1:10" ht="12.75">
      <c r="A3392" s="147" t="s">
        <v>431</v>
      </c>
      <c r="C3392" s="148" t="s">
        <v>432</v>
      </c>
      <c r="D3392" s="148" t="s">
        <v>433</v>
      </c>
      <c r="F3392" s="148" t="s">
        <v>434</v>
      </c>
      <c r="G3392" s="148" t="s">
        <v>435</v>
      </c>
      <c r="H3392" s="148" t="s">
        <v>436</v>
      </c>
      <c r="I3392" s="149" t="s">
        <v>437</v>
      </c>
      <c r="J3392" s="148" t="s">
        <v>438</v>
      </c>
    </row>
    <row r="3393" spans="1:8" ht="12.75">
      <c r="A3393" s="150" t="s">
        <v>503</v>
      </c>
      <c r="C3393" s="151">
        <v>231.6040000000503</v>
      </c>
      <c r="D3393" s="131">
        <v>40844</v>
      </c>
      <c r="F3393" s="131">
        <v>28931.999999970198</v>
      </c>
      <c r="G3393" s="131">
        <v>30369</v>
      </c>
      <c r="H3393" s="152" t="s">
        <v>306</v>
      </c>
    </row>
    <row r="3395" spans="4:8" ht="12.75">
      <c r="D3395" s="131">
        <v>39966.36215341091</v>
      </c>
      <c r="F3395" s="131">
        <v>29364</v>
      </c>
      <c r="G3395" s="131">
        <v>30129</v>
      </c>
      <c r="H3395" s="152" t="s">
        <v>307</v>
      </c>
    </row>
    <row r="3397" spans="4:8" ht="12.75">
      <c r="D3397" s="131">
        <v>39837.34561705589</v>
      </c>
      <c r="F3397" s="131">
        <v>28759</v>
      </c>
      <c r="G3397" s="131">
        <v>30468.000000029802</v>
      </c>
      <c r="H3397" s="152" t="s">
        <v>308</v>
      </c>
    </row>
    <row r="3399" spans="1:8" ht="12.75">
      <c r="A3399" s="147" t="s">
        <v>439</v>
      </c>
      <c r="C3399" s="153" t="s">
        <v>440</v>
      </c>
      <c r="D3399" s="131">
        <v>40215.9025901556</v>
      </c>
      <c r="F3399" s="131">
        <v>29018.333333323397</v>
      </c>
      <c r="G3399" s="131">
        <v>30322.00000000993</v>
      </c>
      <c r="H3399" s="131">
        <v>10482.068481627499</v>
      </c>
    </row>
    <row r="3400" spans="1:8" ht="12.75">
      <c r="A3400" s="130">
        <v>38390.003067129626</v>
      </c>
      <c r="C3400" s="153" t="s">
        <v>441</v>
      </c>
      <c r="D3400" s="131">
        <v>547.7600604766222</v>
      </c>
      <c r="F3400" s="131">
        <v>311.6028455197067</v>
      </c>
      <c r="G3400" s="131">
        <v>174.31867371015937</v>
      </c>
      <c r="H3400" s="131">
        <v>547.7600604766222</v>
      </c>
    </row>
    <row r="3402" spans="3:8" ht="12.75">
      <c r="C3402" s="153" t="s">
        <v>442</v>
      </c>
      <c r="D3402" s="131">
        <v>1.3620484067183605</v>
      </c>
      <c r="F3402" s="131">
        <v>1.0738137230020566</v>
      </c>
      <c r="G3402" s="131">
        <v>0.5748917410134631</v>
      </c>
      <c r="H3402" s="131">
        <v>5.225686718577651</v>
      </c>
    </row>
    <row r="3403" spans="1:10" ht="12.75">
      <c r="A3403" s="147" t="s">
        <v>431</v>
      </c>
      <c r="C3403" s="148" t="s">
        <v>432</v>
      </c>
      <c r="D3403" s="148" t="s">
        <v>433</v>
      </c>
      <c r="F3403" s="148" t="s">
        <v>434</v>
      </c>
      <c r="G3403" s="148" t="s">
        <v>435</v>
      </c>
      <c r="H3403" s="148" t="s">
        <v>436</v>
      </c>
      <c r="I3403" s="149" t="s">
        <v>437</v>
      </c>
      <c r="J3403" s="148" t="s">
        <v>438</v>
      </c>
    </row>
    <row r="3404" spans="1:8" ht="12.75">
      <c r="A3404" s="150" t="s">
        <v>501</v>
      </c>
      <c r="C3404" s="151">
        <v>267.7160000000149</v>
      </c>
      <c r="D3404" s="131">
        <v>18932.713339030743</v>
      </c>
      <c r="F3404" s="131">
        <v>7425.749999992549</v>
      </c>
      <c r="G3404" s="131">
        <v>7515.5</v>
      </c>
      <c r="H3404" s="152" t="s">
        <v>309</v>
      </c>
    </row>
    <row r="3406" spans="4:8" ht="12.75">
      <c r="D3406" s="131">
        <v>18906.459651708603</v>
      </c>
      <c r="F3406" s="131">
        <v>7419.999999992549</v>
      </c>
      <c r="G3406" s="131">
        <v>7497.750000007451</v>
      </c>
      <c r="H3406" s="152" t="s">
        <v>310</v>
      </c>
    </row>
    <row r="3408" spans="4:8" ht="12.75">
      <c r="D3408" s="131">
        <v>18753.511194497347</v>
      </c>
      <c r="F3408" s="131">
        <v>7390.5</v>
      </c>
      <c r="G3408" s="131">
        <v>7537.749999992549</v>
      </c>
      <c r="H3408" s="152" t="s">
        <v>311</v>
      </c>
    </row>
    <row r="3410" spans="1:8" ht="12.75">
      <c r="A3410" s="147" t="s">
        <v>439</v>
      </c>
      <c r="C3410" s="153" t="s">
        <v>440</v>
      </c>
      <c r="D3410" s="131">
        <v>18864.228061745565</v>
      </c>
      <c r="F3410" s="131">
        <v>7412.083333328366</v>
      </c>
      <c r="G3410" s="131">
        <v>7517</v>
      </c>
      <c r="H3410" s="131">
        <v>11390.886492610221</v>
      </c>
    </row>
    <row r="3411" spans="1:8" ht="12.75">
      <c r="A3411" s="130">
        <v>38390.003703703704</v>
      </c>
      <c r="C3411" s="153" t="s">
        <v>441</v>
      </c>
      <c r="D3411" s="131">
        <v>96.77800651261455</v>
      </c>
      <c r="F3411" s="131">
        <v>18.911526463192487</v>
      </c>
      <c r="G3411" s="131">
        <v>20.04214309168408</v>
      </c>
      <c r="H3411" s="131">
        <v>96.77800651261455</v>
      </c>
    </row>
    <row r="3413" spans="3:8" ht="12.75">
      <c r="C3413" s="153" t="s">
        <v>442</v>
      </c>
      <c r="D3413" s="131">
        <v>0.5130239424366851</v>
      </c>
      <c r="F3413" s="131">
        <v>0.25514454725781316</v>
      </c>
      <c r="G3413" s="131">
        <v>0.26662422630948623</v>
      </c>
      <c r="H3413" s="131">
        <v>0.8496090850821735</v>
      </c>
    </row>
    <row r="3414" spans="1:10" ht="12.75">
      <c r="A3414" s="147" t="s">
        <v>431</v>
      </c>
      <c r="C3414" s="148" t="s">
        <v>432</v>
      </c>
      <c r="D3414" s="148" t="s">
        <v>433</v>
      </c>
      <c r="F3414" s="148" t="s">
        <v>434</v>
      </c>
      <c r="G3414" s="148" t="s">
        <v>435</v>
      </c>
      <c r="H3414" s="148" t="s">
        <v>436</v>
      </c>
      <c r="I3414" s="149" t="s">
        <v>437</v>
      </c>
      <c r="J3414" s="148" t="s">
        <v>438</v>
      </c>
    </row>
    <row r="3415" spans="1:8" ht="12.75">
      <c r="A3415" s="150" t="s">
        <v>500</v>
      </c>
      <c r="C3415" s="151">
        <v>292.40199999976903</v>
      </c>
      <c r="D3415" s="131">
        <v>76034.28958058357</v>
      </c>
      <c r="F3415" s="131">
        <v>29847.75</v>
      </c>
      <c r="G3415" s="131">
        <v>28472.75</v>
      </c>
      <c r="H3415" s="152" t="s">
        <v>312</v>
      </c>
    </row>
    <row r="3417" spans="4:8" ht="12.75">
      <c r="D3417" s="131">
        <v>77503.97176480293</v>
      </c>
      <c r="F3417" s="131">
        <v>29649.250000029802</v>
      </c>
      <c r="G3417" s="131">
        <v>28726.75</v>
      </c>
      <c r="H3417" s="152" t="s">
        <v>313</v>
      </c>
    </row>
    <row r="3419" spans="4:8" ht="12.75">
      <c r="D3419" s="131">
        <v>76358.44841706753</v>
      </c>
      <c r="F3419" s="131">
        <v>30427.5</v>
      </c>
      <c r="G3419" s="131">
        <v>28740.25</v>
      </c>
      <c r="H3419" s="152" t="s">
        <v>314</v>
      </c>
    </row>
    <row r="3421" spans="1:8" ht="12.75">
      <c r="A3421" s="147" t="s">
        <v>439</v>
      </c>
      <c r="C3421" s="153" t="s">
        <v>440</v>
      </c>
      <c r="D3421" s="131">
        <v>76632.23658748467</v>
      </c>
      <c r="F3421" s="131">
        <v>29974.833333343267</v>
      </c>
      <c r="G3421" s="131">
        <v>28646.583333333336</v>
      </c>
      <c r="H3421" s="131">
        <v>47419.08333889287</v>
      </c>
    </row>
    <row r="3422" spans="1:8" ht="12.75">
      <c r="A3422" s="130">
        <v>38390.00438657407</v>
      </c>
      <c r="C3422" s="153" t="s">
        <v>441</v>
      </c>
      <c r="D3422" s="131">
        <v>772.1472672674771</v>
      </c>
      <c r="F3422" s="131">
        <v>404.3895347604475</v>
      </c>
      <c r="G3422" s="131">
        <v>150.695332818682</v>
      </c>
      <c r="H3422" s="131">
        <v>772.1472672674771</v>
      </c>
    </row>
    <row r="3424" spans="3:8" ht="12.75">
      <c r="C3424" s="153" t="s">
        <v>442</v>
      </c>
      <c r="D3424" s="131">
        <v>1.00760111103632</v>
      </c>
      <c r="F3424" s="131">
        <v>1.3490968582321177</v>
      </c>
      <c r="G3424" s="131">
        <v>0.5260499343505723</v>
      </c>
      <c r="H3424" s="131">
        <v>1.6283470976212777</v>
      </c>
    </row>
    <row r="3425" spans="1:10" ht="12.75">
      <c r="A3425" s="147" t="s">
        <v>431</v>
      </c>
      <c r="C3425" s="148" t="s">
        <v>432</v>
      </c>
      <c r="D3425" s="148" t="s">
        <v>433</v>
      </c>
      <c r="F3425" s="148" t="s">
        <v>434</v>
      </c>
      <c r="G3425" s="148" t="s">
        <v>435</v>
      </c>
      <c r="H3425" s="148" t="s">
        <v>436</v>
      </c>
      <c r="I3425" s="149" t="s">
        <v>437</v>
      </c>
      <c r="J3425" s="148" t="s">
        <v>438</v>
      </c>
    </row>
    <row r="3426" spans="1:8" ht="12.75">
      <c r="A3426" s="150" t="s">
        <v>504</v>
      </c>
      <c r="C3426" s="151">
        <v>324.75400000019</v>
      </c>
      <c r="D3426" s="131">
        <v>63509.062277793884</v>
      </c>
      <c r="F3426" s="131">
        <v>40288</v>
      </c>
      <c r="G3426" s="131">
        <v>37308</v>
      </c>
      <c r="H3426" s="152" t="s">
        <v>315</v>
      </c>
    </row>
    <row r="3428" spans="4:8" ht="12.75">
      <c r="D3428" s="131">
        <v>63055.749213933945</v>
      </c>
      <c r="F3428" s="131">
        <v>39478</v>
      </c>
      <c r="G3428" s="131">
        <v>37287</v>
      </c>
      <c r="H3428" s="152" t="s">
        <v>316</v>
      </c>
    </row>
    <row r="3430" spans="4:8" ht="12.75">
      <c r="D3430" s="131">
        <v>62818.59010177851</v>
      </c>
      <c r="F3430" s="131">
        <v>41999</v>
      </c>
      <c r="G3430" s="131">
        <v>37338</v>
      </c>
      <c r="H3430" s="152" t="s">
        <v>317</v>
      </c>
    </row>
    <row r="3432" spans="1:8" ht="12.75">
      <c r="A3432" s="147" t="s">
        <v>439</v>
      </c>
      <c r="C3432" s="153" t="s">
        <v>440</v>
      </c>
      <c r="D3432" s="131">
        <v>63127.800531168774</v>
      </c>
      <c r="F3432" s="131">
        <v>40588.333333333336</v>
      </c>
      <c r="G3432" s="131">
        <v>37311</v>
      </c>
      <c r="H3432" s="131">
        <v>23741.389017309506</v>
      </c>
    </row>
    <row r="3433" spans="1:8" ht="12.75">
      <c r="A3433" s="130">
        <v>38390.004895833335</v>
      </c>
      <c r="C3433" s="153" t="s">
        <v>441</v>
      </c>
      <c r="D3433" s="131">
        <v>350.82973177979596</v>
      </c>
      <c r="F3433" s="131">
        <v>1287.0549068836706</v>
      </c>
      <c r="G3433" s="131">
        <v>25.63201123595259</v>
      </c>
      <c r="H3433" s="131">
        <v>350.82973177979596</v>
      </c>
    </row>
    <row r="3435" spans="3:8" ht="12.75">
      <c r="C3435" s="153" t="s">
        <v>442</v>
      </c>
      <c r="D3435" s="131">
        <v>0.5557452165731278</v>
      </c>
      <c r="F3435" s="131">
        <v>3.170997183633237</v>
      </c>
      <c r="G3435" s="131">
        <v>0.06869826923950735</v>
      </c>
      <c r="H3435" s="131">
        <v>1.4777135892260187</v>
      </c>
    </row>
    <row r="3436" spans="1:10" ht="12.75">
      <c r="A3436" s="147" t="s">
        <v>431</v>
      </c>
      <c r="C3436" s="148" t="s">
        <v>432</v>
      </c>
      <c r="D3436" s="148" t="s">
        <v>433</v>
      </c>
      <c r="F3436" s="148" t="s">
        <v>434</v>
      </c>
      <c r="G3436" s="148" t="s">
        <v>435</v>
      </c>
      <c r="H3436" s="148" t="s">
        <v>436</v>
      </c>
      <c r="I3436" s="149" t="s">
        <v>437</v>
      </c>
      <c r="J3436" s="148" t="s">
        <v>438</v>
      </c>
    </row>
    <row r="3437" spans="1:8" ht="12.75">
      <c r="A3437" s="150" t="s">
        <v>523</v>
      </c>
      <c r="C3437" s="151">
        <v>343.82299999985844</v>
      </c>
      <c r="D3437" s="131">
        <v>70563.51587021351</v>
      </c>
      <c r="F3437" s="131">
        <v>32548</v>
      </c>
      <c r="G3437" s="131">
        <v>32258</v>
      </c>
      <c r="H3437" s="152" t="s">
        <v>318</v>
      </c>
    </row>
    <row r="3439" spans="4:8" ht="12.75">
      <c r="D3439" s="131">
        <v>68832.3283624649</v>
      </c>
      <c r="F3439" s="131">
        <v>32636</v>
      </c>
      <c r="G3439" s="131">
        <v>32934</v>
      </c>
      <c r="H3439" s="152" t="s">
        <v>319</v>
      </c>
    </row>
    <row r="3441" spans="4:8" ht="12.75">
      <c r="D3441" s="131">
        <v>70529.99358296394</v>
      </c>
      <c r="F3441" s="131">
        <v>32846</v>
      </c>
      <c r="G3441" s="131">
        <v>33266</v>
      </c>
      <c r="H3441" s="152" t="s">
        <v>320</v>
      </c>
    </row>
    <row r="3443" spans="1:8" ht="12.75">
      <c r="A3443" s="147" t="s">
        <v>439</v>
      </c>
      <c r="C3443" s="153" t="s">
        <v>440</v>
      </c>
      <c r="D3443" s="131">
        <v>69975.27927188079</v>
      </c>
      <c r="F3443" s="131">
        <v>32676.666666666664</v>
      </c>
      <c r="G3443" s="131">
        <v>32819.333333333336</v>
      </c>
      <c r="H3443" s="131">
        <v>37227.79394239546</v>
      </c>
    </row>
    <row r="3444" spans="1:8" ht="12.75">
      <c r="A3444" s="130">
        <v>38390.00533564815</v>
      </c>
      <c r="C3444" s="153" t="s">
        <v>441</v>
      </c>
      <c r="D3444" s="131">
        <v>989.9664246504633</v>
      </c>
      <c r="F3444" s="131">
        <v>153.10562802631827</v>
      </c>
      <c r="G3444" s="131">
        <v>513.6899194390847</v>
      </c>
      <c r="H3444" s="131">
        <v>989.9664246504633</v>
      </c>
    </row>
    <row r="3446" spans="3:8" ht="12.75">
      <c r="C3446" s="153" t="s">
        <v>442</v>
      </c>
      <c r="D3446" s="131">
        <v>1.414737368612798</v>
      </c>
      <c r="F3446" s="131">
        <v>0.4685472652034631</v>
      </c>
      <c r="G3446" s="131">
        <v>1.5652052228536575</v>
      </c>
      <c r="H3446" s="131">
        <v>2.6592132377822075</v>
      </c>
    </row>
    <row r="3447" spans="1:10" ht="12.75">
      <c r="A3447" s="147" t="s">
        <v>431</v>
      </c>
      <c r="C3447" s="148" t="s">
        <v>432</v>
      </c>
      <c r="D3447" s="148" t="s">
        <v>433</v>
      </c>
      <c r="F3447" s="148" t="s">
        <v>434</v>
      </c>
      <c r="G3447" s="148" t="s">
        <v>435</v>
      </c>
      <c r="H3447" s="148" t="s">
        <v>436</v>
      </c>
      <c r="I3447" s="149" t="s">
        <v>437</v>
      </c>
      <c r="J3447" s="148" t="s">
        <v>438</v>
      </c>
    </row>
    <row r="3448" spans="1:8" ht="12.75">
      <c r="A3448" s="150" t="s">
        <v>505</v>
      </c>
      <c r="C3448" s="151">
        <v>361.38400000007823</v>
      </c>
      <c r="D3448" s="131">
        <v>71529.17966115475</v>
      </c>
      <c r="F3448" s="131">
        <v>35110</v>
      </c>
      <c r="G3448" s="131">
        <v>34472</v>
      </c>
      <c r="H3448" s="152" t="s">
        <v>321</v>
      </c>
    </row>
    <row r="3450" spans="4:8" ht="12.75">
      <c r="D3450" s="131">
        <v>72261.89400744438</v>
      </c>
      <c r="F3450" s="131">
        <v>34670</v>
      </c>
      <c r="G3450" s="131">
        <v>33662</v>
      </c>
      <c r="H3450" s="152" t="s">
        <v>322</v>
      </c>
    </row>
    <row r="3452" spans="4:8" ht="12.75">
      <c r="D3452" s="131">
        <v>70710.5499817133</v>
      </c>
      <c r="F3452" s="131">
        <v>34368</v>
      </c>
      <c r="G3452" s="131">
        <v>33806</v>
      </c>
      <c r="H3452" s="152" t="s">
        <v>323</v>
      </c>
    </row>
    <row r="3454" spans="1:8" ht="12.75">
      <c r="A3454" s="147" t="s">
        <v>439</v>
      </c>
      <c r="C3454" s="153" t="s">
        <v>440</v>
      </c>
      <c r="D3454" s="131">
        <v>71500.54121677081</v>
      </c>
      <c r="F3454" s="131">
        <v>34716</v>
      </c>
      <c r="G3454" s="131">
        <v>33980</v>
      </c>
      <c r="H3454" s="131">
        <v>37122.83943838504</v>
      </c>
    </row>
    <row r="3455" spans="1:8" ht="12.75">
      <c r="A3455" s="130">
        <v>38390.00577546296</v>
      </c>
      <c r="C3455" s="153" t="s">
        <v>441</v>
      </c>
      <c r="D3455" s="131">
        <v>776.0684196098241</v>
      </c>
      <c r="F3455" s="131">
        <v>373.132684175482</v>
      </c>
      <c r="G3455" s="131">
        <v>432.1249819207402</v>
      </c>
      <c r="H3455" s="131">
        <v>776.0684196098241</v>
      </c>
    </row>
    <row r="3457" spans="3:8" ht="12.75">
      <c r="C3457" s="153" t="s">
        <v>442</v>
      </c>
      <c r="D3457" s="131">
        <v>1.0854021611626532</v>
      </c>
      <c r="F3457" s="131">
        <v>1.0748147372262993</v>
      </c>
      <c r="G3457" s="131">
        <v>1.271703890290583</v>
      </c>
      <c r="H3457" s="131">
        <v>2.0905416486201456</v>
      </c>
    </row>
    <row r="3458" spans="1:10" ht="12.75">
      <c r="A3458" s="147" t="s">
        <v>431</v>
      </c>
      <c r="C3458" s="148" t="s">
        <v>432</v>
      </c>
      <c r="D3458" s="148" t="s">
        <v>433</v>
      </c>
      <c r="F3458" s="148" t="s">
        <v>434</v>
      </c>
      <c r="G3458" s="148" t="s">
        <v>435</v>
      </c>
      <c r="H3458" s="148" t="s">
        <v>436</v>
      </c>
      <c r="I3458" s="149" t="s">
        <v>437</v>
      </c>
      <c r="J3458" s="148" t="s">
        <v>438</v>
      </c>
    </row>
    <row r="3459" spans="1:8" ht="12.75">
      <c r="A3459" s="150" t="s">
        <v>524</v>
      </c>
      <c r="C3459" s="151">
        <v>371.029</v>
      </c>
      <c r="D3459" s="131">
        <v>72943.2032597065</v>
      </c>
      <c r="F3459" s="131">
        <v>46598</v>
      </c>
      <c r="G3459" s="131">
        <v>46698</v>
      </c>
      <c r="H3459" s="152" t="s">
        <v>324</v>
      </c>
    </row>
    <row r="3461" spans="4:8" ht="12.75">
      <c r="D3461" s="131">
        <v>71989.03050506115</v>
      </c>
      <c r="F3461" s="131">
        <v>46350</v>
      </c>
      <c r="G3461" s="131">
        <v>45610</v>
      </c>
      <c r="H3461" s="152" t="s">
        <v>325</v>
      </c>
    </row>
    <row r="3463" spans="4:8" ht="12.75">
      <c r="D3463" s="131">
        <v>71100.58042764664</v>
      </c>
      <c r="F3463" s="131">
        <v>46560</v>
      </c>
      <c r="G3463" s="131">
        <v>46122</v>
      </c>
      <c r="H3463" s="152" t="s">
        <v>326</v>
      </c>
    </row>
    <row r="3465" spans="1:8" ht="12.75">
      <c r="A3465" s="147" t="s">
        <v>439</v>
      </c>
      <c r="C3465" s="153" t="s">
        <v>440</v>
      </c>
      <c r="D3465" s="131">
        <v>72010.9380641381</v>
      </c>
      <c r="F3465" s="131">
        <v>46502.66666666667</v>
      </c>
      <c r="G3465" s="131">
        <v>46143.33333333333</v>
      </c>
      <c r="H3465" s="131">
        <v>25645.015583517943</v>
      </c>
    </row>
    <row r="3466" spans="1:8" ht="12.75">
      <c r="A3466" s="130">
        <v>38390.006215277775</v>
      </c>
      <c r="C3466" s="153" t="s">
        <v>441</v>
      </c>
      <c r="D3466" s="131">
        <v>921.5067450460494</v>
      </c>
      <c r="F3466" s="131">
        <v>133.5714540361575</v>
      </c>
      <c r="G3466" s="131">
        <v>544.3136350793844</v>
      </c>
      <c r="H3466" s="131">
        <v>921.5067450460494</v>
      </c>
    </row>
    <row r="3468" spans="3:8" ht="12.75">
      <c r="C3468" s="153" t="s">
        <v>442</v>
      </c>
      <c r="D3468" s="131">
        <v>1.2796760739671098</v>
      </c>
      <c r="F3468" s="131">
        <v>0.2872339665886347</v>
      </c>
      <c r="G3468" s="131">
        <v>1.1796148993990854</v>
      </c>
      <c r="H3468" s="131">
        <v>3.593317157655783</v>
      </c>
    </row>
    <row r="3469" spans="1:10" ht="12.75">
      <c r="A3469" s="147" t="s">
        <v>431</v>
      </c>
      <c r="C3469" s="148" t="s">
        <v>432</v>
      </c>
      <c r="D3469" s="148" t="s">
        <v>433</v>
      </c>
      <c r="F3469" s="148" t="s">
        <v>434</v>
      </c>
      <c r="G3469" s="148" t="s">
        <v>435</v>
      </c>
      <c r="H3469" s="148" t="s">
        <v>436</v>
      </c>
      <c r="I3469" s="149" t="s">
        <v>437</v>
      </c>
      <c r="J3469" s="148" t="s">
        <v>438</v>
      </c>
    </row>
    <row r="3470" spans="1:8" ht="12.75">
      <c r="A3470" s="150" t="s">
        <v>499</v>
      </c>
      <c r="C3470" s="151">
        <v>407.77100000018254</v>
      </c>
      <c r="D3470" s="131">
        <v>5395097.632110596</v>
      </c>
      <c r="F3470" s="131">
        <v>106800</v>
      </c>
      <c r="G3470" s="131">
        <v>101200</v>
      </c>
      <c r="H3470" s="152" t="s">
        <v>327</v>
      </c>
    </row>
    <row r="3472" spans="4:8" ht="12.75">
      <c r="D3472" s="131">
        <v>5526570.880722046</v>
      </c>
      <c r="F3472" s="131">
        <v>106900</v>
      </c>
      <c r="G3472" s="131">
        <v>100300</v>
      </c>
      <c r="H3472" s="152" t="s">
        <v>328</v>
      </c>
    </row>
    <row r="3474" spans="4:8" ht="12.75">
      <c r="D3474" s="131">
        <v>5380855.2239151</v>
      </c>
      <c r="F3474" s="131">
        <v>108400</v>
      </c>
      <c r="G3474" s="131">
        <v>98100</v>
      </c>
      <c r="H3474" s="152" t="s">
        <v>329</v>
      </c>
    </row>
    <row r="3476" spans="1:8" ht="12.75">
      <c r="A3476" s="147" t="s">
        <v>439</v>
      </c>
      <c r="C3476" s="153" t="s">
        <v>440</v>
      </c>
      <c r="D3476" s="131">
        <v>5434174.5789159145</v>
      </c>
      <c r="F3476" s="131">
        <v>107366.66666666666</v>
      </c>
      <c r="G3476" s="131">
        <v>99866.66666666666</v>
      </c>
      <c r="H3476" s="131">
        <v>5330619.233003965</v>
      </c>
    </row>
    <row r="3477" spans="1:8" ht="12.75">
      <c r="A3477" s="130">
        <v>38390.006689814814</v>
      </c>
      <c r="C3477" s="153" t="s">
        <v>441</v>
      </c>
      <c r="D3477" s="131">
        <v>80333.79729839739</v>
      </c>
      <c r="F3477" s="131">
        <v>896.28864398325</v>
      </c>
      <c r="G3477" s="131">
        <v>1594.7831618540915</v>
      </c>
      <c r="H3477" s="131">
        <v>80333.79729839739</v>
      </c>
    </row>
    <row r="3479" spans="3:8" ht="12.75">
      <c r="C3479" s="153" t="s">
        <v>442</v>
      </c>
      <c r="D3479" s="131">
        <v>1.4783072595805988</v>
      </c>
      <c r="F3479" s="131">
        <v>0.8347922794007302</v>
      </c>
      <c r="G3479" s="131">
        <v>1.5969123783585701</v>
      </c>
      <c r="H3479" s="131">
        <v>1.5070256153547639</v>
      </c>
    </row>
    <row r="3480" spans="1:10" ht="12.75">
      <c r="A3480" s="147" t="s">
        <v>431</v>
      </c>
      <c r="C3480" s="148" t="s">
        <v>432</v>
      </c>
      <c r="D3480" s="148" t="s">
        <v>433</v>
      </c>
      <c r="F3480" s="148" t="s">
        <v>434</v>
      </c>
      <c r="G3480" s="148" t="s">
        <v>435</v>
      </c>
      <c r="H3480" s="148" t="s">
        <v>436</v>
      </c>
      <c r="I3480" s="149" t="s">
        <v>437</v>
      </c>
      <c r="J3480" s="148" t="s">
        <v>438</v>
      </c>
    </row>
    <row r="3481" spans="1:8" ht="12.75">
      <c r="A3481" s="150" t="s">
        <v>506</v>
      </c>
      <c r="C3481" s="151">
        <v>455.40299999993294</v>
      </c>
      <c r="D3481" s="131">
        <v>481956.3088750839</v>
      </c>
      <c r="F3481" s="131">
        <v>65710</v>
      </c>
      <c r="G3481" s="131">
        <v>66730</v>
      </c>
      <c r="H3481" s="152" t="s">
        <v>330</v>
      </c>
    </row>
    <row r="3483" spans="4:8" ht="12.75">
      <c r="D3483" s="131">
        <v>521276.13746500015</v>
      </c>
      <c r="F3483" s="131">
        <v>65555</v>
      </c>
      <c r="G3483" s="131">
        <v>66937.5</v>
      </c>
      <c r="H3483" s="152" t="s">
        <v>331</v>
      </c>
    </row>
    <row r="3485" spans="4:8" ht="12.75">
      <c r="D3485" s="131">
        <v>502879.87291145325</v>
      </c>
      <c r="F3485" s="131">
        <v>65220</v>
      </c>
      <c r="G3485" s="131">
        <v>67120</v>
      </c>
      <c r="H3485" s="152" t="s">
        <v>332</v>
      </c>
    </row>
    <row r="3487" spans="1:8" ht="12.75">
      <c r="A3487" s="147" t="s">
        <v>439</v>
      </c>
      <c r="C3487" s="153" t="s">
        <v>440</v>
      </c>
      <c r="D3487" s="131">
        <v>502037.4397505125</v>
      </c>
      <c r="F3487" s="131">
        <v>65495</v>
      </c>
      <c r="G3487" s="131">
        <v>66929.16666666667</v>
      </c>
      <c r="H3487" s="131">
        <v>435829.52550632635</v>
      </c>
    </row>
    <row r="3488" spans="1:8" ht="12.75">
      <c r="A3488" s="130">
        <v>38390.00733796296</v>
      </c>
      <c r="C3488" s="153" t="s">
        <v>441</v>
      </c>
      <c r="D3488" s="131">
        <v>19673.44657928734</v>
      </c>
      <c r="F3488" s="131">
        <v>250.44959572736389</v>
      </c>
      <c r="G3488" s="131">
        <v>195.13350130957355</v>
      </c>
      <c r="H3488" s="131">
        <v>19673.44657928734</v>
      </c>
    </row>
    <row r="3490" spans="3:8" ht="12.75">
      <c r="C3490" s="153" t="s">
        <v>442</v>
      </c>
      <c r="D3490" s="131">
        <v>3.9187209999843957</v>
      </c>
      <c r="F3490" s="131">
        <v>0.38239498546051437</v>
      </c>
      <c r="G3490" s="131">
        <v>0.291552264921233</v>
      </c>
      <c r="H3490" s="131">
        <v>4.514023357282106</v>
      </c>
    </row>
    <row r="3491" spans="1:16" ht="12.75">
      <c r="A3491" s="141" t="s">
        <v>422</v>
      </c>
      <c r="B3491" s="136" t="s">
        <v>374</v>
      </c>
      <c r="D3491" s="141" t="s">
        <v>423</v>
      </c>
      <c r="E3491" s="136" t="s">
        <v>424</v>
      </c>
      <c r="F3491" s="137" t="s">
        <v>457</v>
      </c>
      <c r="G3491" s="142" t="s">
        <v>426</v>
      </c>
      <c r="H3491" s="143">
        <v>3</v>
      </c>
      <c r="I3491" s="144" t="s">
        <v>427</v>
      </c>
      <c r="J3491" s="143">
        <v>4</v>
      </c>
      <c r="K3491" s="142" t="s">
        <v>428</v>
      </c>
      <c r="L3491" s="145">
        <v>1</v>
      </c>
      <c r="M3491" s="142" t="s">
        <v>429</v>
      </c>
      <c r="N3491" s="146">
        <v>1</v>
      </c>
      <c r="O3491" s="142" t="s">
        <v>430</v>
      </c>
      <c r="P3491" s="146">
        <v>1</v>
      </c>
    </row>
    <row r="3493" spans="1:10" ht="12.75">
      <c r="A3493" s="147" t="s">
        <v>431</v>
      </c>
      <c r="C3493" s="148" t="s">
        <v>432</v>
      </c>
      <c r="D3493" s="148" t="s">
        <v>433</v>
      </c>
      <c r="F3493" s="148" t="s">
        <v>434</v>
      </c>
      <c r="G3493" s="148" t="s">
        <v>435</v>
      </c>
      <c r="H3493" s="148" t="s">
        <v>436</v>
      </c>
      <c r="I3493" s="149" t="s">
        <v>437</v>
      </c>
      <c r="J3493" s="148" t="s">
        <v>438</v>
      </c>
    </row>
    <row r="3494" spans="1:8" ht="12.75">
      <c r="A3494" s="150" t="s">
        <v>502</v>
      </c>
      <c r="C3494" s="151">
        <v>228.61599999992177</v>
      </c>
      <c r="D3494" s="131">
        <v>46691.132158756256</v>
      </c>
      <c r="F3494" s="131">
        <v>19380</v>
      </c>
      <c r="G3494" s="131">
        <v>19491</v>
      </c>
      <c r="H3494" s="152" t="s">
        <v>333</v>
      </c>
    </row>
    <row r="3496" spans="4:8" ht="12.75">
      <c r="D3496" s="131">
        <v>43826.788571059704</v>
      </c>
      <c r="F3496" s="131">
        <v>19181</v>
      </c>
      <c r="G3496" s="131">
        <v>19437</v>
      </c>
      <c r="H3496" s="152" t="s">
        <v>334</v>
      </c>
    </row>
    <row r="3498" spans="4:8" ht="12.75">
      <c r="D3498" s="131">
        <v>46436.553739488125</v>
      </c>
      <c r="F3498" s="131">
        <v>19685</v>
      </c>
      <c r="G3498" s="131">
        <v>19222</v>
      </c>
      <c r="H3498" s="152" t="s">
        <v>335</v>
      </c>
    </row>
    <row r="3500" spans="1:8" ht="12.75">
      <c r="A3500" s="147" t="s">
        <v>439</v>
      </c>
      <c r="C3500" s="153" t="s">
        <v>440</v>
      </c>
      <c r="D3500" s="131">
        <v>45651.49148976803</v>
      </c>
      <c r="F3500" s="131">
        <v>19415.333333333332</v>
      </c>
      <c r="G3500" s="131">
        <v>19383.333333333332</v>
      </c>
      <c r="H3500" s="131">
        <v>26253.996276539136</v>
      </c>
    </row>
    <row r="3501" spans="1:8" ht="12.75">
      <c r="A3501" s="130">
        <v>38390.00954861111</v>
      </c>
      <c r="C3501" s="153" t="s">
        <v>441</v>
      </c>
      <c r="D3501" s="131">
        <v>1585.3574041982533</v>
      </c>
      <c r="F3501" s="131">
        <v>253.85100616962958</v>
      </c>
      <c r="G3501" s="131">
        <v>142.3036659167055</v>
      </c>
      <c r="H3501" s="131">
        <v>1585.3574041982533</v>
      </c>
    </row>
    <row r="3503" spans="3:8" ht="12.75">
      <c r="C3503" s="153" t="s">
        <v>442</v>
      </c>
      <c r="D3503" s="131">
        <v>3.4727395589114165</v>
      </c>
      <c r="F3503" s="131">
        <v>1.3074769400626463</v>
      </c>
      <c r="G3503" s="131">
        <v>0.7341547682719116</v>
      </c>
      <c r="H3503" s="131">
        <v>6.038537476349634</v>
      </c>
    </row>
    <row r="3504" spans="1:10" ht="12.75">
      <c r="A3504" s="147" t="s">
        <v>431</v>
      </c>
      <c r="C3504" s="148" t="s">
        <v>432</v>
      </c>
      <c r="D3504" s="148" t="s">
        <v>433</v>
      </c>
      <c r="F3504" s="148" t="s">
        <v>434</v>
      </c>
      <c r="G3504" s="148" t="s">
        <v>435</v>
      </c>
      <c r="H3504" s="148" t="s">
        <v>436</v>
      </c>
      <c r="I3504" s="149" t="s">
        <v>437</v>
      </c>
      <c r="J3504" s="148" t="s">
        <v>438</v>
      </c>
    </row>
    <row r="3505" spans="1:8" ht="12.75">
      <c r="A3505" s="150" t="s">
        <v>503</v>
      </c>
      <c r="C3505" s="151">
        <v>231.6040000000503</v>
      </c>
      <c r="D3505" s="131">
        <v>91733.59696781635</v>
      </c>
      <c r="F3505" s="131">
        <v>29443.000000029802</v>
      </c>
      <c r="G3505" s="131">
        <v>30877</v>
      </c>
      <c r="H3505" s="152" t="s">
        <v>336</v>
      </c>
    </row>
    <row r="3507" spans="4:8" ht="12.75">
      <c r="D3507" s="131">
        <v>89976.13937222958</v>
      </c>
      <c r="F3507" s="131">
        <v>29117</v>
      </c>
      <c r="G3507" s="131">
        <v>30933</v>
      </c>
      <c r="H3507" s="152" t="s">
        <v>337</v>
      </c>
    </row>
    <row r="3509" spans="4:8" ht="12.75">
      <c r="D3509" s="131">
        <v>89757.62740707397</v>
      </c>
      <c r="F3509" s="131">
        <v>29516.000000029802</v>
      </c>
      <c r="G3509" s="131">
        <v>30775</v>
      </c>
      <c r="H3509" s="152" t="s">
        <v>338</v>
      </c>
    </row>
    <row r="3511" spans="1:8" ht="12.75">
      <c r="A3511" s="147" t="s">
        <v>439</v>
      </c>
      <c r="C3511" s="153" t="s">
        <v>440</v>
      </c>
      <c r="D3511" s="131">
        <v>90489.12124903998</v>
      </c>
      <c r="F3511" s="131">
        <v>29358.666666686535</v>
      </c>
      <c r="G3511" s="131">
        <v>30861.666666666664</v>
      </c>
      <c r="H3511" s="131">
        <v>60305.55225678295</v>
      </c>
    </row>
    <row r="3512" spans="1:8" ht="12.75">
      <c r="A3512" s="130">
        <v>38390.01001157407</v>
      </c>
      <c r="C3512" s="153" t="s">
        <v>441</v>
      </c>
      <c r="D3512" s="131">
        <v>1083.2713098280663</v>
      </c>
      <c r="F3512" s="131">
        <v>212.44842513055752</v>
      </c>
      <c r="G3512" s="131">
        <v>80.10826008180014</v>
      </c>
      <c r="H3512" s="131">
        <v>1083.2713098280663</v>
      </c>
    </row>
    <row r="3514" spans="3:8" ht="12.75">
      <c r="C3514" s="153" t="s">
        <v>442</v>
      </c>
      <c r="D3514" s="131">
        <v>1.1971287762279588</v>
      </c>
      <c r="F3514" s="131">
        <v>0.7236310406821851</v>
      </c>
      <c r="G3514" s="131">
        <v>0.25957204757293356</v>
      </c>
      <c r="H3514" s="131">
        <v>1.796304435146307</v>
      </c>
    </row>
    <row r="3515" spans="1:10" ht="12.75">
      <c r="A3515" s="147" t="s">
        <v>431</v>
      </c>
      <c r="C3515" s="148" t="s">
        <v>432</v>
      </c>
      <c r="D3515" s="148" t="s">
        <v>433</v>
      </c>
      <c r="F3515" s="148" t="s">
        <v>434</v>
      </c>
      <c r="G3515" s="148" t="s">
        <v>435</v>
      </c>
      <c r="H3515" s="148" t="s">
        <v>436</v>
      </c>
      <c r="I3515" s="149" t="s">
        <v>437</v>
      </c>
      <c r="J3515" s="148" t="s">
        <v>438</v>
      </c>
    </row>
    <row r="3516" spans="1:8" ht="12.75">
      <c r="A3516" s="150" t="s">
        <v>501</v>
      </c>
      <c r="C3516" s="151">
        <v>267.7160000000149</v>
      </c>
      <c r="D3516" s="131">
        <v>74141.97990083694</v>
      </c>
      <c r="F3516" s="131">
        <v>7702.5</v>
      </c>
      <c r="G3516" s="131">
        <v>7689.249999992549</v>
      </c>
      <c r="H3516" s="152" t="s">
        <v>339</v>
      </c>
    </row>
    <row r="3518" spans="4:8" ht="12.75">
      <c r="D3518" s="131">
        <v>82672.97429251671</v>
      </c>
      <c r="F3518" s="131">
        <v>7543.999999992549</v>
      </c>
      <c r="G3518" s="131">
        <v>7706.999999992549</v>
      </c>
      <c r="H3518" s="152" t="s">
        <v>340</v>
      </c>
    </row>
    <row r="3520" spans="4:8" ht="12.75">
      <c r="D3520" s="131">
        <v>82927.98062360287</v>
      </c>
      <c r="F3520" s="131">
        <v>7580.25</v>
      </c>
      <c r="G3520" s="131">
        <v>7648.250000007451</v>
      </c>
      <c r="H3520" s="152" t="s">
        <v>341</v>
      </c>
    </row>
    <row r="3522" spans="1:8" ht="12.75">
      <c r="A3522" s="147" t="s">
        <v>439</v>
      </c>
      <c r="C3522" s="153" t="s">
        <v>440</v>
      </c>
      <c r="D3522" s="131">
        <v>79914.31160565217</v>
      </c>
      <c r="F3522" s="131">
        <v>7608.916666664183</v>
      </c>
      <c r="G3522" s="131">
        <v>7681.499999997517</v>
      </c>
      <c r="H3522" s="131">
        <v>72263.01533343966</v>
      </c>
    </row>
    <row r="3523" spans="1:8" ht="12.75">
      <c r="A3523" s="130">
        <v>38390.010659722226</v>
      </c>
      <c r="C3523" s="153" t="s">
        <v>441</v>
      </c>
      <c r="D3523" s="131">
        <v>5000.611666589979</v>
      </c>
      <c r="F3523" s="131">
        <v>83.04755164251699</v>
      </c>
      <c r="G3523" s="131">
        <v>30.132001252677757</v>
      </c>
      <c r="H3523" s="131">
        <v>5000.611666589979</v>
      </c>
    </row>
    <row r="3525" spans="3:8" ht="12.75">
      <c r="C3525" s="153" t="s">
        <v>442</v>
      </c>
      <c r="D3525" s="131">
        <v>6.257466986972453</v>
      </c>
      <c r="F3525" s="131">
        <v>1.0914504032664847</v>
      </c>
      <c r="G3525" s="131">
        <v>0.3922671516329818</v>
      </c>
      <c r="H3525" s="131">
        <v>6.92001522980449</v>
      </c>
    </row>
    <row r="3526" spans="1:10" ht="12.75">
      <c r="A3526" s="147" t="s">
        <v>431</v>
      </c>
      <c r="C3526" s="148" t="s">
        <v>432</v>
      </c>
      <c r="D3526" s="148" t="s">
        <v>433</v>
      </c>
      <c r="F3526" s="148" t="s">
        <v>434</v>
      </c>
      <c r="G3526" s="148" t="s">
        <v>435</v>
      </c>
      <c r="H3526" s="148" t="s">
        <v>436</v>
      </c>
      <c r="I3526" s="149" t="s">
        <v>437</v>
      </c>
      <c r="J3526" s="148" t="s">
        <v>438</v>
      </c>
    </row>
    <row r="3527" spans="1:8" ht="12.75">
      <c r="A3527" s="150" t="s">
        <v>500</v>
      </c>
      <c r="C3527" s="151">
        <v>292.40199999976903</v>
      </c>
      <c r="D3527" s="131">
        <v>79193.68225419521</v>
      </c>
      <c r="F3527" s="131">
        <v>30553.250000029802</v>
      </c>
      <c r="G3527" s="131">
        <v>28425</v>
      </c>
      <c r="H3527" s="152" t="s">
        <v>342</v>
      </c>
    </row>
    <row r="3529" spans="4:8" ht="12.75">
      <c r="D3529" s="131">
        <v>78486.06767630577</v>
      </c>
      <c r="F3529" s="131">
        <v>30445.5</v>
      </c>
      <c r="G3529" s="131">
        <v>28801.75</v>
      </c>
      <c r="H3529" s="152" t="s">
        <v>343</v>
      </c>
    </row>
    <row r="3531" spans="4:8" ht="12.75">
      <c r="D3531" s="131">
        <v>78769.45561766624</v>
      </c>
      <c r="F3531" s="131">
        <v>30305.250000029802</v>
      </c>
      <c r="G3531" s="131">
        <v>28700</v>
      </c>
      <c r="H3531" s="152" t="s">
        <v>344</v>
      </c>
    </row>
    <row r="3533" spans="1:8" ht="12.75">
      <c r="A3533" s="147" t="s">
        <v>439</v>
      </c>
      <c r="C3533" s="153" t="s">
        <v>440</v>
      </c>
      <c r="D3533" s="131">
        <v>78816.40184938908</v>
      </c>
      <c r="F3533" s="131">
        <v>30434.666666686535</v>
      </c>
      <c r="G3533" s="131">
        <v>28642.25</v>
      </c>
      <c r="H3533" s="131">
        <v>49409.589937892844</v>
      </c>
    </row>
    <row r="3534" spans="1:8" ht="12.75">
      <c r="A3534" s="130">
        <v>38390.011342592596</v>
      </c>
      <c r="C3534" s="153" t="s">
        <v>441</v>
      </c>
      <c r="D3534" s="131">
        <v>356.13559105415845</v>
      </c>
      <c r="F3534" s="131">
        <v>124.35441621802755</v>
      </c>
      <c r="G3534" s="131">
        <v>194.9010967131791</v>
      </c>
      <c r="H3534" s="131">
        <v>356.13559105415845</v>
      </c>
    </row>
    <row r="3536" spans="3:8" ht="12.75">
      <c r="C3536" s="153" t="s">
        <v>442</v>
      </c>
      <c r="D3536" s="131">
        <v>0.45185466818784875</v>
      </c>
      <c r="F3536" s="131">
        <v>0.40859463840997</v>
      </c>
      <c r="G3536" s="131">
        <v>0.6804671305961615</v>
      </c>
      <c r="H3536" s="131">
        <v>0.7207823248519486</v>
      </c>
    </row>
    <row r="3537" spans="1:10" ht="12.75">
      <c r="A3537" s="147" t="s">
        <v>431</v>
      </c>
      <c r="C3537" s="148" t="s">
        <v>432</v>
      </c>
      <c r="D3537" s="148" t="s">
        <v>433</v>
      </c>
      <c r="F3537" s="148" t="s">
        <v>434</v>
      </c>
      <c r="G3537" s="148" t="s">
        <v>435</v>
      </c>
      <c r="H3537" s="148" t="s">
        <v>436</v>
      </c>
      <c r="I3537" s="149" t="s">
        <v>437</v>
      </c>
      <c r="J3537" s="148" t="s">
        <v>438</v>
      </c>
    </row>
    <row r="3538" spans="1:8" ht="12.75">
      <c r="A3538" s="150" t="s">
        <v>504</v>
      </c>
      <c r="C3538" s="151">
        <v>324.75400000019</v>
      </c>
      <c r="D3538" s="131">
        <v>65388.81817150116</v>
      </c>
      <c r="F3538" s="131">
        <v>39389</v>
      </c>
      <c r="G3538" s="131">
        <v>37275</v>
      </c>
      <c r="H3538" s="152" t="s">
        <v>345</v>
      </c>
    </row>
    <row r="3540" spans="4:8" ht="12.75">
      <c r="D3540" s="131">
        <v>66985.55337810516</v>
      </c>
      <c r="F3540" s="131">
        <v>39201</v>
      </c>
      <c r="G3540" s="131">
        <v>37271</v>
      </c>
      <c r="H3540" s="152" t="s">
        <v>346</v>
      </c>
    </row>
    <row r="3542" spans="4:8" ht="12.75">
      <c r="D3542" s="131">
        <v>66364.50876426697</v>
      </c>
      <c r="F3542" s="131">
        <v>40513</v>
      </c>
      <c r="G3542" s="131">
        <v>37993</v>
      </c>
      <c r="H3542" s="152" t="s">
        <v>347</v>
      </c>
    </row>
    <row r="3544" spans="1:8" ht="12.75">
      <c r="A3544" s="147" t="s">
        <v>439</v>
      </c>
      <c r="C3544" s="153" t="s">
        <v>440</v>
      </c>
      <c r="D3544" s="131">
        <v>66246.29343795776</v>
      </c>
      <c r="F3544" s="131">
        <v>39701</v>
      </c>
      <c r="G3544" s="131">
        <v>37513</v>
      </c>
      <c r="H3544" s="131">
        <v>27347.71561279785</v>
      </c>
    </row>
    <row r="3545" spans="1:8" ht="12.75">
      <c r="A3545" s="130">
        <v>38390.01185185185</v>
      </c>
      <c r="C3545" s="153" t="s">
        <v>441</v>
      </c>
      <c r="D3545" s="131">
        <v>804.9049493775971</v>
      </c>
      <c r="F3545" s="131">
        <v>709.4674058757034</v>
      </c>
      <c r="G3545" s="131">
        <v>415.69700504093123</v>
      </c>
      <c r="H3545" s="131">
        <v>804.9049493775971</v>
      </c>
    </row>
    <row r="3547" spans="3:8" ht="12.75">
      <c r="C3547" s="153" t="s">
        <v>442</v>
      </c>
      <c r="D3547" s="131">
        <v>1.2150188449885457</v>
      </c>
      <c r="F3547" s="131">
        <v>1.7870265380612664</v>
      </c>
      <c r="G3547" s="131">
        <v>1.1081411911628805</v>
      </c>
      <c r="H3547" s="131">
        <v>2.9432255358137764</v>
      </c>
    </row>
    <row r="3548" spans="1:10" ht="12.75">
      <c r="A3548" s="147" t="s">
        <v>431</v>
      </c>
      <c r="C3548" s="148" t="s">
        <v>432</v>
      </c>
      <c r="D3548" s="148" t="s">
        <v>433</v>
      </c>
      <c r="F3548" s="148" t="s">
        <v>434</v>
      </c>
      <c r="G3548" s="148" t="s">
        <v>435</v>
      </c>
      <c r="H3548" s="148" t="s">
        <v>436</v>
      </c>
      <c r="I3548" s="149" t="s">
        <v>437</v>
      </c>
      <c r="J3548" s="148" t="s">
        <v>438</v>
      </c>
    </row>
    <row r="3549" spans="1:8" ht="12.75">
      <c r="A3549" s="150" t="s">
        <v>523</v>
      </c>
      <c r="C3549" s="151">
        <v>343.82299999985844</v>
      </c>
      <c r="D3549" s="131">
        <v>70066.726500988</v>
      </c>
      <c r="F3549" s="131">
        <v>33202</v>
      </c>
      <c r="G3549" s="131">
        <v>32668.000000029802</v>
      </c>
      <c r="H3549" s="152" t="s">
        <v>348</v>
      </c>
    </row>
    <row r="3551" spans="4:8" ht="12.75">
      <c r="D3551" s="131">
        <v>70833.87552690506</v>
      </c>
      <c r="F3551" s="131">
        <v>32427.999999970198</v>
      </c>
      <c r="G3551" s="131">
        <v>32546</v>
      </c>
      <c r="H3551" s="152" t="s">
        <v>349</v>
      </c>
    </row>
    <row r="3553" spans="4:8" ht="12.75">
      <c r="D3553" s="131">
        <v>71493.37132513523</v>
      </c>
      <c r="F3553" s="131">
        <v>33058</v>
      </c>
      <c r="G3553" s="131">
        <v>32770</v>
      </c>
      <c r="H3553" s="152" t="s">
        <v>350</v>
      </c>
    </row>
    <row r="3555" spans="1:8" ht="12.75">
      <c r="A3555" s="147" t="s">
        <v>439</v>
      </c>
      <c r="C3555" s="153" t="s">
        <v>440</v>
      </c>
      <c r="D3555" s="131">
        <v>70797.9911176761</v>
      </c>
      <c r="F3555" s="131">
        <v>32895.99999999007</v>
      </c>
      <c r="G3555" s="131">
        <v>32661.333333343267</v>
      </c>
      <c r="H3555" s="131">
        <v>38018.47789016294</v>
      </c>
    </row>
    <row r="3556" spans="1:8" ht="12.75">
      <c r="A3556" s="130">
        <v>38390.012291666666</v>
      </c>
      <c r="C3556" s="153" t="s">
        <v>441</v>
      </c>
      <c r="D3556" s="131">
        <v>713.9990417964144</v>
      </c>
      <c r="F3556" s="131">
        <v>411.6454785541049</v>
      </c>
      <c r="G3556" s="131">
        <v>112.14871079657286</v>
      </c>
      <c r="H3556" s="131">
        <v>713.9990417964144</v>
      </c>
    </row>
    <row r="3558" spans="3:8" ht="12.75">
      <c r="C3558" s="153" t="s">
        <v>442</v>
      </c>
      <c r="D3558" s="131">
        <v>1.0085018381519455</v>
      </c>
      <c r="F3558" s="131">
        <v>1.2513542028034692</v>
      </c>
      <c r="G3558" s="131">
        <v>0.343368440142897</v>
      </c>
      <c r="H3558" s="131">
        <v>1.8780316346677244</v>
      </c>
    </row>
    <row r="3559" spans="1:10" ht="12.75">
      <c r="A3559" s="147" t="s">
        <v>431</v>
      </c>
      <c r="C3559" s="148" t="s">
        <v>432</v>
      </c>
      <c r="D3559" s="148" t="s">
        <v>433</v>
      </c>
      <c r="F3559" s="148" t="s">
        <v>434</v>
      </c>
      <c r="G3559" s="148" t="s">
        <v>435</v>
      </c>
      <c r="H3559" s="148" t="s">
        <v>436</v>
      </c>
      <c r="I3559" s="149" t="s">
        <v>437</v>
      </c>
      <c r="J3559" s="148" t="s">
        <v>438</v>
      </c>
    </row>
    <row r="3560" spans="1:8" ht="12.75">
      <c r="A3560" s="150" t="s">
        <v>505</v>
      </c>
      <c r="C3560" s="151">
        <v>361.38400000007823</v>
      </c>
      <c r="D3560" s="131">
        <v>69456.14271771908</v>
      </c>
      <c r="F3560" s="131">
        <v>34720</v>
      </c>
      <c r="G3560" s="131">
        <v>33764</v>
      </c>
      <c r="H3560" s="152" t="s">
        <v>351</v>
      </c>
    </row>
    <row r="3562" spans="4:8" ht="12.75">
      <c r="D3562" s="131">
        <v>72190.06167817116</v>
      </c>
      <c r="F3562" s="131">
        <v>34584</v>
      </c>
      <c r="G3562" s="131">
        <v>33832</v>
      </c>
      <c r="H3562" s="152" t="s">
        <v>352</v>
      </c>
    </row>
    <row r="3564" spans="4:8" ht="12.75">
      <c r="D3564" s="131">
        <v>72112.74198424816</v>
      </c>
      <c r="F3564" s="131">
        <v>34364</v>
      </c>
      <c r="G3564" s="131">
        <v>34326</v>
      </c>
      <c r="H3564" s="152" t="s">
        <v>353</v>
      </c>
    </row>
    <row r="3566" spans="1:8" ht="12.75">
      <c r="A3566" s="147" t="s">
        <v>439</v>
      </c>
      <c r="C3566" s="153" t="s">
        <v>440</v>
      </c>
      <c r="D3566" s="131">
        <v>71252.9821267128</v>
      </c>
      <c r="F3566" s="131">
        <v>34556</v>
      </c>
      <c r="G3566" s="131">
        <v>33974</v>
      </c>
      <c r="H3566" s="131">
        <v>36964.49512260882</v>
      </c>
    </row>
    <row r="3567" spans="1:8" ht="12.75">
      <c r="A3567" s="130">
        <v>38390.012719907405</v>
      </c>
      <c r="C3567" s="153" t="s">
        <v>441</v>
      </c>
      <c r="D3567" s="131">
        <v>1556.588731827416</v>
      </c>
      <c r="F3567" s="131">
        <v>179.64409258308496</v>
      </c>
      <c r="G3567" s="131">
        <v>306.7311526402234</v>
      </c>
      <c r="H3567" s="131">
        <v>1556.588731827416</v>
      </c>
    </row>
    <row r="3569" spans="3:8" ht="12.75">
      <c r="C3569" s="153" t="s">
        <v>442</v>
      </c>
      <c r="D3569" s="131">
        <v>2.1845945044928157</v>
      </c>
      <c r="F3569" s="131">
        <v>0.5198636780387919</v>
      </c>
      <c r="G3569" s="131">
        <v>0.9028408566557468</v>
      </c>
      <c r="H3569" s="131">
        <v>4.2110374473242835</v>
      </c>
    </row>
    <row r="3570" spans="1:10" ht="12.75">
      <c r="A3570" s="147" t="s">
        <v>431</v>
      </c>
      <c r="C3570" s="148" t="s">
        <v>432</v>
      </c>
      <c r="D3570" s="148" t="s">
        <v>433</v>
      </c>
      <c r="F3570" s="148" t="s">
        <v>434</v>
      </c>
      <c r="G3570" s="148" t="s">
        <v>435</v>
      </c>
      <c r="H3570" s="148" t="s">
        <v>436</v>
      </c>
      <c r="I3570" s="149" t="s">
        <v>437</v>
      </c>
      <c r="J3570" s="148" t="s">
        <v>438</v>
      </c>
    </row>
    <row r="3571" spans="1:8" ht="12.75">
      <c r="A3571" s="150" t="s">
        <v>524</v>
      </c>
      <c r="C3571" s="151">
        <v>371.029</v>
      </c>
      <c r="D3571" s="131">
        <v>71750.22183036804</v>
      </c>
      <c r="F3571" s="131">
        <v>47822</v>
      </c>
      <c r="G3571" s="131">
        <v>46164</v>
      </c>
      <c r="H3571" s="152" t="s">
        <v>354</v>
      </c>
    </row>
    <row r="3573" spans="4:8" ht="12.75">
      <c r="D3573" s="131">
        <v>72562.72687351704</v>
      </c>
      <c r="F3573" s="131">
        <v>46478</v>
      </c>
      <c r="G3573" s="131">
        <v>46726</v>
      </c>
      <c r="H3573" s="152" t="s">
        <v>355</v>
      </c>
    </row>
    <row r="3575" spans="4:8" ht="12.75">
      <c r="D3575" s="131">
        <v>72699.48734819889</v>
      </c>
      <c r="F3575" s="131">
        <v>46778</v>
      </c>
      <c r="G3575" s="131">
        <v>45780</v>
      </c>
      <c r="H3575" s="152" t="s">
        <v>356</v>
      </c>
    </row>
    <row r="3577" spans="1:8" ht="12.75">
      <c r="A3577" s="147" t="s">
        <v>439</v>
      </c>
      <c r="C3577" s="153" t="s">
        <v>440</v>
      </c>
      <c r="D3577" s="131">
        <v>72337.47868402798</v>
      </c>
      <c r="F3577" s="131">
        <v>47026</v>
      </c>
      <c r="G3577" s="131">
        <v>46223.33333333333</v>
      </c>
      <c r="H3577" s="131">
        <v>25616.933229482533</v>
      </c>
    </row>
    <row r="3578" spans="1:8" ht="12.75">
      <c r="A3578" s="130">
        <v>38390.0131712963</v>
      </c>
      <c r="C3578" s="153" t="s">
        <v>441</v>
      </c>
      <c r="D3578" s="131">
        <v>513.1557424275092</v>
      </c>
      <c r="F3578" s="131">
        <v>705.4870657921377</v>
      </c>
      <c r="G3578" s="131">
        <v>475.78286363984705</v>
      </c>
      <c r="H3578" s="131">
        <v>513.1557424275092</v>
      </c>
    </row>
    <row r="3580" spans="3:8" ht="12.75">
      <c r="C3580" s="153" t="s">
        <v>442</v>
      </c>
      <c r="D3580" s="131">
        <v>0.7093912474735081</v>
      </c>
      <c r="F3580" s="131">
        <v>1.5002064087784157</v>
      </c>
      <c r="G3580" s="131">
        <v>1.0293131830385387</v>
      </c>
      <c r="H3580" s="131">
        <v>2.003189600529224</v>
      </c>
    </row>
    <row r="3581" spans="1:10" ht="12.75">
      <c r="A3581" s="147" t="s">
        <v>431</v>
      </c>
      <c r="C3581" s="148" t="s">
        <v>432</v>
      </c>
      <c r="D3581" s="148" t="s">
        <v>433</v>
      </c>
      <c r="F3581" s="148" t="s">
        <v>434</v>
      </c>
      <c r="G3581" s="148" t="s">
        <v>435</v>
      </c>
      <c r="H3581" s="148" t="s">
        <v>436</v>
      </c>
      <c r="I3581" s="149" t="s">
        <v>437</v>
      </c>
      <c r="J3581" s="148" t="s">
        <v>438</v>
      </c>
    </row>
    <row r="3582" spans="1:8" ht="12.75">
      <c r="A3582" s="150" t="s">
        <v>499</v>
      </c>
      <c r="C3582" s="151">
        <v>407.77100000018254</v>
      </c>
      <c r="D3582" s="131">
        <v>5368159.088027954</v>
      </c>
      <c r="F3582" s="131">
        <v>110800</v>
      </c>
      <c r="G3582" s="131">
        <v>99200</v>
      </c>
      <c r="H3582" s="152" t="s">
        <v>357</v>
      </c>
    </row>
    <row r="3584" spans="4:8" ht="12.75">
      <c r="D3584" s="131">
        <v>5604551.242576599</v>
      </c>
      <c r="F3584" s="131">
        <v>108400</v>
      </c>
      <c r="G3584" s="131">
        <v>99700</v>
      </c>
      <c r="H3584" s="152" t="s">
        <v>358</v>
      </c>
    </row>
    <row r="3586" spans="4:8" ht="12.75">
      <c r="D3586" s="131">
        <v>5648410.529647827</v>
      </c>
      <c r="F3586" s="131">
        <v>108900</v>
      </c>
      <c r="G3586" s="131">
        <v>99700</v>
      </c>
      <c r="H3586" s="152" t="s">
        <v>359</v>
      </c>
    </row>
    <row r="3588" spans="1:8" ht="12.75">
      <c r="A3588" s="147" t="s">
        <v>439</v>
      </c>
      <c r="C3588" s="153" t="s">
        <v>440</v>
      </c>
      <c r="D3588" s="131">
        <v>5540373.620084127</v>
      </c>
      <c r="F3588" s="131">
        <v>109366.66666666666</v>
      </c>
      <c r="G3588" s="131">
        <v>99533.33333333334</v>
      </c>
      <c r="H3588" s="131">
        <v>5436004.018406978</v>
      </c>
    </row>
    <row r="3589" spans="1:8" ht="12.75">
      <c r="A3589" s="130">
        <v>38390.01363425926</v>
      </c>
      <c r="C3589" s="153" t="s">
        <v>441</v>
      </c>
      <c r="D3589" s="131">
        <v>150745.78950699308</v>
      </c>
      <c r="F3589" s="131">
        <v>1266.2279942148386</v>
      </c>
      <c r="G3589" s="131">
        <v>288.6751345948129</v>
      </c>
      <c r="H3589" s="131">
        <v>150745.78950699308</v>
      </c>
    </row>
    <row r="3591" spans="3:8" ht="12.75">
      <c r="C3591" s="153" t="s">
        <v>442</v>
      </c>
      <c r="D3591" s="131">
        <v>2.7208596359013075</v>
      </c>
      <c r="F3591" s="131">
        <v>1.1577823781299963</v>
      </c>
      <c r="G3591" s="131">
        <v>0.29002860140135245</v>
      </c>
      <c r="H3591" s="131">
        <v>2.7730993022917074</v>
      </c>
    </row>
    <row r="3592" spans="1:10" ht="12.75">
      <c r="A3592" s="147" t="s">
        <v>431</v>
      </c>
      <c r="C3592" s="148" t="s">
        <v>432</v>
      </c>
      <c r="D3592" s="148" t="s">
        <v>433</v>
      </c>
      <c r="F3592" s="148" t="s">
        <v>434</v>
      </c>
      <c r="G3592" s="148" t="s">
        <v>435</v>
      </c>
      <c r="H3592" s="148" t="s">
        <v>436</v>
      </c>
      <c r="I3592" s="149" t="s">
        <v>437</v>
      </c>
      <c r="J3592" s="148" t="s">
        <v>438</v>
      </c>
    </row>
    <row r="3593" spans="1:8" ht="12.75">
      <c r="A3593" s="150" t="s">
        <v>506</v>
      </c>
      <c r="C3593" s="151">
        <v>455.40299999993294</v>
      </c>
      <c r="D3593" s="131">
        <v>512351.76614904404</v>
      </c>
      <c r="F3593" s="131">
        <v>65002.500000059605</v>
      </c>
      <c r="G3593" s="131">
        <v>66652.5</v>
      </c>
      <c r="H3593" s="152" t="s">
        <v>360</v>
      </c>
    </row>
    <row r="3595" spans="4:8" ht="12.75">
      <c r="D3595" s="131">
        <v>526378.1885051727</v>
      </c>
      <c r="F3595" s="131">
        <v>65387.5</v>
      </c>
      <c r="G3595" s="131">
        <v>66825</v>
      </c>
      <c r="H3595" s="152" t="s">
        <v>361</v>
      </c>
    </row>
    <row r="3597" spans="4:8" ht="12.75">
      <c r="D3597" s="131">
        <v>494523.7041287422</v>
      </c>
      <c r="F3597" s="131">
        <v>65132.5</v>
      </c>
      <c r="G3597" s="131">
        <v>67122.5</v>
      </c>
      <c r="H3597" s="152" t="s">
        <v>362</v>
      </c>
    </row>
    <row r="3599" spans="1:8" ht="12.75">
      <c r="A3599" s="147" t="s">
        <v>439</v>
      </c>
      <c r="C3599" s="153" t="s">
        <v>440</v>
      </c>
      <c r="D3599" s="131">
        <v>511084.55292765296</v>
      </c>
      <c r="F3599" s="131">
        <v>65174.166666686535</v>
      </c>
      <c r="G3599" s="131">
        <v>66866.66666666667</v>
      </c>
      <c r="H3599" s="131">
        <v>445069.05631911586</v>
      </c>
    </row>
    <row r="3600" spans="1:8" ht="12.75">
      <c r="A3600" s="130">
        <v>38390.01428240741</v>
      </c>
      <c r="C3600" s="153" t="s">
        <v>441</v>
      </c>
      <c r="D3600" s="131">
        <v>15965.005973484176</v>
      </c>
      <c r="F3600" s="131">
        <v>195.8528358833941</v>
      </c>
      <c r="G3600" s="131">
        <v>237.75424987438888</v>
      </c>
      <c r="H3600" s="131">
        <v>15965.005973484176</v>
      </c>
    </row>
    <row r="3602" spans="3:8" ht="12.75">
      <c r="C3602" s="153" t="s">
        <v>442</v>
      </c>
      <c r="D3602" s="131">
        <v>3.1237504405154897</v>
      </c>
      <c r="F3602" s="131">
        <v>0.3005068509506595</v>
      </c>
      <c r="G3602" s="131">
        <v>0.3555646807692755</v>
      </c>
      <c r="H3602" s="131">
        <v>3.58708513809534</v>
      </c>
    </row>
    <row r="3605" spans="1:11" ht="12.75">
      <c r="A3605" s="134" t="s">
        <v>405</v>
      </c>
      <c r="D3605" s="137" t="s">
        <v>408</v>
      </c>
      <c r="E3605" s="136" t="s">
        <v>562</v>
      </c>
      <c r="F3605" s="135" t="s">
        <v>406</v>
      </c>
      <c r="G3605" s="136" t="s">
        <v>407</v>
      </c>
      <c r="H3605" s="135" t="s">
        <v>409</v>
      </c>
      <c r="I3605" s="136" t="s">
        <v>410</v>
      </c>
      <c r="J3605" s="135" t="s">
        <v>411</v>
      </c>
      <c r="K3605" s="138">
        <v>0.686274528503418</v>
      </c>
    </row>
    <row r="3606" spans="6:7" ht="12.75">
      <c r="F3606" s="135" t="s">
        <v>412</v>
      </c>
      <c r="G3606" s="136" t="s">
        <v>413</v>
      </c>
    </row>
    <row r="3607" spans="1:11" ht="12.75">
      <c r="A3607" s="139" t="s">
        <v>414</v>
      </c>
      <c r="B3607" s="140">
        <v>38390.01443287037</v>
      </c>
      <c r="D3607" s="135" t="s">
        <v>415</v>
      </c>
      <c r="E3607" s="136" t="s">
        <v>416</v>
      </c>
      <c r="F3607" s="135" t="s">
        <v>417</v>
      </c>
      <c r="G3607" s="136" t="s">
        <v>418</v>
      </c>
      <c r="H3607" s="135" t="s">
        <v>419</v>
      </c>
      <c r="I3607" s="136" t="s">
        <v>420</v>
      </c>
      <c r="J3607" s="135" t="s">
        <v>421</v>
      </c>
      <c r="K3607" s="138">
        <v>3.098039388656616</v>
      </c>
    </row>
    <row r="3610" ht="15.75">
      <c r="A3610" s="154" t="s">
        <v>479</v>
      </c>
    </row>
    <row r="3613" spans="1:8" ht="15">
      <c r="A3613" s="155" t="s">
        <v>480</v>
      </c>
      <c r="C3613" s="156" t="s">
        <v>375</v>
      </c>
      <c r="E3613" s="155" t="s">
        <v>481</v>
      </c>
      <c r="H3613" s="155" t="s">
        <v>482</v>
      </c>
    </row>
    <row r="3616" spans="1:11" ht="12.75">
      <c r="A3616" s="157" t="s">
        <v>363</v>
      </c>
      <c r="K3616" s="158" t="s">
        <v>483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353">
      <selection activeCell="I372" sqref="I372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400</v>
      </c>
      <c r="D1" s="104" t="s">
        <v>401</v>
      </c>
      <c r="E1" s="77" t="s">
        <v>402</v>
      </c>
      <c r="F1" s="97" t="s">
        <v>487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568</v>
      </c>
      <c r="B3" s="15"/>
      <c r="C3" s="15" t="s">
        <v>563</v>
      </c>
      <c r="D3" s="106">
        <v>38389.79864583333</v>
      </c>
      <c r="E3" s="77">
        <v>442405.91294995864</v>
      </c>
      <c r="F3" s="97">
        <v>3.762774441126439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564</v>
      </c>
      <c r="D4" s="106">
        <v>38389.80559027778</v>
      </c>
      <c r="E4" s="77">
        <v>4731.946613575599</v>
      </c>
      <c r="F4" s="97">
        <v>7.515384410992393</v>
      </c>
      <c r="J4" s="83"/>
      <c r="K4" s="81"/>
      <c r="L4" s="84"/>
      <c r="M4" s="84"/>
    </row>
    <row r="5" spans="1:13" ht="11.25">
      <c r="A5" s="80"/>
      <c r="B5" s="15"/>
      <c r="C5" s="15" t="s">
        <v>578</v>
      </c>
      <c r="D5" s="106">
        <v>38389.81255787037</v>
      </c>
      <c r="E5" s="77">
        <v>25461.242103314158</v>
      </c>
      <c r="F5" s="97">
        <v>4.581021911627202</v>
      </c>
      <c r="J5" s="83"/>
      <c r="K5" s="81"/>
      <c r="L5" s="84"/>
      <c r="M5" s="84"/>
    </row>
    <row r="6" spans="1:13" ht="11.25">
      <c r="A6" s="80"/>
      <c r="B6" s="15"/>
      <c r="C6" s="15" t="s">
        <v>565</v>
      </c>
      <c r="D6" s="106">
        <v>38389.81952546296</v>
      </c>
      <c r="E6" s="77">
        <v>436322.8517506855</v>
      </c>
      <c r="F6" s="97">
        <v>2.137257456515842</v>
      </c>
      <c r="J6" s="83"/>
      <c r="K6" s="81"/>
      <c r="L6" s="84"/>
      <c r="M6" s="84"/>
    </row>
    <row r="7" spans="1:13" ht="11.25">
      <c r="A7" s="80"/>
      <c r="B7" s="15"/>
      <c r="C7" s="15" t="s">
        <v>579</v>
      </c>
      <c r="D7" s="106">
        <v>38389.82648148148</v>
      </c>
      <c r="E7" s="77">
        <v>36258.10620925731</v>
      </c>
      <c r="F7" s="97">
        <v>2.30408522679416</v>
      </c>
      <c r="J7" s="83"/>
      <c r="K7" s="81"/>
      <c r="L7" s="84"/>
      <c r="M7" s="84"/>
    </row>
    <row r="8" spans="1:13" ht="11.25">
      <c r="A8" s="80"/>
      <c r="B8" s="15"/>
      <c r="C8" s="15" t="s">
        <v>584</v>
      </c>
      <c r="D8" s="106">
        <v>38389.83346064815</v>
      </c>
      <c r="E8" s="77">
        <v>7367.212021927038</v>
      </c>
      <c r="F8" s="97">
        <v>9.768295911099644</v>
      </c>
      <c r="J8" s="83"/>
      <c r="K8" s="81"/>
      <c r="L8" s="84"/>
      <c r="M8" s="84"/>
    </row>
    <row r="9" spans="1:13" ht="11.25">
      <c r="A9" s="80"/>
      <c r="B9" s="15"/>
      <c r="C9" s="15" t="s">
        <v>566</v>
      </c>
      <c r="D9" s="106">
        <v>38389.84042824074</v>
      </c>
      <c r="E9" s="77">
        <v>441915.27006449184</v>
      </c>
      <c r="F9" s="97">
        <v>2.1365714997231247</v>
      </c>
      <c r="J9" s="83"/>
      <c r="K9" s="81"/>
      <c r="L9" s="84"/>
      <c r="M9" s="84"/>
    </row>
    <row r="10" spans="1:13" ht="11.25">
      <c r="A10" s="80"/>
      <c r="B10" s="15"/>
      <c r="C10" s="15" t="s">
        <v>585</v>
      </c>
      <c r="D10" s="106">
        <v>38389.847395833334</v>
      </c>
      <c r="E10" s="77">
        <v>13490.934435945901</v>
      </c>
      <c r="F10" s="97">
        <v>3.442873426396163</v>
      </c>
      <c r="J10" s="83"/>
      <c r="K10" s="81"/>
      <c r="L10" s="84"/>
      <c r="M10" s="84"/>
    </row>
    <row r="11" spans="1:13" ht="11.25">
      <c r="A11" s="80"/>
      <c r="B11" s="15"/>
      <c r="C11" s="15" t="s">
        <v>586</v>
      </c>
      <c r="D11" s="106">
        <v>38389.85435185185</v>
      </c>
      <c r="E11" s="77">
        <v>11104.331948169789</v>
      </c>
      <c r="F11" s="97">
        <v>7.004678864885708</v>
      </c>
      <c r="J11" s="83"/>
      <c r="K11" s="81"/>
      <c r="L11" s="84"/>
      <c r="M11" s="84"/>
    </row>
    <row r="12" spans="1:13" ht="11.25">
      <c r="A12" s="80"/>
      <c r="B12" s="15"/>
      <c r="C12" s="15" t="s">
        <v>587</v>
      </c>
      <c r="D12" s="106">
        <v>38389.86131944445</v>
      </c>
      <c r="E12" s="77">
        <v>25831.14550604285</v>
      </c>
      <c r="F12" s="97">
        <v>1.2199676550086378</v>
      </c>
      <c r="J12" s="83"/>
      <c r="K12" s="81"/>
      <c r="L12" s="84"/>
      <c r="M12" s="84"/>
    </row>
    <row r="13" spans="1:13" ht="11.25">
      <c r="A13" s="80"/>
      <c r="B13" s="15"/>
      <c r="C13" s="15" t="s">
        <v>580</v>
      </c>
      <c r="D13" s="106">
        <v>38389.86828703704</v>
      </c>
      <c r="E13" s="77">
        <v>1072603.526725148</v>
      </c>
      <c r="F13" s="97">
        <v>0.8397008112467497</v>
      </c>
      <c r="J13" s="83"/>
      <c r="K13" s="81"/>
      <c r="L13" s="84"/>
      <c r="M13" s="84"/>
    </row>
    <row r="14" spans="1:13" ht="11.25">
      <c r="A14" s="80"/>
      <c r="B14" s="15"/>
      <c r="C14" s="15" t="s">
        <v>567</v>
      </c>
      <c r="D14" s="106">
        <v>38389.87525462963</v>
      </c>
      <c r="E14" s="77">
        <v>443539.0568573541</v>
      </c>
      <c r="F14" s="97">
        <v>2.2452264334621663</v>
      </c>
      <c r="J14" s="83"/>
      <c r="K14" s="81"/>
      <c r="L14" s="84"/>
      <c r="M14" s="84"/>
    </row>
    <row r="15" spans="1:13" ht="11.25">
      <c r="A15" s="80"/>
      <c r="B15" s="15"/>
      <c r="C15" s="15" t="s">
        <v>365</v>
      </c>
      <c r="D15" s="106">
        <v>38389.88222222222</v>
      </c>
      <c r="E15" s="77">
        <v>5875.183198513911</v>
      </c>
      <c r="F15" s="97">
        <v>3.1945600235173264</v>
      </c>
      <c r="J15" s="83"/>
      <c r="K15" s="81"/>
      <c r="L15" s="84"/>
      <c r="M15" s="84"/>
    </row>
    <row r="16" spans="1:13" ht="11.25">
      <c r="A16" s="80"/>
      <c r="B16" s="15"/>
      <c r="C16" s="15" t="s">
        <v>588</v>
      </c>
      <c r="D16" s="106">
        <v>38389.88917824074</v>
      </c>
      <c r="E16" s="77">
        <v>10854.143594656978</v>
      </c>
      <c r="F16" s="97">
        <v>10.522412647924323</v>
      </c>
      <c r="J16" s="83"/>
      <c r="K16" s="81"/>
      <c r="L16" s="84"/>
      <c r="M16" s="84"/>
    </row>
    <row r="17" spans="1:13" ht="11.25">
      <c r="A17" s="80"/>
      <c r="B17" s="15"/>
      <c r="C17" s="15" t="s">
        <v>589</v>
      </c>
      <c r="D17" s="106">
        <v>38389.89612268518</v>
      </c>
      <c r="E17" s="77">
        <v>12377.33367533231</v>
      </c>
      <c r="F17" s="97">
        <v>4.946927729772849</v>
      </c>
      <c r="J17" s="83"/>
      <c r="K17" s="81"/>
      <c r="L17" s="84"/>
      <c r="M17" s="84"/>
    </row>
    <row r="18" spans="1:13" ht="11.25">
      <c r="A18" s="80"/>
      <c r="B18" s="15"/>
      <c r="C18" s="15" t="s">
        <v>590</v>
      </c>
      <c r="D18" s="106">
        <v>38389.90309027778</v>
      </c>
      <c r="E18" s="77">
        <v>8636.38131160081</v>
      </c>
      <c r="F18" s="97">
        <v>5.676506224729288</v>
      </c>
      <c r="J18" s="83"/>
      <c r="K18" s="81"/>
      <c r="L18" s="84"/>
      <c r="M18" s="84"/>
    </row>
    <row r="19" spans="1:13" ht="11.25">
      <c r="A19" s="80"/>
      <c r="B19" s="15"/>
      <c r="C19" s="15" t="s">
        <v>366</v>
      </c>
      <c r="D19" s="106">
        <v>38389.910046296296</v>
      </c>
      <c r="E19" s="77">
        <v>445782.3078384743</v>
      </c>
      <c r="F19" s="97">
        <v>2.089220437217065</v>
      </c>
      <c r="J19" s="83"/>
      <c r="K19" s="81"/>
      <c r="L19" s="84"/>
      <c r="M19" s="84"/>
    </row>
    <row r="20" spans="1:13" ht="11.25">
      <c r="A20" s="80"/>
      <c r="B20" s="15"/>
      <c r="C20" s="15" t="s">
        <v>367</v>
      </c>
      <c r="D20" s="106">
        <v>38389.91699074074</v>
      </c>
      <c r="E20" s="77">
        <v>26465.499079913305</v>
      </c>
      <c r="F20" s="97">
        <v>1.116695134956931</v>
      </c>
      <c r="J20" s="83"/>
      <c r="K20" s="81"/>
      <c r="L20" s="84"/>
      <c r="M20" s="84"/>
    </row>
    <row r="21" spans="1:13" ht="11.25">
      <c r="A21" s="80"/>
      <c r="B21" s="15"/>
      <c r="C21" s="15" t="s">
        <v>591</v>
      </c>
      <c r="D21" s="106">
        <v>38389.923946759256</v>
      </c>
      <c r="E21" s="77">
        <v>11753.935559512916</v>
      </c>
      <c r="F21" s="97">
        <v>5.32699691082272</v>
      </c>
      <c r="J21" s="83"/>
      <c r="K21" s="81"/>
      <c r="L21" s="84"/>
      <c r="M21" s="84"/>
    </row>
    <row r="22" spans="1:13" ht="11.25">
      <c r="A22" s="80"/>
      <c r="B22" s="15"/>
      <c r="C22" s="15" t="s">
        <v>592</v>
      </c>
      <c r="D22" s="106">
        <v>38389.9308912037</v>
      </c>
      <c r="E22" s="77">
        <v>11893.039902989545</v>
      </c>
      <c r="F22" s="97">
        <v>2.775793649847539</v>
      </c>
      <c r="J22" s="83"/>
      <c r="K22" s="81"/>
      <c r="L22" s="84"/>
      <c r="M22" s="84"/>
    </row>
    <row r="23" spans="1:13" ht="11.25">
      <c r="A23" s="80"/>
      <c r="B23" s="15"/>
      <c r="C23" s="15" t="s">
        <v>582</v>
      </c>
      <c r="D23" s="106">
        <v>38389.93784722222</v>
      </c>
      <c r="E23" s="77">
        <v>453686.6662756207</v>
      </c>
      <c r="F23" s="97">
        <v>1.2147365186016374</v>
      </c>
      <c r="J23" s="83"/>
      <c r="K23" s="81"/>
      <c r="L23" s="84"/>
      <c r="M23" s="84"/>
    </row>
    <row r="24" spans="1:13" ht="11.25">
      <c r="A24" s="80"/>
      <c r="B24" s="15"/>
      <c r="C24" s="15" t="s">
        <v>371</v>
      </c>
      <c r="D24" s="106">
        <v>38389.94479166667</v>
      </c>
      <c r="E24" s="77">
        <v>455205.359353413</v>
      </c>
      <c r="F24" s="97">
        <v>2.429012263369985</v>
      </c>
      <c r="J24" s="83"/>
      <c r="K24" s="81"/>
      <c r="L24" s="84"/>
      <c r="M24" s="84"/>
    </row>
    <row r="25" spans="1:13" ht="11.25">
      <c r="A25" s="80"/>
      <c r="B25" s="15"/>
      <c r="C25" s="15" t="s">
        <v>593</v>
      </c>
      <c r="D25" s="106">
        <v>38389.95174768518</v>
      </c>
      <c r="E25" s="84">
        <v>10108.790025906968</v>
      </c>
      <c r="F25" s="97">
        <v>6.148558114025575</v>
      </c>
      <c r="J25" s="83"/>
      <c r="K25" s="81"/>
      <c r="L25" s="84"/>
      <c r="M25" s="84"/>
    </row>
    <row r="26" spans="1:13" ht="11.25">
      <c r="A26" s="80"/>
      <c r="B26" s="15"/>
      <c r="C26" s="15" t="s">
        <v>368</v>
      </c>
      <c r="D26" s="106">
        <v>38389.95869212963</v>
      </c>
      <c r="E26" s="84">
        <v>35725.28535582252</v>
      </c>
      <c r="F26" s="97">
        <v>9.30713098384286</v>
      </c>
      <c r="J26" s="83"/>
      <c r="K26" s="81"/>
      <c r="L26" s="84"/>
      <c r="M26" s="84"/>
    </row>
    <row r="27" spans="1:13" ht="11.25">
      <c r="A27" s="80"/>
      <c r="B27" s="15"/>
      <c r="C27" s="15" t="s">
        <v>594</v>
      </c>
      <c r="D27" s="106">
        <v>38389.96564814815</v>
      </c>
      <c r="E27" s="84">
        <v>11207.26943968173</v>
      </c>
      <c r="F27" s="97">
        <v>2.485632363598883</v>
      </c>
      <c r="J27" s="83"/>
      <c r="K27" s="81"/>
      <c r="L27" s="84"/>
      <c r="M27" s="84"/>
    </row>
    <row r="28" spans="1:13" ht="11.25">
      <c r="A28" s="80"/>
      <c r="B28" s="15"/>
      <c r="C28" s="15" t="s">
        <v>595</v>
      </c>
      <c r="D28" s="106">
        <v>38389.97258101852</v>
      </c>
      <c r="E28" s="84">
        <v>9404.186792776278</v>
      </c>
      <c r="F28" s="97">
        <v>3.319309574157052</v>
      </c>
      <c r="J28" s="83"/>
      <c r="K28" s="81"/>
      <c r="L28" s="84"/>
      <c r="M28" s="84"/>
    </row>
    <row r="29" spans="1:13" ht="11.25">
      <c r="A29" s="80"/>
      <c r="B29" s="15"/>
      <c r="C29" s="15" t="s">
        <v>372</v>
      </c>
      <c r="D29" s="106">
        <v>38389.979537037034</v>
      </c>
      <c r="E29" s="84">
        <v>437262.28685428074</v>
      </c>
      <c r="F29" s="97">
        <v>0.9165020934019127</v>
      </c>
      <c r="J29" s="83"/>
      <c r="K29" s="81"/>
      <c r="L29" s="84"/>
      <c r="M29" s="84"/>
    </row>
    <row r="30" spans="1:13" ht="11.25">
      <c r="A30" s="80"/>
      <c r="B30" s="15"/>
      <c r="C30" s="15" t="s">
        <v>369</v>
      </c>
      <c r="D30" s="106">
        <v>38389.986493055556</v>
      </c>
      <c r="E30" s="84">
        <v>1086863.2978434747</v>
      </c>
      <c r="F30" s="97">
        <v>4.18659200925938</v>
      </c>
      <c r="J30" s="83"/>
      <c r="K30" s="81"/>
      <c r="L30" s="84"/>
      <c r="M30" s="84"/>
    </row>
    <row r="31" spans="1:6" ht="11.25">
      <c r="A31" s="80"/>
      <c r="B31" s="15"/>
      <c r="C31" s="15" t="s">
        <v>373</v>
      </c>
      <c r="D31" s="106">
        <v>38389.9934375</v>
      </c>
      <c r="E31" s="84">
        <v>4267.425142125913</v>
      </c>
      <c r="F31" s="97">
        <v>12.09664105441132</v>
      </c>
    </row>
    <row r="32" spans="1:13" ht="11.25">
      <c r="A32" s="80"/>
      <c r="B32" s="15"/>
      <c r="C32" s="15" t="s">
        <v>370</v>
      </c>
      <c r="D32" s="106">
        <v>38390.00038194445</v>
      </c>
      <c r="E32" s="84">
        <v>5543.1796306727465</v>
      </c>
      <c r="F32" s="97">
        <v>3.893209124708195</v>
      </c>
      <c r="L32" s="84"/>
      <c r="M32" s="84"/>
    </row>
    <row r="33" spans="1:12" ht="11.25">
      <c r="A33" s="80"/>
      <c r="B33" s="15"/>
      <c r="C33" s="15" t="s">
        <v>583</v>
      </c>
      <c r="D33" s="106">
        <v>38390.00733796296</v>
      </c>
      <c r="E33" s="84">
        <v>435829.52550632635</v>
      </c>
      <c r="F33" s="97">
        <v>4.514023357282106</v>
      </c>
      <c r="L33" s="84"/>
    </row>
    <row r="34" spans="1:13" ht="11.25">
      <c r="A34" s="80"/>
      <c r="B34" s="15"/>
      <c r="C34" s="15" t="s">
        <v>374</v>
      </c>
      <c r="D34" s="106">
        <v>38390.01428240741</v>
      </c>
      <c r="E34" s="84">
        <v>445069.05631911586</v>
      </c>
      <c r="F34" s="97">
        <v>3.58708513809534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399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400</v>
      </c>
      <c r="D41" s="106" t="s">
        <v>401</v>
      </c>
      <c r="E41" s="84" t="s">
        <v>402</v>
      </c>
      <c r="F41" s="97" t="s">
        <v>487</v>
      </c>
      <c r="J41" s="83"/>
      <c r="K41" s="81"/>
      <c r="L41" s="84"/>
      <c r="M41" s="84"/>
    </row>
    <row r="42" spans="1:13" ht="12.75">
      <c r="A42" s="80" t="s">
        <v>569</v>
      </c>
      <c r="B42" s="15"/>
      <c r="C42" t="s">
        <v>563</v>
      </c>
      <c r="D42" s="130">
        <v>38389.793900462966</v>
      </c>
      <c r="E42" s="131">
        <v>24672.19185025641</v>
      </c>
      <c r="F42" s="131">
        <v>1.1522759875910424</v>
      </c>
      <c r="J42" s="83"/>
      <c r="K42" s="81"/>
      <c r="L42" s="84"/>
      <c r="M42" s="84"/>
    </row>
    <row r="43" spans="1:13" ht="12.75">
      <c r="A43" s="80"/>
      <c r="B43" s="15"/>
      <c r="C43" t="s">
        <v>564</v>
      </c>
      <c r="D43" s="130">
        <v>38389.80087962963</v>
      </c>
      <c r="E43" s="131">
        <v>270.5985277321569</v>
      </c>
      <c r="F43" s="131">
        <v>29.390948989148185</v>
      </c>
      <c r="J43" s="83"/>
      <c r="K43" s="81"/>
      <c r="L43" s="84"/>
      <c r="M43" s="84"/>
    </row>
    <row r="44" spans="1:13" ht="12.75">
      <c r="A44" s="80"/>
      <c r="B44" s="15"/>
      <c r="C44" t="s">
        <v>578</v>
      </c>
      <c r="D44" s="130">
        <v>38389.80783564815</v>
      </c>
      <c r="E44" s="131">
        <v>5461.4441226327335</v>
      </c>
      <c r="F44" s="131">
        <v>3.655300265592942</v>
      </c>
      <c r="J44" s="83"/>
      <c r="K44" s="81"/>
      <c r="L44" s="84"/>
      <c r="M44" s="84"/>
    </row>
    <row r="45" spans="1:13" ht="12.75">
      <c r="A45" s="80"/>
      <c r="B45" s="15"/>
      <c r="C45" t="s">
        <v>565</v>
      </c>
      <c r="D45" s="130">
        <v>38389.814791666664</v>
      </c>
      <c r="E45" s="131">
        <v>24379.671915501334</v>
      </c>
      <c r="F45" s="131">
        <v>1.799259276356683</v>
      </c>
      <c r="J45" s="83"/>
      <c r="K45" s="81"/>
      <c r="L45" s="84"/>
      <c r="M45" s="84"/>
    </row>
    <row r="46" spans="1:13" ht="12.75">
      <c r="A46" s="80"/>
      <c r="B46" s="15"/>
      <c r="C46" t="s">
        <v>579</v>
      </c>
      <c r="D46" s="130">
        <v>38389.82177083333</v>
      </c>
      <c r="E46" s="131">
        <v>11093.714072771052</v>
      </c>
      <c r="F46" s="131">
        <v>2.2337783059498038</v>
      </c>
      <c r="J46" s="83"/>
      <c r="K46" s="81"/>
      <c r="L46" s="84"/>
      <c r="M46" s="84"/>
    </row>
    <row r="47" spans="1:13" ht="12.75">
      <c r="A47" s="80"/>
      <c r="B47" s="15"/>
      <c r="C47" t="s">
        <v>584</v>
      </c>
      <c r="D47" s="130">
        <v>38389.828726851854</v>
      </c>
      <c r="E47" s="131">
        <v>6530.86299505459</v>
      </c>
      <c r="F47" s="131">
        <v>2.0469050893100458</v>
      </c>
      <c r="J47" s="83"/>
      <c r="K47" s="81"/>
      <c r="L47" s="84"/>
      <c r="M47" s="84"/>
    </row>
    <row r="48" spans="1:13" ht="12.75">
      <c r="A48" s="80"/>
      <c r="B48" s="15"/>
      <c r="C48" t="s">
        <v>566</v>
      </c>
      <c r="D48" s="130">
        <v>38389.835694444446</v>
      </c>
      <c r="E48" s="131">
        <v>25416.730111112272</v>
      </c>
      <c r="F48" s="131">
        <v>0.5423654311834789</v>
      </c>
      <c r="J48" s="83"/>
      <c r="K48" s="81"/>
      <c r="L48" s="84"/>
      <c r="M48" s="84"/>
    </row>
    <row r="49" spans="1:13" ht="12.75">
      <c r="A49" s="80"/>
      <c r="B49" s="15"/>
      <c r="C49" t="s">
        <v>585</v>
      </c>
      <c r="D49" s="130">
        <v>38389.84265046296</v>
      </c>
      <c r="E49" s="131">
        <v>6726.821468050528</v>
      </c>
      <c r="F49" s="131">
        <v>2.8472331370058375</v>
      </c>
      <c r="J49" s="83"/>
      <c r="K49" s="81"/>
      <c r="L49" s="84"/>
      <c r="M49" s="84"/>
    </row>
    <row r="50" spans="1:13" ht="12.75">
      <c r="A50" s="80"/>
      <c r="B50" s="15"/>
      <c r="C50" t="s">
        <v>586</v>
      </c>
      <c r="D50" s="130">
        <v>38389.84961805555</v>
      </c>
      <c r="E50" s="131">
        <v>4101.704556400382</v>
      </c>
      <c r="F50" s="131">
        <v>5.179751799960595</v>
      </c>
      <c r="J50" s="83"/>
      <c r="K50" s="81"/>
      <c r="L50" s="84"/>
      <c r="M50" s="84"/>
    </row>
    <row r="51" spans="1:13" ht="12.75">
      <c r="A51" s="80"/>
      <c r="B51" s="15"/>
      <c r="C51" t="s">
        <v>587</v>
      </c>
      <c r="D51" s="130">
        <v>38389.85658564815</v>
      </c>
      <c r="E51" s="131">
        <v>8148.936421262948</v>
      </c>
      <c r="F51" s="131">
        <v>0.8702917083037326</v>
      </c>
      <c r="J51" s="83"/>
      <c r="K51" s="81"/>
      <c r="L51" s="84"/>
      <c r="M51" s="84"/>
    </row>
    <row r="52" spans="1:13" ht="12.75">
      <c r="A52" s="80"/>
      <c r="B52" s="15"/>
      <c r="C52" t="s">
        <v>580</v>
      </c>
      <c r="D52" s="130">
        <v>38389.86355324074</v>
      </c>
      <c r="E52" s="131">
        <v>2411.932673677737</v>
      </c>
      <c r="F52" s="131">
        <v>7.271476731262158</v>
      </c>
      <c r="J52" s="83"/>
      <c r="K52" s="81"/>
      <c r="L52" s="84"/>
      <c r="M52" s="84"/>
    </row>
    <row r="53" spans="1:13" ht="12.75">
      <c r="A53" s="80"/>
      <c r="B53" s="15"/>
      <c r="C53" t="s">
        <v>567</v>
      </c>
      <c r="D53" s="130">
        <v>38389.870520833334</v>
      </c>
      <c r="E53" s="131">
        <v>25598.317118161547</v>
      </c>
      <c r="F53" s="131">
        <v>3.258254281567919</v>
      </c>
      <c r="J53" s="83"/>
      <c r="K53" s="81"/>
      <c r="L53" s="84"/>
      <c r="M53" s="84"/>
    </row>
    <row r="54" spans="1:13" ht="12.75">
      <c r="A54" s="80"/>
      <c r="B54" s="15"/>
      <c r="C54" t="s">
        <v>365</v>
      </c>
      <c r="D54" s="130">
        <v>38389.877488425926</v>
      </c>
      <c r="E54" s="131">
        <v>12661.779834978028</v>
      </c>
      <c r="F54" s="131">
        <v>0.5787913183449828</v>
      </c>
      <c r="J54" s="83"/>
      <c r="K54" s="81"/>
      <c r="L54" s="84"/>
      <c r="M54" s="84"/>
    </row>
    <row r="55" spans="1:13" ht="12.75">
      <c r="A55" s="80"/>
      <c r="B55" s="15"/>
      <c r="C55" t="s">
        <v>588</v>
      </c>
      <c r="D55" s="130">
        <v>38389.88445601852</v>
      </c>
      <c r="E55" s="131">
        <v>3639.7671786896603</v>
      </c>
      <c r="F55" s="131">
        <v>3.1589693722392895</v>
      </c>
      <c r="J55" s="83"/>
      <c r="K55" s="81"/>
      <c r="L55" s="84"/>
      <c r="M55" s="84"/>
    </row>
    <row r="56" spans="1:13" ht="12.75">
      <c r="A56" s="80"/>
      <c r="B56" s="15"/>
      <c r="C56" t="s">
        <v>589</v>
      </c>
      <c r="D56" s="130">
        <v>38389.89141203704</v>
      </c>
      <c r="E56" s="131">
        <v>3620.3045628234763</v>
      </c>
      <c r="F56" s="131">
        <v>3.647918910667672</v>
      </c>
      <c r="J56" s="83"/>
      <c r="K56" s="81"/>
      <c r="L56" s="84"/>
      <c r="M56" s="84"/>
    </row>
    <row r="57" spans="1:13" ht="12.75">
      <c r="A57" s="80"/>
      <c r="B57" s="15"/>
      <c r="C57" t="s">
        <v>590</v>
      </c>
      <c r="D57" s="130">
        <v>38389.89834490741</v>
      </c>
      <c r="E57" s="131">
        <v>4293.646507618191</v>
      </c>
      <c r="F57" s="131">
        <v>1.3766160425282004</v>
      </c>
      <c r="J57" s="83"/>
      <c r="K57" s="81"/>
      <c r="L57" s="84"/>
      <c r="M57" s="84"/>
    </row>
    <row r="58" spans="1:13" ht="12.75">
      <c r="A58" s="80"/>
      <c r="B58" s="15"/>
      <c r="C58" t="s">
        <v>366</v>
      </c>
      <c r="D58" s="130">
        <v>38389.9053125</v>
      </c>
      <c r="E58" s="131">
        <v>26113.886701756346</v>
      </c>
      <c r="F58" s="131">
        <v>2.070818539008673</v>
      </c>
      <c r="J58" s="83"/>
      <c r="K58" s="81"/>
      <c r="L58" s="84"/>
      <c r="M58" s="84"/>
    </row>
    <row r="59" spans="1:13" ht="12.75">
      <c r="A59" s="80"/>
      <c r="B59" s="15"/>
      <c r="C59" t="s">
        <v>367</v>
      </c>
      <c r="D59" s="130">
        <v>38389.91226851852</v>
      </c>
      <c r="E59" s="131">
        <v>5981.458052062179</v>
      </c>
      <c r="F59" s="131">
        <v>5.680437472788467</v>
      </c>
      <c r="J59" s="83"/>
      <c r="K59" s="81"/>
      <c r="L59" s="84"/>
      <c r="M59" s="84"/>
    </row>
    <row r="60" spans="1:13" ht="12.75">
      <c r="A60" s="80"/>
      <c r="B60" s="15"/>
      <c r="C60" t="s">
        <v>591</v>
      </c>
      <c r="D60" s="130">
        <v>38389.919224537036</v>
      </c>
      <c r="E60" s="131">
        <v>4254.066066402809</v>
      </c>
      <c r="F60" s="131">
        <v>4.754483277002886</v>
      </c>
      <c r="J60" s="83"/>
      <c r="K60" s="81"/>
      <c r="L60" s="84"/>
      <c r="M60" s="84"/>
    </row>
    <row r="61" spans="1:13" ht="12.75">
      <c r="A61" s="80"/>
      <c r="B61" s="15"/>
      <c r="C61" t="s">
        <v>592</v>
      </c>
      <c r="D61" s="130">
        <v>38389.92618055556</v>
      </c>
      <c r="E61" s="131">
        <v>5957.678736284595</v>
      </c>
      <c r="F61" s="131">
        <v>0.6252491640384864</v>
      </c>
      <c r="J61" s="83"/>
      <c r="K61" s="81"/>
      <c r="L61" s="84"/>
      <c r="M61" s="84"/>
    </row>
    <row r="62" spans="1:13" ht="12.75">
      <c r="A62" s="80"/>
      <c r="B62" s="15"/>
      <c r="C62" t="s">
        <v>582</v>
      </c>
      <c r="D62" s="130">
        <v>38389.93311342593</v>
      </c>
      <c r="E62" s="131">
        <v>6490.150831071915</v>
      </c>
      <c r="F62" s="131">
        <v>5.295516806127841</v>
      </c>
      <c r="J62" s="83"/>
      <c r="K62" s="81"/>
      <c r="L62" s="84"/>
      <c r="M62" s="84"/>
    </row>
    <row r="63" spans="1:6" ht="12.75">
      <c r="A63" s="80"/>
      <c r="B63" s="15"/>
      <c r="C63" t="s">
        <v>371</v>
      </c>
      <c r="D63" s="130">
        <v>38389.94006944444</v>
      </c>
      <c r="E63" s="131">
        <v>25622.486757800827</v>
      </c>
      <c r="F63" s="131">
        <v>1.6400805484212133</v>
      </c>
    </row>
    <row r="64" spans="1:13" ht="12.75">
      <c r="A64" s="80"/>
      <c r="B64" s="15"/>
      <c r="C64" t="s">
        <v>593</v>
      </c>
      <c r="D64" s="130">
        <v>38389.94701388889</v>
      </c>
      <c r="E64" s="131">
        <v>3623.7265355769086</v>
      </c>
      <c r="F64" s="131">
        <v>7.315775733170553</v>
      </c>
      <c r="L64" s="84"/>
      <c r="M64" s="84"/>
    </row>
    <row r="65" spans="1:12" ht="12.75">
      <c r="A65" s="80"/>
      <c r="B65" s="15"/>
      <c r="C65" t="s">
        <v>368</v>
      </c>
      <c r="D65" s="130">
        <v>38389.95396990741</v>
      </c>
      <c r="E65" s="131">
        <v>11465.24666494772</v>
      </c>
      <c r="F65" s="131">
        <v>3.3939701843493255</v>
      </c>
      <c r="L65" s="84"/>
    </row>
    <row r="66" spans="1:13" ht="12.75">
      <c r="A66" s="80"/>
      <c r="B66" s="15"/>
      <c r="C66" t="s">
        <v>594</v>
      </c>
      <c r="D66" s="130">
        <v>38389.96092592592</v>
      </c>
      <c r="E66" s="131">
        <v>2903.7277284732486</v>
      </c>
      <c r="F66" s="131">
        <v>5.044686812972359</v>
      </c>
      <c r="L66" s="84"/>
      <c r="M66" s="76"/>
    </row>
    <row r="67" spans="1:6" ht="12.75">
      <c r="A67" s="80"/>
      <c r="B67" s="15"/>
      <c r="C67" t="s">
        <v>595</v>
      </c>
      <c r="D67" s="130">
        <v>38389.96787037037</v>
      </c>
      <c r="E67" s="131">
        <v>3589.827632340688</v>
      </c>
      <c r="F67" s="131">
        <v>2.9948616555957126</v>
      </c>
    </row>
    <row r="68" spans="1:13" ht="12.75">
      <c r="A68" s="80"/>
      <c r="B68" s="15"/>
      <c r="C68" t="s">
        <v>372</v>
      </c>
      <c r="D68" s="130">
        <v>38389.974814814814</v>
      </c>
      <c r="E68" s="131">
        <v>26323.380810288316</v>
      </c>
      <c r="F68" s="131">
        <v>3.4739332721026686</v>
      </c>
      <c r="J68" s="78"/>
      <c r="K68" s="78"/>
      <c r="L68" s="79"/>
      <c r="M68" s="79"/>
    </row>
    <row r="69" spans="1:13" ht="12.75">
      <c r="A69" s="80"/>
      <c r="B69" s="15"/>
      <c r="C69" t="s">
        <v>369</v>
      </c>
      <c r="D69" s="130">
        <v>38389.98175925926</v>
      </c>
      <c r="E69" s="131">
        <v>2565.769531650036</v>
      </c>
      <c r="F69" s="131">
        <v>5.515403685816682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373</v>
      </c>
      <c r="D70" s="130">
        <v>38389.98871527778</v>
      </c>
      <c r="E70" s="131">
        <v>79.45645520088462</v>
      </c>
      <c r="F70" s="131">
        <v>289.93741676464276</v>
      </c>
      <c r="J70" s="83"/>
      <c r="K70" s="81"/>
      <c r="L70" s="84"/>
      <c r="M70" s="84"/>
    </row>
    <row r="71" spans="1:13" ht="12.75">
      <c r="A71" s="80"/>
      <c r="B71" s="15"/>
      <c r="C71" t="s">
        <v>370</v>
      </c>
      <c r="D71" s="130">
        <v>38389.99564814815</v>
      </c>
      <c r="E71" s="131">
        <v>12833.771218033175</v>
      </c>
      <c r="F71" s="131">
        <v>2.5693793726991236</v>
      </c>
      <c r="J71" s="83"/>
      <c r="K71" s="81"/>
      <c r="L71" s="84"/>
      <c r="M71" s="84"/>
    </row>
    <row r="72" spans="1:13" ht="12.75">
      <c r="A72" s="80"/>
      <c r="B72" s="15"/>
      <c r="C72" t="s">
        <v>583</v>
      </c>
      <c r="D72" s="130">
        <v>38390.002592592595</v>
      </c>
      <c r="E72" s="131">
        <v>6725.378741378573</v>
      </c>
      <c r="F72" s="131">
        <v>3.9842873222656694</v>
      </c>
      <c r="J72" s="83"/>
      <c r="K72" s="81"/>
      <c r="L72" s="84"/>
      <c r="M72" s="84"/>
    </row>
    <row r="73" spans="1:13" ht="12.75">
      <c r="A73" s="80"/>
      <c r="B73" s="15"/>
      <c r="C73" t="s">
        <v>374</v>
      </c>
      <c r="D73" s="130">
        <v>38390.00954861111</v>
      </c>
      <c r="E73" s="131">
        <v>26253.996276539136</v>
      </c>
      <c r="F73" s="131">
        <v>6.038537476349634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399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400</v>
      </c>
      <c r="D80" s="106" t="s">
        <v>401</v>
      </c>
      <c r="E80" s="84" t="s">
        <v>402</v>
      </c>
      <c r="F80" s="97" t="s">
        <v>487</v>
      </c>
      <c r="J80" s="83"/>
      <c r="K80" s="81"/>
      <c r="L80" s="84"/>
      <c r="M80" s="84"/>
    </row>
    <row r="81" spans="1:13" ht="11.25">
      <c r="A81" s="80" t="s">
        <v>570</v>
      </c>
      <c r="B81" s="15"/>
      <c r="C81" s="15" t="s">
        <v>563</v>
      </c>
      <c r="D81" s="106">
        <v>38389.795011574075</v>
      </c>
      <c r="E81" s="84">
        <v>71354.85413529449</v>
      </c>
      <c r="F81" s="97">
        <v>0.4247942886743378</v>
      </c>
      <c r="J81" s="83"/>
      <c r="K81" s="81"/>
      <c r="L81" s="84"/>
      <c r="M81" s="84"/>
    </row>
    <row r="82" spans="1:13" ht="11.25">
      <c r="A82" s="80"/>
      <c r="B82" s="15"/>
      <c r="C82" s="15" t="s">
        <v>564</v>
      </c>
      <c r="D82" s="106">
        <v>38389.80199074074</v>
      </c>
      <c r="E82" s="84">
        <v>570.8605783107441</v>
      </c>
      <c r="F82" s="97">
        <v>1.371507766488671</v>
      </c>
      <c r="J82" s="83"/>
      <c r="K82" s="81"/>
      <c r="L82" s="84"/>
      <c r="M82" s="84"/>
    </row>
    <row r="83" spans="1:13" ht="11.25">
      <c r="A83" s="80"/>
      <c r="B83" s="15"/>
      <c r="C83" s="15" t="s">
        <v>578</v>
      </c>
      <c r="D83" s="106">
        <v>38389.80894675926</v>
      </c>
      <c r="E83" s="84">
        <v>14424.765672641823</v>
      </c>
      <c r="F83" s="97">
        <v>3.202780653114142</v>
      </c>
      <c r="J83" s="83"/>
      <c r="K83" s="81"/>
      <c r="L83" s="84"/>
      <c r="M83" s="84"/>
    </row>
    <row r="84" spans="1:13" ht="11.25">
      <c r="A84" s="80"/>
      <c r="B84" s="15"/>
      <c r="C84" s="15" t="s">
        <v>565</v>
      </c>
      <c r="D84" s="106">
        <v>38389.81590277778</v>
      </c>
      <c r="E84" s="84">
        <v>70970.56685314533</v>
      </c>
      <c r="F84" s="97">
        <v>2.456881587992276</v>
      </c>
      <c r="J84" s="83"/>
      <c r="K84" s="81"/>
      <c r="L84" s="84"/>
      <c r="M84" s="84"/>
    </row>
    <row r="85" spans="1:13" ht="11.25">
      <c r="A85" s="80"/>
      <c r="B85" s="15"/>
      <c r="C85" s="15" t="s">
        <v>579</v>
      </c>
      <c r="D85" s="106">
        <v>38389.82288194444</v>
      </c>
      <c r="E85" s="84">
        <v>101994.62697308518</v>
      </c>
      <c r="F85" s="97">
        <v>1.6091056947728837</v>
      </c>
      <c r="J85" s="83"/>
      <c r="K85" s="81"/>
      <c r="L85" s="84"/>
      <c r="M85" s="84"/>
    </row>
    <row r="86" spans="1:13" ht="11.25">
      <c r="A86" s="80"/>
      <c r="B86" s="15"/>
      <c r="C86" s="15" t="s">
        <v>584</v>
      </c>
      <c r="D86" s="106">
        <v>38389.82983796296</v>
      </c>
      <c r="E86" s="84">
        <v>72239.85585888078</v>
      </c>
      <c r="F86" s="97">
        <v>4.029625478751218</v>
      </c>
      <c r="J86" s="83"/>
      <c r="K86" s="81"/>
      <c r="L86" s="84"/>
      <c r="M86" s="84"/>
    </row>
    <row r="87" spans="1:13" ht="11.25">
      <c r="A87" s="80"/>
      <c r="B87" s="15"/>
      <c r="C87" s="15" t="s">
        <v>566</v>
      </c>
      <c r="D87" s="106">
        <v>38389.836805555555</v>
      </c>
      <c r="E87" s="84">
        <v>73435.43020436735</v>
      </c>
      <c r="F87" s="97">
        <v>1.0488268116825807</v>
      </c>
      <c r="J87" s="83"/>
      <c r="K87" s="81"/>
      <c r="L87" s="84"/>
      <c r="M87" s="84"/>
    </row>
    <row r="88" spans="1:13" ht="11.25">
      <c r="A88" s="80"/>
      <c r="B88" s="15"/>
      <c r="C88" s="15" t="s">
        <v>585</v>
      </c>
      <c r="D88" s="106">
        <v>38389.843773148146</v>
      </c>
      <c r="E88" s="84">
        <v>54505.29880835888</v>
      </c>
      <c r="F88" s="97">
        <v>2.3304205412302195</v>
      </c>
      <c r="J88" s="83"/>
      <c r="K88" s="81"/>
      <c r="L88" s="84"/>
      <c r="M88" s="84"/>
    </row>
    <row r="89" spans="1:13" ht="11.25">
      <c r="A89" s="80"/>
      <c r="B89" s="15"/>
      <c r="C89" s="15" t="s">
        <v>586</v>
      </c>
      <c r="D89" s="106">
        <v>38389.85072916667</v>
      </c>
      <c r="E89" s="84">
        <v>21392.14558323069</v>
      </c>
      <c r="F89" s="97">
        <v>3.92836186109038</v>
      </c>
      <c r="J89" s="83"/>
      <c r="K89" s="81"/>
      <c r="L89" s="84"/>
      <c r="M89" s="84"/>
    </row>
    <row r="90" spans="1:13" ht="11.25">
      <c r="A90" s="80"/>
      <c r="B90" s="15"/>
      <c r="C90" s="15" t="s">
        <v>587</v>
      </c>
      <c r="D90" s="106">
        <v>38389.85769675926</v>
      </c>
      <c r="E90" s="84">
        <v>601.6283668470837</v>
      </c>
      <c r="F90" s="97">
        <v>1.4372051265213963</v>
      </c>
      <c r="J90" s="83"/>
      <c r="K90" s="81"/>
      <c r="L90" s="84"/>
      <c r="M90" s="84"/>
    </row>
    <row r="91" spans="1:13" ht="11.25">
      <c r="A91" s="80"/>
      <c r="B91" s="15"/>
      <c r="C91" s="15" t="s">
        <v>580</v>
      </c>
      <c r="D91" s="106">
        <v>38389.86466435185</v>
      </c>
      <c r="E91" s="84">
        <v>2887.966853646025</v>
      </c>
      <c r="F91" s="97">
        <v>1.5530872493651484</v>
      </c>
      <c r="J91" s="83"/>
      <c r="K91" s="81"/>
      <c r="L91" s="84"/>
      <c r="M91" s="84"/>
    </row>
    <row r="92" spans="1:13" ht="11.25">
      <c r="A92" s="80"/>
      <c r="B92" s="15"/>
      <c r="C92" s="15" t="s">
        <v>567</v>
      </c>
      <c r="D92" s="106">
        <v>38389.87164351852</v>
      </c>
      <c r="E92" s="84">
        <v>70262.17314463962</v>
      </c>
      <c r="F92" s="97">
        <v>4.924486765090054</v>
      </c>
      <c r="J92" s="83"/>
      <c r="K92" s="81"/>
      <c r="L92" s="84"/>
      <c r="M92" s="84"/>
    </row>
    <row r="93" spans="1:13" ht="11.25">
      <c r="A93" s="80"/>
      <c r="B93" s="15"/>
      <c r="C93" s="15" t="s">
        <v>365</v>
      </c>
      <c r="D93" s="106">
        <v>38389.87861111111</v>
      </c>
      <c r="E93" s="84">
        <v>131754.8660938476</v>
      </c>
      <c r="F93" s="97">
        <v>1.9085663758622327</v>
      </c>
      <c r="J93" s="83"/>
      <c r="K93" s="81"/>
      <c r="L93" s="84"/>
      <c r="M93" s="84"/>
    </row>
    <row r="94" spans="1:13" ht="11.25">
      <c r="A94" s="80"/>
      <c r="B94" s="15"/>
      <c r="C94" s="15" t="s">
        <v>588</v>
      </c>
      <c r="D94" s="106">
        <v>38389.885567129626</v>
      </c>
      <c r="E94" s="84">
        <v>6071.13543573655</v>
      </c>
      <c r="F94" s="97">
        <v>0.9575902536508043</v>
      </c>
      <c r="J94" s="83"/>
      <c r="K94" s="81"/>
      <c r="L94" s="84"/>
      <c r="M94" s="84"/>
    </row>
    <row r="95" spans="1:13" ht="11.25">
      <c r="A95" s="80"/>
      <c r="B95" s="15"/>
      <c r="C95" s="15" t="s">
        <v>589</v>
      </c>
      <c r="D95" s="106">
        <v>38389.89251157407</v>
      </c>
      <c r="E95" s="84">
        <v>6085.352408438016</v>
      </c>
      <c r="F95" s="97">
        <v>2.4364796795630936</v>
      </c>
      <c r="J95" s="83"/>
      <c r="K95" s="81"/>
      <c r="L95" s="84"/>
      <c r="M95" s="84"/>
    </row>
    <row r="96" spans="1:13" ht="11.25">
      <c r="A96" s="80"/>
      <c r="B96" s="15"/>
      <c r="C96" s="15" t="s">
        <v>590</v>
      </c>
      <c r="D96" s="106">
        <v>38389.89945601852</v>
      </c>
      <c r="E96" s="84">
        <v>47412.17344322474</v>
      </c>
      <c r="F96" s="97">
        <v>1.1173121114880105</v>
      </c>
      <c r="J96" s="83"/>
      <c r="K96" s="81"/>
      <c r="L96" s="84"/>
      <c r="M96" s="84"/>
    </row>
    <row r="97" spans="1:6" ht="11.25">
      <c r="A97" s="80"/>
      <c r="B97" s="15"/>
      <c r="C97" s="15" t="s">
        <v>366</v>
      </c>
      <c r="D97" s="106">
        <v>38389.90642361111</v>
      </c>
      <c r="E97" s="84">
        <v>73300.94287541685</v>
      </c>
      <c r="F97" s="97">
        <v>2.5090460292875143</v>
      </c>
    </row>
    <row r="98" spans="1:13" ht="11.25">
      <c r="A98" s="80"/>
      <c r="B98" s="15"/>
      <c r="C98" s="15" t="s">
        <v>367</v>
      </c>
      <c r="D98" s="106">
        <v>38389.91337962963</v>
      </c>
      <c r="E98" s="84">
        <v>14824.279933444199</v>
      </c>
      <c r="F98" s="97">
        <v>1.4630338848114184</v>
      </c>
      <c r="L98" s="84"/>
      <c r="M98" s="84"/>
    </row>
    <row r="99" spans="1:12" ht="11.25">
      <c r="A99" s="80"/>
      <c r="B99" s="15"/>
      <c r="C99" s="15" t="s">
        <v>591</v>
      </c>
      <c r="D99" s="106">
        <v>38389.920335648145</v>
      </c>
      <c r="E99" s="84">
        <v>46558.28671731618</v>
      </c>
      <c r="F99" s="97">
        <v>2.52086391461812</v>
      </c>
      <c r="L99" s="84"/>
    </row>
    <row r="100" spans="1:13" ht="11.25">
      <c r="A100" s="80"/>
      <c r="B100" s="15"/>
      <c r="C100" s="15" t="s">
        <v>592</v>
      </c>
      <c r="D100" s="106">
        <v>38389.92728009259</v>
      </c>
      <c r="E100" s="84">
        <v>19398.6778380433</v>
      </c>
      <c r="F100" s="97">
        <v>8.04421589179896</v>
      </c>
      <c r="L100" s="84"/>
      <c r="M100" s="76"/>
    </row>
    <row r="101" spans="1:6" ht="11.25">
      <c r="A101" s="80"/>
      <c r="B101" s="15"/>
      <c r="C101" s="15" t="s">
        <v>582</v>
      </c>
      <c r="D101" s="106">
        <v>38389.934224537035</v>
      </c>
      <c r="E101" s="84">
        <v>10946.117319170718</v>
      </c>
      <c r="F101" s="97">
        <v>2.1338277081739205</v>
      </c>
    </row>
    <row r="102" spans="1:13" ht="11.25">
      <c r="A102" s="80"/>
      <c r="B102" s="15"/>
      <c r="C102" s="15" t="s">
        <v>371</v>
      </c>
      <c r="D102" s="106">
        <v>38389.94118055556</v>
      </c>
      <c r="E102" s="84">
        <v>74427.21953591776</v>
      </c>
      <c r="F102" s="97">
        <v>0.41597176822077175</v>
      </c>
      <c r="J102" s="78"/>
      <c r="K102" s="78"/>
      <c r="L102" s="79"/>
      <c r="M102" s="79"/>
    </row>
    <row r="103" spans="1:13" ht="11.25">
      <c r="A103" s="80"/>
      <c r="B103" s="15"/>
      <c r="C103" s="15" t="s">
        <v>593</v>
      </c>
      <c r="D103" s="106">
        <v>38389.948125</v>
      </c>
      <c r="E103" s="15">
        <v>12529.78021702151</v>
      </c>
      <c r="F103" s="98">
        <v>3.1310925749638945</v>
      </c>
      <c r="J103" s="83"/>
      <c r="K103" s="81"/>
      <c r="L103" s="84"/>
      <c r="M103" s="84"/>
    </row>
    <row r="104" spans="1:13" ht="11.25">
      <c r="A104" s="80"/>
      <c r="B104" s="15"/>
      <c r="C104" s="15" t="s">
        <v>368</v>
      </c>
      <c r="D104" s="106">
        <v>38389.95508101852</v>
      </c>
      <c r="E104" s="15">
        <v>107726.59969507655</v>
      </c>
      <c r="F104" s="98">
        <v>0.2224448253223072</v>
      </c>
      <c r="J104" s="83"/>
      <c r="K104" s="81"/>
      <c r="L104" s="84"/>
      <c r="M104" s="84"/>
    </row>
    <row r="105" spans="1:13" ht="11.25">
      <c r="A105" s="80"/>
      <c r="B105" s="15"/>
      <c r="C105" s="15" t="s">
        <v>594</v>
      </c>
      <c r="D105" s="106">
        <v>38389.96202546296</v>
      </c>
      <c r="E105" s="15">
        <v>3656.291411735734</v>
      </c>
      <c r="F105" s="98">
        <v>4.815675340765443</v>
      </c>
      <c r="J105" s="83"/>
      <c r="K105" s="81"/>
      <c r="L105" s="84"/>
      <c r="M105" s="84"/>
    </row>
    <row r="106" spans="1:13" ht="11.25">
      <c r="A106" s="80"/>
      <c r="B106" s="15"/>
      <c r="C106" s="15" t="s">
        <v>595</v>
      </c>
      <c r="D106" s="106">
        <v>38389.968981481485</v>
      </c>
      <c r="E106" s="15">
        <v>13075.782809794044</v>
      </c>
      <c r="F106" s="98">
        <v>2.1576103994518245</v>
      </c>
      <c r="J106" s="83"/>
      <c r="K106" s="81"/>
      <c r="L106" s="84"/>
      <c r="M106" s="84"/>
    </row>
    <row r="107" spans="1:13" ht="11.25">
      <c r="A107" s="80"/>
      <c r="B107" s="15"/>
      <c r="C107" s="15" t="s">
        <v>372</v>
      </c>
      <c r="D107" s="106">
        <v>38389.97592592592</v>
      </c>
      <c r="E107" s="15">
        <v>73548.67707670334</v>
      </c>
      <c r="F107" s="98">
        <v>2.3274236431541655</v>
      </c>
      <c r="J107" s="83"/>
      <c r="K107" s="81"/>
      <c r="L107" s="84"/>
      <c r="M107" s="84"/>
    </row>
    <row r="108" spans="1:13" ht="11.25">
      <c r="A108" s="80"/>
      <c r="B108" s="15"/>
      <c r="C108" s="15" t="s">
        <v>369</v>
      </c>
      <c r="D108" s="106">
        <v>38389.98287037037</v>
      </c>
      <c r="E108" s="15">
        <v>2988.6065447674227</v>
      </c>
      <c r="F108" s="98">
        <v>6.123219125298316</v>
      </c>
      <c r="J108" s="83"/>
      <c r="K108" s="81"/>
      <c r="L108" s="84"/>
      <c r="M108" s="84"/>
    </row>
    <row r="109" spans="1:13" ht="11.25">
      <c r="A109" s="80"/>
      <c r="B109" s="15"/>
      <c r="C109" s="15" t="s">
        <v>373</v>
      </c>
      <c r="D109" s="106">
        <v>38389.98982638889</v>
      </c>
      <c r="E109" s="15">
        <v>625.1639020116907</v>
      </c>
      <c r="F109" s="98">
        <v>5.851990362899077</v>
      </c>
      <c r="J109" s="83"/>
      <c r="K109" s="81"/>
      <c r="L109" s="84"/>
      <c r="M109" s="84"/>
    </row>
    <row r="110" spans="1:13" ht="11.25">
      <c r="A110" s="80"/>
      <c r="B110" s="15"/>
      <c r="C110" s="15" t="s">
        <v>370</v>
      </c>
      <c r="D110" s="106">
        <v>38389.99675925926</v>
      </c>
      <c r="E110" s="15">
        <v>137261.04327062482</v>
      </c>
      <c r="F110" s="98">
        <v>2.2747126601814798</v>
      </c>
      <c r="J110" s="83"/>
      <c r="K110" s="81"/>
      <c r="L110" s="84"/>
      <c r="M110" s="84"/>
    </row>
    <row r="111" spans="1:13" ht="11.25">
      <c r="A111" s="80"/>
      <c r="B111" s="15"/>
      <c r="C111" s="15" t="s">
        <v>583</v>
      </c>
      <c r="D111" s="106">
        <v>38390.003703703704</v>
      </c>
      <c r="E111" s="15">
        <v>11390.886492610221</v>
      </c>
      <c r="F111" s="98">
        <v>0.8496090850821735</v>
      </c>
      <c r="J111" s="83"/>
      <c r="K111" s="81"/>
      <c r="L111" s="84"/>
      <c r="M111" s="84"/>
    </row>
    <row r="112" spans="1:13" ht="11.25">
      <c r="A112" s="80"/>
      <c r="B112" s="15"/>
      <c r="C112" s="15" t="s">
        <v>374</v>
      </c>
      <c r="D112" s="106">
        <v>38390.010659722226</v>
      </c>
      <c r="E112" s="15">
        <v>72263.01533343966</v>
      </c>
      <c r="F112" s="98">
        <v>6.92001522980449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399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400</v>
      </c>
      <c r="D119" s="106" t="s">
        <v>401</v>
      </c>
      <c r="E119" s="15" t="s">
        <v>402</v>
      </c>
      <c r="F119" s="98" t="s">
        <v>487</v>
      </c>
      <c r="J119" s="83"/>
      <c r="K119" s="81"/>
      <c r="L119" s="84"/>
      <c r="M119" s="84"/>
    </row>
    <row r="120" spans="1:13" ht="11.25">
      <c r="A120" s="80" t="s">
        <v>571</v>
      </c>
      <c r="B120" s="15"/>
      <c r="C120" s="15" t="s">
        <v>563</v>
      </c>
      <c r="D120" s="106">
        <v>38389.79620370371</v>
      </c>
      <c r="E120" s="15">
        <v>25774.386923680046</v>
      </c>
      <c r="F120" s="98">
        <v>1.2112096707693667</v>
      </c>
      <c r="J120" s="83"/>
      <c r="K120" s="81"/>
      <c r="L120" s="84"/>
      <c r="M120" s="84"/>
    </row>
    <row r="121" spans="1:13" ht="11.25">
      <c r="A121" s="80"/>
      <c r="B121" s="15"/>
      <c r="C121" s="15" t="s">
        <v>564</v>
      </c>
      <c r="D121" s="106">
        <v>38389.8031712963</v>
      </c>
      <c r="E121" s="15">
        <v>4057.8144493078457</v>
      </c>
      <c r="F121" s="98">
        <v>5.282831519843404</v>
      </c>
      <c r="J121" s="83"/>
      <c r="K121" s="81"/>
      <c r="L121" s="84"/>
      <c r="M121" s="84"/>
    </row>
    <row r="122" spans="1:13" ht="11.25">
      <c r="A122" s="80"/>
      <c r="B122" s="15"/>
      <c r="C122" s="15" t="s">
        <v>578</v>
      </c>
      <c r="D122" s="106">
        <v>38389.81012731481</v>
      </c>
      <c r="E122" s="15">
        <v>24526.985287586722</v>
      </c>
      <c r="F122" s="98">
        <v>3.243147284752676</v>
      </c>
      <c r="J122" s="83"/>
      <c r="K122" s="81"/>
      <c r="L122" s="84"/>
      <c r="M122" s="84"/>
    </row>
    <row r="123" spans="1:13" ht="11.25">
      <c r="A123" s="80"/>
      <c r="B123" s="15"/>
      <c r="C123" s="15" t="s">
        <v>565</v>
      </c>
      <c r="D123" s="106">
        <v>38389.817094907405</v>
      </c>
      <c r="E123" s="15">
        <v>26014.974488391377</v>
      </c>
      <c r="F123" s="98">
        <v>5.633473271305592</v>
      </c>
      <c r="J123" s="83"/>
      <c r="K123" s="81"/>
      <c r="L123" s="84"/>
      <c r="M123" s="84"/>
    </row>
    <row r="124" spans="1:13" ht="11.25">
      <c r="A124" s="80"/>
      <c r="B124" s="15"/>
      <c r="C124" s="15" t="s">
        <v>579</v>
      </c>
      <c r="D124" s="106">
        <v>38389.8240625</v>
      </c>
      <c r="E124" s="84">
        <v>4330.747963415788</v>
      </c>
      <c r="F124" s="97">
        <v>2.965029372292139</v>
      </c>
      <c r="J124" s="83"/>
      <c r="K124" s="81"/>
      <c r="L124" s="84"/>
      <c r="M124" s="84"/>
    </row>
    <row r="125" spans="1:13" ht="11.25">
      <c r="A125" s="80"/>
      <c r="B125" s="15"/>
      <c r="C125" s="15" t="s">
        <v>584</v>
      </c>
      <c r="D125" s="106">
        <v>38389.831030092595</v>
      </c>
      <c r="E125" s="84">
        <v>17931.46368915152</v>
      </c>
      <c r="F125" s="97">
        <v>1.7145883803742918</v>
      </c>
      <c r="J125" s="83"/>
      <c r="K125" s="81"/>
      <c r="L125" s="84"/>
      <c r="M125" s="84"/>
    </row>
    <row r="126" spans="1:13" ht="11.25">
      <c r="A126" s="80"/>
      <c r="B126" s="15"/>
      <c r="C126" s="15" t="s">
        <v>566</v>
      </c>
      <c r="D126" s="106">
        <v>38389.83799768519</v>
      </c>
      <c r="E126" s="84">
        <v>26368.715039362363</v>
      </c>
      <c r="F126" s="97">
        <v>3.4906396746812174</v>
      </c>
      <c r="J126" s="83"/>
      <c r="K126" s="81"/>
      <c r="L126" s="84"/>
      <c r="M126" s="84"/>
    </row>
    <row r="127" spans="1:13" ht="11.25">
      <c r="A127" s="80"/>
      <c r="B127" s="15"/>
      <c r="C127" s="15" t="s">
        <v>585</v>
      </c>
      <c r="D127" s="106">
        <v>38389.84496527778</v>
      </c>
      <c r="E127" s="84">
        <v>19873.834430113064</v>
      </c>
      <c r="F127" s="97">
        <v>4.127051768319625</v>
      </c>
      <c r="J127" s="83"/>
      <c r="K127" s="81"/>
      <c r="L127" s="84"/>
      <c r="M127" s="84"/>
    </row>
    <row r="128" spans="1:13" ht="11.25">
      <c r="A128" s="80"/>
      <c r="B128" s="15"/>
      <c r="C128" s="15" t="s">
        <v>586</v>
      </c>
      <c r="D128" s="106">
        <v>38389.85193287037</v>
      </c>
      <c r="E128" s="84">
        <v>5899.986325046147</v>
      </c>
      <c r="F128" s="97">
        <v>3.8112161414066548</v>
      </c>
      <c r="L128" s="84"/>
      <c r="M128" s="76"/>
    </row>
    <row r="129" spans="1:6" ht="11.25">
      <c r="A129" s="80"/>
      <c r="B129" s="15"/>
      <c r="C129" s="15" t="s">
        <v>587</v>
      </c>
      <c r="D129" s="106">
        <v>38389.858877314815</v>
      </c>
      <c r="E129" s="84">
        <v>4189.9879237959885</v>
      </c>
      <c r="F129" s="97">
        <v>4.948762000202798</v>
      </c>
    </row>
    <row r="130" spans="1:13" ht="11.25">
      <c r="A130" s="80"/>
      <c r="B130" s="15"/>
      <c r="C130" s="15" t="s">
        <v>580</v>
      </c>
      <c r="D130" s="106">
        <v>38389.86585648148</v>
      </c>
      <c r="E130" s="84">
        <v>10972.999577557526</v>
      </c>
      <c r="F130" s="97">
        <v>4.0563450416635005</v>
      </c>
      <c r="J130" s="78"/>
      <c r="K130" s="78"/>
      <c r="L130" s="79"/>
      <c r="M130" s="79"/>
    </row>
    <row r="131" spans="1:13" ht="11.25">
      <c r="A131" s="80"/>
      <c r="B131" s="15"/>
      <c r="C131" s="15" t="s">
        <v>567</v>
      </c>
      <c r="D131" s="106">
        <v>38389.872824074075</v>
      </c>
      <c r="E131" s="84">
        <v>25435.27420328078</v>
      </c>
      <c r="F131" s="97">
        <v>3.5309833808581317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365</v>
      </c>
      <c r="D132" s="106">
        <v>38389.87980324074</v>
      </c>
      <c r="E132" s="84">
        <v>4448.744106792777</v>
      </c>
      <c r="F132" s="97">
        <v>2.162802278844338</v>
      </c>
      <c r="J132" s="83"/>
      <c r="K132" s="81"/>
      <c r="L132" s="84"/>
      <c r="M132" s="84"/>
    </row>
    <row r="133" spans="1:13" ht="11.25">
      <c r="A133" s="80"/>
      <c r="B133" s="15"/>
      <c r="C133" s="15" t="s">
        <v>588</v>
      </c>
      <c r="D133" s="106">
        <v>38389.88674768519</v>
      </c>
      <c r="E133" s="84">
        <v>5637.454696226265</v>
      </c>
      <c r="F133" s="97">
        <v>10.937137939265405</v>
      </c>
      <c r="J133" s="83"/>
      <c r="K133" s="81"/>
      <c r="L133" s="84"/>
      <c r="M133" s="84"/>
    </row>
    <row r="134" spans="1:13" ht="11.25">
      <c r="A134" s="80"/>
      <c r="B134" s="15"/>
      <c r="C134" s="15" t="s">
        <v>589</v>
      </c>
      <c r="D134" s="106">
        <v>38389.8937037037</v>
      </c>
      <c r="E134" s="84">
        <v>4528.745232007566</v>
      </c>
      <c r="F134" s="97">
        <v>2.829555711019456</v>
      </c>
      <c r="J134" s="83"/>
      <c r="K134" s="81"/>
      <c r="L134" s="84"/>
      <c r="M134" s="84"/>
    </row>
    <row r="135" spans="1:13" ht="11.25">
      <c r="A135" s="80"/>
      <c r="B135" s="15"/>
      <c r="C135" s="15" t="s">
        <v>590</v>
      </c>
      <c r="D135" s="106">
        <v>38389.900659722225</v>
      </c>
      <c r="E135" s="84">
        <v>19946.705929593954</v>
      </c>
      <c r="F135" s="97">
        <v>4.635575332852888</v>
      </c>
      <c r="J135" s="83"/>
      <c r="K135" s="81"/>
      <c r="L135" s="84"/>
      <c r="M135" s="84"/>
    </row>
    <row r="136" spans="1:13" ht="11.25">
      <c r="A136" s="80"/>
      <c r="B136" s="15"/>
      <c r="C136" s="15" t="s">
        <v>366</v>
      </c>
      <c r="D136" s="106">
        <v>38389.90761574074</v>
      </c>
      <c r="E136" s="84">
        <v>26686.476705767494</v>
      </c>
      <c r="F136" s="97">
        <v>1.8300337291377426</v>
      </c>
      <c r="J136" s="83"/>
      <c r="K136" s="81"/>
      <c r="L136" s="84"/>
      <c r="M136" s="84"/>
    </row>
    <row r="137" spans="1:13" ht="11.25">
      <c r="A137" s="80"/>
      <c r="B137" s="15"/>
      <c r="C137" s="15" t="s">
        <v>367</v>
      </c>
      <c r="D137" s="106">
        <v>38389.91457175926</v>
      </c>
      <c r="E137" s="84">
        <v>24579.69149911552</v>
      </c>
      <c r="F137" s="97">
        <v>1.588532257747217</v>
      </c>
      <c r="J137" s="83"/>
      <c r="K137" s="81"/>
      <c r="L137" s="84"/>
      <c r="M137" s="84"/>
    </row>
    <row r="138" spans="1:13" ht="11.25">
      <c r="A138" s="80"/>
      <c r="B138" s="15"/>
      <c r="C138" s="15" t="s">
        <v>591</v>
      </c>
      <c r="D138" s="106">
        <v>38389.92151620371</v>
      </c>
      <c r="E138" s="84">
        <v>11932.756244043763</v>
      </c>
      <c r="F138" s="97">
        <v>1.5527045276444702</v>
      </c>
      <c r="J138" s="83"/>
      <c r="K138" s="81"/>
      <c r="L138" s="84"/>
      <c r="M138" s="84"/>
    </row>
    <row r="139" spans="1:13" ht="11.25">
      <c r="A139" s="80"/>
      <c r="B139" s="15"/>
      <c r="C139" s="15" t="s">
        <v>592</v>
      </c>
      <c r="D139" s="106">
        <v>38389.92847222222</v>
      </c>
      <c r="E139" s="84">
        <v>5144.643149084035</v>
      </c>
      <c r="F139" s="97">
        <v>4.521288916648362</v>
      </c>
      <c r="J139" s="83"/>
      <c r="K139" s="81"/>
      <c r="L139" s="84"/>
      <c r="M139" s="84"/>
    </row>
    <row r="140" spans="1:13" ht="11.25">
      <c r="A140" s="80"/>
      <c r="B140" s="15"/>
      <c r="C140" s="15" t="s">
        <v>582</v>
      </c>
      <c r="D140" s="106">
        <v>38389.935428240744</v>
      </c>
      <c r="E140" s="84">
        <v>23996.939604274925</v>
      </c>
      <c r="F140" s="97">
        <v>2.4098071276902964</v>
      </c>
      <c r="J140" s="83"/>
      <c r="K140" s="81"/>
      <c r="L140" s="84"/>
      <c r="M140" s="84"/>
    </row>
    <row r="141" spans="1:13" ht="11.25">
      <c r="A141" s="80"/>
      <c r="B141" s="15"/>
      <c r="C141" s="15" t="s">
        <v>371</v>
      </c>
      <c r="D141" s="106">
        <v>38389.94236111111</v>
      </c>
      <c r="E141" s="84">
        <v>22674.40095483799</v>
      </c>
      <c r="F141" s="97">
        <v>26.360010556174338</v>
      </c>
      <c r="J141" s="83"/>
      <c r="K141" s="81"/>
      <c r="L141" s="84"/>
      <c r="M141" s="84"/>
    </row>
    <row r="142" spans="1:13" ht="11.25">
      <c r="A142" s="80"/>
      <c r="B142" s="15"/>
      <c r="C142" s="15" t="s">
        <v>593</v>
      </c>
      <c r="D142" s="106">
        <v>38389.94930555556</v>
      </c>
      <c r="E142" s="84">
        <v>19079.52991983949</v>
      </c>
      <c r="F142" s="97">
        <v>0.44792535874216666</v>
      </c>
      <c r="J142" s="83"/>
      <c r="K142" s="81"/>
      <c r="L142" s="84"/>
      <c r="M142" s="84"/>
    </row>
    <row r="143" spans="1:13" ht="11.25">
      <c r="A143" s="80"/>
      <c r="B143" s="15"/>
      <c r="C143" s="15" t="s">
        <v>368</v>
      </c>
      <c r="D143" s="106">
        <v>38389.95627314815</v>
      </c>
      <c r="E143" s="84">
        <v>4584.879328935216</v>
      </c>
      <c r="F143" s="97">
        <v>4.896396342273106</v>
      </c>
      <c r="J143" s="83"/>
      <c r="K143" s="81"/>
      <c r="L143" s="84"/>
      <c r="M143" s="84"/>
    </row>
    <row r="144" spans="1:13" ht="11.25">
      <c r="A144" s="80"/>
      <c r="B144" s="15"/>
      <c r="C144" s="15" t="s">
        <v>594</v>
      </c>
      <c r="D144" s="106">
        <v>38389.963217592594</v>
      </c>
      <c r="E144" s="84">
        <v>10281.549158999067</v>
      </c>
      <c r="F144" s="97">
        <v>2.538592581687846</v>
      </c>
      <c r="J144" s="83"/>
      <c r="K144" s="81"/>
      <c r="L144" s="84"/>
      <c r="M144" s="84"/>
    </row>
    <row r="145" spans="1:13" ht="11.25">
      <c r="A145" s="80"/>
      <c r="B145" s="15"/>
      <c r="C145" s="15" t="s">
        <v>595</v>
      </c>
      <c r="D145" s="106">
        <v>38389.97016203704</v>
      </c>
      <c r="E145" s="84">
        <v>18029.659892658394</v>
      </c>
      <c r="F145" s="97">
        <v>7.078007062291793</v>
      </c>
      <c r="J145" s="83"/>
      <c r="K145" s="81"/>
      <c r="L145" s="84"/>
      <c r="M145" s="84"/>
    </row>
    <row r="146" spans="1:13" ht="11.25">
      <c r="A146" s="80"/>
      <c r="B146" s="15"/>
      <c r="C146" s="15" t="s">
        <v>372</v>
      </c>
      <c r="D146" s="106">
        <v>38389.977118055554</v>
      </c>
      <c r="E146" s="84">
        <v>25521.785935256146</v>
      </c>
      <c r="F146" s="97">
        <v>2.75064870542078</v>
      </c>
      <c r="J146" s="83"/>
      <c r="K146" s="81"/>
      <c r="L146" s="84"/>
      <c r="M146" s="84"/>
    </row>
    <row r="147" spans="1:13" ht="11.25">
      <c r="A147" s="80"/>
      <c r="B147" s="15"/>
      <c r="C147" s="15" t="s">
        <v>369</v>
      </c>
      <c r="D147" s="106">
        <v>38389.9840625</v>
      </c>
      <c r="E147" s="84">
        <v>10552.456953258656</v>
      </c>
      <c r="F147" s="97">
        <v>3.667078034556897</v>
      </c>
      <c r="J147" s="83"/>
      <c r="K147" s="81"/>
      <c r="L147" s="84"/>
      <c r="M147" s="84"/>
    </row>
    <row r="148" spans="1:13" ht="11.25">
      <c r="A148" s="80"/>
      <c r="B148" s="15"/>
      <c r="C148" s="15" t="s">
        <v>373</v>
      </c>
      <c r="D148" s="106">
        <v>38389.991006944445</v>
      </c>
      <c r="E148" s="84">
        <v>4530.645319655633</v>
      </c>
      <c r="F148" s="97">
        <v>6.690498467436873</v>
      </c>
      <c r="J148" s="83"/>
      <c r="K148" s="81"/>
      <c r="L148" s="84"/>
      <c r="M148" s="84"/>
    </row>
    <row r="149" spans="1:13" ht="11.25">
      <c r="A149" s="80"/>
      <c r="B149" s="15"/>
      <c r="C149" s="15" t="s">
        <v>370</v>
      </c>
      <c r="D149" s="106">
        <v>38389.99796296296</v>
      </c>
      <c r="E149" s="84">
        <v>4389.518122430676</v>
      </c>
      <c r="F149" s="97">
        <v>6.034469167415796</v>
      </c>
      <c r="J149" s="83"/>
      <c r="K149" s="81"/>
      <c r="L149" s="84"/>
      <c r="M149" s="84"/>
    </row>
    <row r="150" spans="1:13" ht="11.25">
      <c r="A150" s="80"/>
      <c r="B150" s="15"/>
      <c r="C150" s="15" t="s">
        <v>583</v>
      </c>
      <c r="D150" s="106">
        <v>38390.004895833335</v>
      </c>
      <c r="E150" s="84">
        <v>23741.389017309506</v>
      </c>
      <c r="F150" s="97">
        <v>1.4777135892260187</v>
      </c>
      <c r="J150" s="83"/>
      <c r="K150" s="81"/>
      <c r="L150" s="84"/>
      <c r="M150" s="84"/>
    </row>
    <row r="151" spans="1:13" ht="11.25">
      <c r="A151" s="80"/>
      <c r="B151" s="15"/>
      <c r="C151" s="15" t="s">
        <v>374</v>
      </c>
      <c r="D151" s="106">
        <v>38390.01185185185</v>
      </c>
      <c r="E151" s="84">
        <v>27347.71561279785</v>
      </c>
      <c r="F151" s="97">
        <v>2.9432255358137764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399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400</v>
      </c>
      <c r="D158" s="107" t="s">
        <v>401</v>
      </c>
      <c r="E158" s="84" t="s">
        <v>402</v>
      </c>
      <c r="F158" s="97" t="s">
        <v>487</v>
      </c>
      <c r="J158" s="83"/>
      <c r="K158" s="81"/>
      <c r="L158" s="84"/>
      <c r="M158" s="84"/>
    </row>
    <row r="159" spans="1:6" ht="11.25">
      <c r="A159" s="80" t="s">
        <v>572</v>
      </c>
      <c r="B159" s="15"/>
      <c r="C159" s="15" t="s">
        <v>563</v>
      </c>
      <c r="D159" s="107">
        <v>38389.79436342593</v>
      </c>
      <c r="E159" s="84">
        <v>54396.28695937672</v>
      </c>
      <c r="F159" s="97">
        <v>6.8554446039000485</v>
      </c>
    </row>
    <row r="160" spans="1:13" ht="11.25">
      <c r="A160" s="80"/>
      <c r="B160" s="15"/>
      <c r="C160" s="15" t="s">
        <v>564</v>
      </c>
      <c r="D160" s="107">
        <v>38389.80134259259</v>
      </c>
      <c r="E160" s="84">
        <v>530.4324669507123</v>
      </c>
      <c r="F160" s="97">
        <v>105.11259298486469</v>
      </c>
      <c r="L160" s="84"/>
      <c r="M160" s="84"/>
    </row>
    <row r="161" spans="1:12" ht="11.25">
      <c r="A161" s="80"/>
      <c r="B161" s="15"/>
      <c r="C161" s="15" t="s">
        <v>578</v>
      </c>
      <c r="D161" s="107">
        <v>38389.80829861111</v>
      </c>
      <c r="E161" s="84">
        <v>13876.928854502541</v>
      </c>
      <c r="F161" s="97">
        <v>1.5160304768073969</v>
      </c>
      <c r="L161" s="84"/>
    </row>
    <row r="162" spans="1:13" ht="11.25">
      <c r="A162" s="80"/>
      <c r="B162" s="15"/>
      <c r="C162" s="15" t="s">
        <v>565</v>
      </c>
      <c r="D162" s="107">
        <v>38389.815254629626</v>
      </c>
      <c r="E162" s="84">
        <v>55938.089787328885</v>
      </c>
      <c r="F162" s="97">
        <v>5.146313842339941</v>
      </c>
      <c r="L162" s="84"/>
      <c r="M162" s="76"/>
    </row>
    <row r="163" spans="1:6" ht="11.25">
      <c r="A163" s="80"/>
      <c r="B163" s="15"/>
      <c r="C163" s="15" t="s">
        <v>579</v>
      </c>
      <c r="D163" s="107">
        <v>38389.822233796294</v>
      </c>
      <c r="E163" s="84">
        <v>203117.00513508153</v>
      </c>
      <c r="F163" s="97">
        <v>3.2267525784287265</v>
      </c>
    </row>
    <row r="164" spans="1:13" ht="11.25">
      <c r="A164" s="80"/>
      <c r="B164" s="15"/>
      <c r="C164" s="15" t="s">
        <v>584</v>
      </c>
      <c r="D164" s="107">
        <v>38389.829189814816</v>
      </c>
      <c r="E164" s="84">
        <v>51398.98093861845</v>
      </c>
      <c r="F164" s="97">
        <v>5.077266748186367</v>
      </c>
      <c r="J164" s="78"/>
      <c r="K164" s="78"/>
      <c r="L164" s="79"/>
      <c r="M164" s="79"/>
    </row>
    <row r="165" spans="1:13" ht="11.25">
      <c r="A165" s="80"/>
      <c r="B165" s="15"/>
      <c r="C165" s="15" t="s">
        <v>566</v>
      </c>
      <c r="D165" s="107">
        <v>38389.83615740741</v>
      </c>
      <c r="E165" s="84">
        <v>59170.72552314919</v>
      </c>
      <c r="F165" s="97">
        <v>1.8236229656581882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585</v>
      </c>
      <c r="D166" s="107">
        <v>38389.843125</v>
      </c>
      <c r="E166" s="84">
        <v>65666.66317257009</v>
      </c>
      <c r="F166" s="97">
        <v>2.120212443078035</v>
      </c>
      <c r="J166" s="83"/>
      <c r="K166" s="81"/>
      <c r="L166" s="84"/>
      <c r="M166" s="84"/>
    </row>
    <row r="167" spans="1:13" ht="11.25">
      <c r="A167" s="80"/>
      <c r="B167" s="15"/>
      <c r="C167" s="15" t="s">
        <v>586</v>
      </c>
      <c r="D167" s="107">
        <v>38389.85008101852</v>
      </c>
      <c r="E167" s="84">
        <v>22537.563318697885</v>
      </c>
      <c r="F167" s="97">
        <v>2.4725923495846125</v>
      </c>
      <c r="J167" s="83"/>
      <c r="K167" s="81"/>
      <c r="L167" s="84"/>
      <c r="M167" s="84"/>
    </row>
    <row r="168" spans="1:13" ht="11.25">
      <c r="A168" s="80"/>
      <c r="B168" s="15"/>
      <c r="C168" s="15" t="s">
        <v>587</v>
      </c>
      <c r="D168" s="107">
        <v>38389.85704861111</v>
      </c>
      <c r="E168" s="84">
        <v>4175.354495733144</v>
      </c>
      <c r="F168" s="97">
        <v>9.319932561366137</v>
      </c>
      <c r="J168" s="83"/>
      <c r="K168" s="81"/>
      <c r="L168" s="84"/>
      <c r="M168" s="84"/>
    </row>
    <row r="169" spans="1:13" ht="11.25">
      <c r="A169" s="80"/>
      <c r="B169" s="15"/>
      <c r="C169" s="15" t="s">
        <v>580</v>
      </c>
      <c r="D169" s="107">
        <v>38389.86402777778</v>
      </c>
      <c r="E169" s="84">
        <v>2888.1001694851143</v>
      </c>
      <c r="F169" s="97">
        <v>3.3569464037126306</v>
      </c>
      <c r="J169" s="83"/>
      <c r="K169" s="81"/>
      <c r="L169" s="84"/>
      <c r="M169" s="84"/>
    </row>
    <row r="170" spans="1:13" ht="11.25">
      <c r="A170" s="80"/>
      <c r="B170" s="15"/>
      <c r="C170" s="15" t="s">
        <v>567</v>
      </c>
      <c r="D170" s="107">
        <v>38389.87099537037</v>
      </c>
      <c r="E170" s="84">
        <v>58486.12333900046</v>
      </c>
      <c r="F170" s="97">
        <v>0.9836394604477627</v>
      </c>
      <c r="J170" s="83"/>
      <c r="K170" s="81"/>
      <c r="L170" s="84"/>
      <c r="M170" s="84"/>
    </row>
    <row r="171" spans="1:13" ht="11.25">
      <c r="A171" s="80"/>
      <c r="B171" s="15"/>
      <c r="C171" s="15" t="s">
        <v>365</v>
      </c>
      <c r="D171" s="107">
        <v>38389.877962962964</v>
      </c>
      <c r="E171" s="84">
        <v>189328.763373351</v>
      </c>
      <c r="F171" s="97">
        <v>4.5598272740153325</v>
      </c>
      <c r="J171" s="83"/>
      <c r="K171" s="81"/>
      <c r="L171" s="84"/>
      <c r="M171" s="84"/>
    </row>
    <row r="172" spans="1:13" ht="11.25">
      <c r="A172" s="80"/>
      <c r="B172" s="15"/>
      <c r="C172" s="15" t="s">
        <v>588</v>
      </c>
      <c r="D172" s="107">
        <v>38389.88491898148</v>
      </c>
      <c r="E172" s="84">
        <v>7407.047780747054</v>
      </c>
      <c r="F172" s="97">
        <v>3.9808705839007574</v>
      </c>
      <c r="J172" s="83"/>
      <c r="K172" s="81"/>
      <c r="L172" s="84"/>
      <c r="M172" s="84"/>
    </row>
    <row r="173" spans="1:13" ht="11.25">
      <c r="A173" s="80"/>
      <c r="B173" s="15"/>
      <c r="C173" s="15" t="s">
        <v>589</v>
      </c>
      <c r="D173" s="107">
        <v>38389.891875</v>
      </c>
      <c r="E173" s="84">
        <v>7678.758214344765</v>
      </c>
      <c r="F173" s="97">
        <v>4.965188597963658</v>
      </c>
      <c r="J173" s="83"/>
      <c r="K173" s="81"/>
      <c r="L173" s="84"/>
      <c r="M173" s="84"/>
    </row>
    <row r="174" spans="1:13" ht="11.25">
      <c r="A174" s="80"/>
      <c r="B174" s="15"/>
      <c r="C174" s="15" t="s">
        <v>590</v>
      </c>
      <c r="D174" s="107">
        <v>38389.89880787037</v>
      </c>
      <c r="E174" s="84">
        <v>19447.05785988763</v>
      </c>
      <c r="F174" s="97">
        <v>1.9302325372440226</v>
      </c>
      <c r="J174" s="83"/>
      <c r="K174" s="81"/>
      <c r="L174" s="84"/>
      <c r="M174" s="84"/>
    </row>
    <row r="175" spans="1:13" ht="11.25">
      <c r="A175" s="80"/>
      <c r="B175" s="15"/>
      <c r="C175" s="15" t="s">
        <v>366</v>
      </c>
      <c r="D175" s="107">
        <v>38389.90577546296</v>
      </c>
      <c r="E175" s="84">
        <v>59286.25154775931</v>
      </c>
      <c r="F175" s="97">
        <v>0.642555939797018</v>
      </c>
      <c r="J175" s="83"/>
      <c r="K175" s="81"/>
      <c r="L175" s="84"/>
      <c r="M175" s="84"/>
    </row>
    <row r="176" spans="1:13" ht="11.25">
      <c r="A176" s="80"/>
      <c r="B176" s="15"/>
      <c r="C176" s="15" t="s">
        <v>367</v>
      </c>
      <c r="D176" s="107">
        <v>38389.91273148148</v>
      </c>
      <c r="E176" s="84">
        <v>14605.747236507299</v>
      </c>
      <c r="F176" s="97">
        <v>0.8916490894396706</v>
      </c>
      <c r="J176" s="83"/>
      <c r="K176" s="81"/>
      <c r="L176" s="84"/>
      <c r="M176" s="84"/>
    </row>
    <row r="177" spans="1:13" ht="11.25">
      <c r="A177" s="80"/>
      <c r="B177" s="15"/>
      <c r="C177" s="15" t="s">
        <v>591</v>
      </c>
      <c r="D177" s="107">
        <v>38389.9196875</v>
      </c>
      <c r="E177" s="84">
        <v>20935.086113211073</v>
      </c>
      <c r="F177" s="97">
        <v>28.414239135219205</v>
      </c>
      <c r="J177" s="83"/>
      <c r="K177" s="81"/>
      <c r="L177" s="84"/>
      <c r="M177" s="84"/>
    </row>
    <row r="178" spans="1:13" ht="11.25">
      <c r="A178" s="80"/>
      <c r="B178" s="15"/>
      <c r="C178" s="15" t="s">
        <v>592</v>
      </c>
      <c r="D178" s="107">
        <v>38389.92664351852</v>
      </c>
      <c r="E178" s="84">
        <v>26531.486735630824</v>
      </c>
      <c r="F178" s="97">
        <v>1.8750111766660293</v>
      </c>
      <c r="J178" s="83"/>
      <c r="K178" s="81"/>
      <c r="L178" s="84"/>
      <c r="M178" s="84"/>
    </row>
    <row r="179" spans="1:13" ht="11.25">
      <c r="A179" s="80"/>
      <c r="B179" s="15"/>
      <c r="C179" s="15" t="s">
        <v>582</v>
      </c>
      <c r="D179" s="107">
        <v>38389.933587962965</v>
      </c>
      <c r="E179" s="84">
        <v>8803.573237050781</v>
      </c>
      <c r="F179" s="97">
        <v>32.6212131402596</v>
      </c>
      <c r="J179" s="83"/>
      <c r="K179" s="81"/>
      <c r="L179" s="84"/>
      <c r="M179" s="84"/>
    </row>
    <row r="180" spans="1:13" ht="11.25">
      <c r="A180" s="80"/>
      <c r="B180" s="15"/>
      <c r="C180" s="15" t="s">
        <v>371</v>
      </c>
      <c r="D180" s="107">
        <v>38389.94053240741</v>
      </c>
      <c r="E180" s="84">
        <v>59950.4840978117</v>
      </c>
      <c r="F180" s="97">
        <v>3.3819451290023443</v>
      </c>
      <c r="J180" s="83"/>
      <c r="K180" s="81"/>
      <c r="L180" s="84"/>
      <c r="M180" s="84"/>
    </row>
    <row r="181" spans="1:13" ht="11.25">
      <c r="A181" s="80"/>
      <c r="B181" s="15"/>
      <c r="C181" s="15" t="s">
        <v>593</v>
      </c>
      <c r="D181" s="107">
        <v>38389.94747685185</v>
      </c>
      <c r="E181" s="84">
        <v>9344.879533194802</v>
      </c>
      <c r="F181" s="97">
        <v>4.4097543087914834</v>
      </c>
      <c r="J181" s="83"/>
      <c r="K181" s="81"/>
      <c r="L181" s="84"/>
      <c r="M181" s="84"/>
    </row>
    <row r="182" spans="1:13" ht="11.25">
      <c r="A182" s="80"/>
      <c r="B182" s="15"/>
      <c r="C182" s="15" t="s">
        <v>368</v>
      </c>
      <c r="D182" s="107">
        <v>38389.95443287037</v>
      </c>
      <c r="E182" s="84">
        <v>213212.3482134108</v>
      </c>
      <c r="F182" s="97">
        <v>2.15519574043244</v>
      </c>
      <c r="J182" s="83"/>
      <c r="K182" s="81"/>
      <c r="L182" s="84"/>
      <c r="M182" s="84"/>
    </row>
    <row r="183" spans="1:13" ht="11.25">
      <c r="A183" s="80"/>
      <c r="B183" s="15"/>
      <c r="C183" s="15" t="s">
        <v>594</v>
      </c>
      <c r="D183" s="107">
        <v>38389.961388888885</v>
      </c>
      <c r="E183" s="84">
        <v>4897.173781976265</v>
      </c>
      <c r="F183" s="97">
        <v>8.321493553304395</v>
      </c>
      <c r="J183" s="83"/>
      <c r="K183" s="81"/>
      <c r="L183" s="84"/>
      <c r="M183" s="84"/>
    </row>
    <row r="184" spans="1:13" ht="11.25">
      <c r="A184" s="80"/>
      <c r="B184" s="15"/>
      <c r="C184" s="15" t="s">
        <v>595</v>
      </c>
      <c r="D184" s="107">
        <v>38389.96833333333</v>
      </c>
      <c r="E184" s="84">
        <v>13092.080000287759</v>
      </c>
      <c r="F184" s="97">
        <v>1.4484262149436589</v>
      </c>
      <c r="J184" s="83"/>
      <c r="K184" s="81"/>
      <c r="L184" s="84"/>
      <c r="M184" s="84"/>
    </row>
    <row r="185" spans="1:13" ht="11.25">
      <c r="A185" s="80"/>
      <c r="B185" s="15"/>
      <c r="C185" s="15" t="s">
        <v>372</v>
      </c>
      <c r="D185" s="107">
        <v>38389.975277777776</v>
      </c>
      <c r="E185" s="84">
        <v>61077.992958527255</v>
      </c>
      <c r="F185" s="97">
        <v>2.7993699328638373</v>
      </c>
      <c r="J185" s="83"/>
      <c r="K185" s="81"/>
      <c r="L185" s="84"/>
      <c r="M185" s="84"/>
    </row>
    <row r="186" spans="1:13" ht="11.25">
      <c r="A186" s="80"/>
      <c r="B186" s="15"/>
      <c r="C186" s="74" t="s">
        <v>369</v>
      </c>
      <c r="D186" s="107">
        <v>38389.98222222222</v>
      </c>
      <c r="E186" s="84">
        <v>3361.2683809096034</v>
      </c>
      <c r="F186" s="97">
        <v>2.230582205031563</v>
      </c>
      <c r="J186" s="83"/>
      <c r="K186" s="81"/>
      <c r="L186" s="84"/>
      <c r="M186" s="84"/>
    </row>
    <row r="187" spans="1:13" ht="11.25">
      <c r="A187" s="80"/>
      <c r="C187" s="74" t="s">
        <v>373</v>
      </c>
      <c r="D187" s="107">
        <v>38389.98917824074</v>
      </c>
      <c r="E187" s="74">
        <v>452.29340147884307</v>
      </c>
      <c r="F187" s="99">
        <v>82.32735986030488</v>
      </c>
      <c r="J187" s="83"/>
      <c r="K187" s="81"/>
      <c r="L187" s="84"/>
      <c r="M187" s="84"/>
    </row>
    <row r="188" spans="1:13" ht="11.25">
      <c r="A188" s="80"/>
      <c r="C188" s="74" t="s">
        <v>370</v>
      </c>
      <c r="D188" s="107">
        <v>38389.99612268519</v>
      </c>
      <c r="E188" s="74">
        <v>200632.8994300151</v>
      </c>
      <c r="F188" s="99">
        <v>0.6857607344592566</v>
      </c>
      <c r="J188" s="83"/>
      <c r="K188" s="81"/>
      <c r="L188" s="84"/>
      <c r="M188" s="84"/>
    </row>
    <row r="189" spans="1:13" ht="11.25">
      <c r="A189" s="80"/>
      <c r="C189" s="74" t="s">
        <v>583</v>
      </c>
      <c r="D189" s="107">
        <v>38390.003067129626</v>
      </c>
      <c r="E189" s="74">
        <v>10482.068481627499</v>
      </c>
      <c r="F189" s="99">
        <v>5.225686718577651</v>
      </c>
      <c r="J189" s="83"/>
      <c r="K189" s="81"/>
      <c r="L189" s="84"/>
      <c r="M189" s="84"/>
    </row>
    <row r="190" spans="1:13" ht="11.25">
      <c r="A190" s="80"/>
      <c r="C190" s="74" t="s">
        <v>374</v>
      </c>
      <c r="D190" s="107">
        <v>38390.01001157407</v>
      </c>
      <c r="E190" s="74">
        <v>60305.55225678295</v>
      </c>
      <c r="F190" s="99">
        <v>1.796304435146307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399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400</v>
      </c>
      <c r="D197" s="107" t="s">
        <v>401</v>
      </c>
      <c r="E197" s="74" t="s">
        <v>402</v>
      </c>
      <c r="F197" s="99" t="s">
        <v>487</v>
      </c>
    </row>
    <row r="198" spans="1:13" ht="11.25">
      <c r="A198" s="80" t="s">
        <v>398</v>
      </c>
      <c r="C198" s="74" t="s">
        <v>563</v>
      </c>
      <c r="D198" s="107">
        <v>38389.79708333333</v>
      </c>
      <c r="E198" s="74">
        <v>35571.470993245945</v>
      </c>
      <c r="F198" s="99">
        <v>3.3884062869055627</v>
      </c>
      <c r="J198" s="78"/>
      <c r="K198" s="78"/>
      <c r="L198" s="79"/>
      <c r="M198" s="79"/>
    </row>
    <row r="199" spans="1:13" ht="11.25">
      <c r="A199" s="80"/>
      <c r="C199" s="74" t="s">
        <v>564</v>
      </c>
      <c r="D199" s="107">
        <v>38389.80403935185</v>
      </c>
      <c r="E199" s="74">
        <v>164.77127952536</v>
      </c>
      <c r="F199" s="99">
        <v>277.7579034212822</v>
      </c>
      <c r="H199" s="82"/>
      <c r="J199" s="83"/>
      <c r="K199" s="81"/>
      <c r="L199" s="84"/>
      <c r="M199" s="84"/>
    </row>
    <row r="200" spans="1:13" ht="11.25">
      <c r="A200" s="80"/>
      <c r="C200" s="74" t="s">
        <v>578</v>
      </c>
      <c r="D200" s="107">
        <v>38389.81099537037</v>
      </c>
      <c r="E200" s="74">
        <v>51316.84297369867</v>
      </c>
      <c r="F200" s="99">
        <v>0.9738148798531554</v>
      </c>
      <c r="J200" s="83"/>
      <c r="K200" s="81"/>
      <c r="L200" s="84"/>
      <c r="M200" s="84"/>
    </row>
    <row r="201" spans="1:13" ht="11.25">
      <c r="A201" s="80"/>
      <c r="C201" s="74" t="s">
        <v>565</v>
      </c>
      <c r="D201" s="107">
        <v>38389.81796296296</v>
      </c>
      <c r="E201" s="74">
        <v>35318.504089866154</v>
      </c>
      <c r="F201" s="99">
        <v>5.480639578860787</v>
      </c>
      <c r="J201" s="83"/>
      <c r="K201" s="81"/>
      <c r="L201" s="84"/>
      <c r="M201" s="84"/>
    </row>
    <row r="202" spans="1:13" ht="11.25">
      <c r="A202" s="80"/>
      <c r="C202" s="74" t="s">
        <v>579</v>
      </c>
      <c r="D202" s="107">
        <v>38389.82493055556</v>
      </c>
      <c r="E202" s="74">
        <v>8290.354904823851</v>
      </c>
      <c r="F202" s="99">
        <v>4.931073426784391</v>
      </c>
      <c r="J202" s="83"/>
      <c r="K202" s="81"/>
      <c r="L202" s="84"/>
      <c r="M202" s="84"/>
    </row>
    <row r="203" spans="1:13" ht="11.25">
      <c r="A203" s="80"/>
      <c r="C203" s="74" t="s">
        <v>584</v>
      </c>
      <c r="D203" s="107">
        <v>38389.83189814815</v>
      </c>
      <c r="E203" s="74">
        <v>30424.878079867507</v>
      </c>
      <c r="F203" s="99">
        <v>2.680363750218774</v>
      </c>
      <c r="J203" s="83"/>
      <c r="K203" s="81"/>
      <c r="L203" s="84"/>
      <c r="M203" s="84"/>
    </row>
    <row r="204" spans="1:13" ht="11.25">
      <c r="A204" s="80"/>
      <c r="C204" s="74" t="s">
        <v>566</v>
      </c>
      <c r="D204" s="107">
        <v>38389.83886574074</v>
      </c>
      <c r="E204" s="74">
        <v>35695.46980473547</v>
      </c>
      <c r="F204" s="99">
        <v>2.811787564716543</v>
      </c>
      <c r="J204" s="83"/>
      <c r="K204" s="81"/>
      <c r="L204" s="84"/>
      <c r="M204" s="84"/>
    </row>
    <row r="205" spans="1:13" ht="11.25">
      <c r="A205" s="80"/>
      <c r="C205" s="74" t="s">
        <v>585</v>
      </c>
      <c r="D205" s="107">
        <v>38389.84583333333</v>
      </c>
      <c r="E205" s="74">
        <v>21693.074007361134</v>
      </c>
      <c r="F205" s="99">
        <v>1.0526117869807232</v>
      </c>
      <c r="J205" s="83"/>
      <c r="K205" s="81"/>
      <c r="L205" s="84"/>
      <c r="M205" s="84"/>
    </row>
    <row r="206" spans="1:13" ht="11.25">
      <c r="A206" s="80"/>
      <c r="C206" s="74" t="s">
        <v>586</v>
      </c>
      <c r="D206" s="107">
        <v>38389.852789351855</v>
      </c>
      <c r="E206" s="74">
        <v>41799.06433726912</v>
      </c>
      <c r="F206" s="99">
        <v>2.535173273050465</v>
      </c>
      <c r="J206" s="83"/>
      <c r="K206" s="81"/>
      <c r="L206" s="84"/>
      <c r="M206" s="84"/>
    </row>
    <row r="207" spans="1:13" ht="11.25">
      <c r="A207" s="80"/>
      <c r="C207" s="74" t="s">
        <v>587</v>
      </c>
      <c r="D207" s="107">
        <v>38389.85975694445</v>
      </c>
      <c r="E207" s="74">
        <v>46882.4784399009</v>
      </c>
      <c r="F207" s="99">
        <v>0.7261759194317875</v>
      </c>
      <c r="J207" s="83"/>
      <c r="K207" s="81"/>
      <c r="L207" s="84"/>
      <c r="M207" s="84"/>
    </row>
    <row r="208" spans="1:13" ht="11.25">
      <c r="A208" s="80"/>
      <c r="C208" s="74" t="s">
        <v>580</v>
      </c>
      <c r="D208" s="107">
        <v>38389.86672453704</v>
      </c>
      <c r="E208" s="74">
        <v>24248.10661349781</v>
      </c>
      <c r="F208" s="99">
        <v>4.316245134624303</v>
      </c>
      <c r="J208" s="83"/>
      <c r="K208" s="81"/>
      <c r="L208" s="84"/>
      <c r="M208" s="84"/>
    </row>
    <row r="209" spans="1:13" ht="11.25">
      <c r="A209" s="80"/>
      <c r="C209" s="74" t="s">
        <v>567</v>
      </c>
      <c r="D209" s="107">
        <v>38389.873703703706</v>
      </c>
      <c r="E209" s="74">
        <v>36734.45895188696</v>
      </c>
      <c r="F209" s="99">
        <v>2.086433914351441</v>
      </c>
      <c r="J209" s="83"/>
      <c r="K209" s="81"/>
      <c r="L209" s="84"/>
      <c r="M209" s="84"/>
    </row>
    <row r="210" spans="1:13" ht="11.25">
      <c r="A210" s="80"/>
      <c r="C210" s="74" t="s">
        <v>365</v>
      </c>
      <c r="D210" s="107">
        <v>38389.8806712963</v>
      </c>
      <c r="E210" s="74">
        <v>4084.007467040557</v>
      </c>
      <c r="F210" s="99">
        <v>4.409845641112814</v>
      </c>
      <c r="J210" s="83"/>
      <c r="K210" s="81"/>
      <c r="L210" s="84"/>
      <c r="M210" s="84"/>
    </row>
    <row r="211" spans="1:13" ht="11.25">
      <c r="A211" s="80"/>
      <c r="C211" s="74" t="s">
        <v>588</v>
      </c>
      <c r="D211" s="107">
        <v>38389.88761574074</v>
      </c>
      <c r="E211" s="74">
        <v>47129.5991523674</v>
      </c>
      <c r="F211" s="99">
        <v>4.117114857178411</v>
      </c>
      <c r="J211" s="83"/>
      <c r="K211" s="81"/>
      <c r="L211" s="84"/>
      <c r="M211" s="84"/>
    </row>
    <row r="212" spans="1:13" ht="11.25">
      <c r="A212" s="80"/>
      <c r="C212" s="74" t="s">
        <v>589</v>
      </c>
      <c r="D212" s="107">
        <v>38389.89457175926</v>
      </c>
      <c r="E212" s="74">
        <v>45953.870281486874</v>
      </c>
      <c r="F212" s="99">
        <v>1.8352024296173868</v>
      </c>
      <c r="J212" s="83"/>
      <c r="K212" s="81"/>
      <c r="L212" s="84"/>
      <c r="M212" s="84"/>
    </row>
    <row r="213" spans="1:13" ht="11.25">
      <c r="A213" s="80"/>
      <c r="C213" s="74" t="s">
        <v>590</v>
      </c>
      <c r="D213" s="107">
        <v>38389.90152777778</v>
      </c>
      <c r="E213" s="74">
        <v>44889.39305467449</v>
      </c>
      <c r="F213" s="99">
        <v>1.557975719936383</v>
      </c>
      <c r="J213" s="83"/>
      <c r="K213" s="81"/>
      <c r="L213" s="84"/>
      <c r="M213" s="84"/>
    </row>
    <row r="214" spans="1:13" ht="11.25">
      <c r="A214" s="80"/>
      <c r="C214" s="74" t="s">
        <v>366</v>
      </c>
      <c r="D214" s="107">
        <v>38389.908483796295</v>
      </c>
      <c r="E214" s="74">
        <v>35513.59732022581</v>
      </c>
      <c r="F214" s="99">
        <v>4.0988412765664926</v>
      </c>
      <c r="J214" s="83"/>
      <c r="K214" s="81"/>
      <c r="L214" s="84"/>
      <c r="M214" s="84"/>
    </row>
    <row r="215" spans="1:13" ht="11.25">
      <c r="A215" s="80"/>
      <c r="C215" s="74" t="s">
        <v>367</v>
      </c>
      <c r="D215" s="107">
        <v>38389.91543981482</v>
      </c>
      <c r="E215" s="74">
        <v>51830.62294700523</v>
      </c>
      <c r="F215" s="99">
        <v>1.0446741773729984</v>
      </c>
      <c r="J215" s="83"/>
      <c r="K215" s="81"/>
      <c r="L215" s="84"/>
      <c r="M215" s="84"/>
    </row>
    <row r="216" spans="1:13" ht="11.25">
      <c r="A216" s="80"/>
      <c r="C216" s="74" t="s">
        <v>591</v>
      </c>
      <c r="D216" s="107">
        <v>38389.92238425926</v>
      </c>
      <c r="E216" s="74">
        <v>35023.63782150241</v>
      </c>
      <c r="F216" s="99">
        <v>3.4598631567337925</v>
      </c>
      <c r="J216" s="83"/>
      <c r="K216" s="81"/>
      <c r="L216" s="84"/>
      <c r="M216" s="84"/>
    </row>
    <row r="217" spans="1:13" ht="11.25">
      <c r="A217" s="80"/>
      <c r="C217" s="74" t="s">
        <v>592</v>
      </c>
      <c r="D217" s="107">
        <v>38389.92934027778</v>
      </c>
      <c r="E217" s="74">
        <v>19222.006095494304</v>
      </c>
      <c r="F217" s="99">
        <v>2.078184933913966</v>
      </c>
      <c r="J217" s="83"/>
      <c r="K217" s="81"/>
      <c r="L217" s="84"/>
      <c r="M217" s="84"/>
    </row>
    <row r="218" spans="1:13" ht="11.25">
      <c r="A218" s="80"/>
      <c r="C218" s="74" t="s">
        <v>582</v>
      </c>
      <c r="D218" s="107">
        <v>38389.9362962963</v>
      </c>
      <c r="E218" s="74">
        <v>36099.69905983983</v>
      </c>
      <c r="F218" s="99">
        <v>2.5046910861665226</v>
      </c>
      <c r="J218" s="83"/>
      <c r="K218" s="81"/>
      <c r="L218" s="84"/>
      <c r="M218" s="84"/>
    </row>
    <row r="219" spans="1:13" ht="11.25">
      <c r="A219" s="80"/>
      <c r="C219" s="74" t="s">
        <v>371</v>
      </c>
      <c r="D219" s="107">
        <v>38389.94322916667</v>
      </c>
      <c r="E219" s="74">
        <v>36061.71865550536</v>
      </c>
      <c r="F219" s="99">
        <v>2.0013568017196275</v>
      </c>
      <c r="J219" s="83"/>
      <c r="K219" s="81"/>
      <c r="L219" s="84"/>
      <c r="M219" s="84"/>
    </row>
    <row r="220" spans="1:13" ht="11.25">
      <c r="A220" s="80"/>
      <c r="C220" s="74" t="s">
        <v>593</v>
      </c>
      <c r="D220" s="107">
        <v>38389.95018518518</v>
      </c>
      <c r="E220" s="74">
        <v>48495.16729990875</v>
      </c>
      <c r="F220" s="99">
        <v>3.361577681516348</v>
      </c>
      <c r="J220" s="83"/>
      <c r="K220" s="81"/>
      <c r="L220" s="84"/>
      <c r="M220" s="84"/>
    </row>
    <row r="221" spans="1:13" ht="11.25">
      <c r="A221" s="80"/>
      <c r="C221" s="74" t="s">
        <v>368</v>
      </c>
      <c r="D221" s="107">
        <v>38389.957141203704</v>
      </c>
      <c r="E221" s="74">
        <v>8657.093466201737</v>
      </c>
      <c r="F221" s="99">
        <v>2.119247196607866</v>
      </c>
      <c r="J221" s="83"/>
      <c r="K221" s="81"/>
      <c r="L221" s="84"/>
      <c r="M221" s="84"/>
    </row>
    <row r="222" spans="1:13" ht="11.25">
      <c r="A222" s="80"/>
      <c r="C222" s="74" t="s">
        <v>594</v>
      </c>
      <c r="D222" s="107">
        <v>38389.96407407407</v>
      </c>
      <c r="E222" s="74">
        <v>21911.87575537462</v>
      </c>
      <c r="F222" s="99">
        <v>1.5718434256479805</v>
      </c>
      <c r="J222" s="83"/>
      <c r="K222" s="81"/>
      <c r="L222" s="84"/>
      <c r="M222" s="84"/>
    </row>
    <row r="223" spans="1:13" ht="11.25">
      <c r="A223" s="80"/>
      <c r="C223" s="74" t="s">
        <v>595</v>
      </c>
      <c r="D223" s="107">
        <v>38389.971030092594</v>
      </c>
      <c r="E223" s="74">
        <v>41285.94795319613</v>
      </c>
      <c r="F223" s="99">
        <v>0.7250891212305254</v>
      </c>
      <c r="J223" s="83"/>
      <c r="K223" s="81"/>
      <c r="L223" s="84"/>
      <c r="M223" s="84"/>
    </row>
    <row r="224" spans="1:13" ht="11.25">
      <c r="A224" s="80"/>
      <c r="C224" s="74" t="s">
        <v>372</v>
      </c>
      <c r="D224" s="107">
        <v>38389.97798611111</v>
      </c>
      <c r="E224" s="74">
        <v>36327.951742669306</v>
      </c>
      <c r="F224" s="99">
        <v>2.001673730324338</v>
      </c>
      <c r="J224" s="83"/>
      <c r="K224" s="81"/>
      <c r="L224" s="84"/>
      <c r="M224" s="84"/>
    </row>
    <row r="225" spans="1:13" ht="11.25">
      <c r="A225" s="80"/>
      <c r="C225" s="74" t="s">
        <v>369</v>
      </c>
      <c r="D225" s="107">
        <v>38389.984930555554</v>
      </c>
      <c r="E225" s="74">
        <v>24075.41296175754</v>
      </c>
      <c r="F225" s="99">
        <v>3.023235223164493</v>
      </c>
      <c r="J225" s="83"/>
      <c r="K225" s="81"/>
      <c r="L225" s="84"/>
      <c r="M225" s="84"/>
    </row>
    <row r="226" spans="1:13" ht="11.25">
      <c r="A226" s="80"/>
      <c r="C226" s="74" t="s">
        <v>373</v>
      </c>
      <c r="D226" s="107">
        <v>38389.991875</v>
      </c>
      <c r="E226" s="74">
        <v>143.66142270861835</v>
      </c>
      <c r="F226" s="99">
        <v>64.81128027381375</v>
      </c>
      <c r="J226" s="83"/>
      <c r="K226" s="81"/>
      <c r="L226" s="84"/>
      <c r="M226" s="84"/>
    </row>
    <row r="227" spans="1:6" ht="11.25">
      <c r="A227" s="80"/>
      <c r="C227" s="74" t="s">
        <v>370</v>
      </c>
      <c r="D227" s="107">
        <v>38389.99883101852</v>
      </c>
      <c r="E227" s="74">
        <v>4106.197262168556</v>
      </c>
      <c r="F227" s="99">
        <v>6.460935053009029</v>
      </c>
    </row>
    <row r="228" spans="1:13" ht="11.25">
      <c r="A228" s="80"/>
      <c r="C228" s="74" t="s">
        <v>583</v>
      </c>
      <c r="D228" s="107">
        <v>38390.00577546296</v>
      </c>
      <c r="E228" s="74">
        <v>37122.83943838504</v>
      </c>
      <c r="F228" s="99">
        <v>2.0905416486201456</v>
      </c>
      <c r="H228" s="83"/>
      <c r="M228" s="77"/>
    </row>
    <row r="229" spans="1:6" ht="11.25">
      <c r="A229" s="80"/>
      <c r="C229" s="74" t="s">
        <v>374</v>
      </c>
      <c r="D229" s="107">
        <v>38390.012719907405</v>
      </c>
      <c r="E229" s="74">
        <v>36964.49512260882</v>
      </c>
      <c r="F229" s="99">
        <v>4.2110374473242835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399</v>
      </c>
    </row>
    <row r="234" ht="11.25">
      <c r="A234" s="80"/>
    </row>
    <row r="235" ht="11.25">
      <c r="A235" s="80"/>
    </row>
    <row r="236" spans="1:6" ht="11.25">
      <c r="A236" s="80"/>
      <c r="C236" s="74" t="s">
        <v>400</v>
      </c>
      <c r="D236" s="107" t="s">
        <v>401</v>
      </c>
      <c r="E236" s="74" t="s">
        <v>402</v>
      </c>
      <c r="F236" s="99" t="s">
        <v>487</v>
      </c>
    </row>
    <row r="237" spans="1:6" ht="11.25">
      <c r="A237" s="80" t="s">
        <v>573</v>
      </c>
      <c r="C237" s="74" t="s">
        <v>563</v>
      </c>
      <c r="D237" s="107">
        <v>38389.797997685186</v>
      </c>
      <c r="E237" s="74">
        <v>5230390.478363564</v>
      </c>
      <c r="F237" s="99">
        <v>2.4794868269296866</v>
      </c>
    </row>
    <row r="238" spans="1:6" ht="11.25">
      <c r="A238" s="80"/>
      <c r="C238" s="74" t="s">
        <v>564</v>
      </c>
      <c r="D238" s="107">
        <v>38389.80494212963</v>
      </c>
      <c r="E238" s="74">
        <v>9180.838598207356</v>
      </c>
      <c r="F238" s="99">
        <v>7.104061068582821</v>
      </c>
    </row>
    <row r="239" spans="1:6" ht="11.25">
      <c r="A239" s="80"/>
      <c r="C239" s="74" t="s">
        <v>578</v>
      </c>
      <c r="D239" s="107">
        <v>38389.81190972222</v>
      </c>
      <c r="E239" s="74">
        <v>1444408.5077171647</v>
      </c>
      <c r="F239" s="99">
        <v>1.094032928789303</v>
      </c>
    </row>
    <row r="240" spans="1:6" ht="11.25">
      <c r="A240" s="80"/>
      <c r="C240" s="74" t="s">
        <v>565</v>
      </c>
      <c r="D240" s="107">
        <v>38389.818877314814</v>
      </c>
      <c r="E240" s="74">
        <v>5380574.634781364</v>
      </c>
      <c r="F240" s="99">
        <v>1.1460403744988488</v>
      </c>
    </row>
    <row r="241" spans="1:6" ht="11.25">
      <c r="A241" s="80"/>
      <c r="C241" s="74" t="s">
        <v>579</v>
      </c>
      <c r="D241" s="107">
        <v>38389.825833333336</v>
      </c>
      <c r="E241" s="74">
        <v>18937.544031244404</v>
      </c>
      <c r="F241" s="99">
        <v>0.4439453864187726</v>
      </c>
    </row>
    <row r="242" spans="1:6" ht="11.25">
      <c r="A242" s="80"/>
      <c r="C242" s="74" t="s">
        <v>584</v>
      </c>
      <c r="D242" s="107">
        <v>38389.8328125</v>
      </c>
      <c r="E242" s="74">
        <v>621145.8916345333</v>
      </c>
      <c r="F242" s="99">
        <v>1.9985541502085664</v>
      </c>
    </row>
    <row r="243" spans="1:6" ht="11.25">
      <c r="A243" s="80"/>
      <c r="C243" s="74" t="s">
        <v>566</v>
      </c>
      <c r="D243" s="107">
        <v>38389.839780092596</v>
      </c>
      <c r="E243" s="74">
        <v>5210139.557649128</v>
      </c>
      <c r="F243" s="99">
        <v>1.6923155301891324</v>
      </c>
    </row>
    <row r="244" spans="1:6" ht="11.25">
      <c r="A244" s="80"/>
      <c r="C244" s="74" t="s">
        <v>585</v>
      </c>
      <c r="D244" s="107">
        <v>38389.84674768519</v>
      </c>
      <c r="E244" s="74">
        <v>712725.9079667537</v>
      </c>
      <c r="F244" s="99">
        <v>0.9100628137318049</v>
      </c>
    </row>
    <row r="245" spans="1:6" ht="11.25">
      <c r="A245" s="80"/>
      <c r="C245" s="74" t="s">
        <v>586</v>
      </c>
      <c r="D245" s="107">
        <v>38389.8537037037</v>
      </c>
      <c r="E245" s="74">
        <v>1011106.0240606793</v>
      </c>
      <c r="F245" s="99">
        <v>4.101585913438235</v>
      </c>
    </row>
    <row r="246" spans="1:6" ht="11.25">
      <c r="A246" s="80"/>
      <c r="C246" s="74" t="s">
        <v>587</v>
      </c>
      <c r="D246" s="107">
        <v>38389.860671296294</v>
      </c>
      <c r="E246" s="74">
        <v>3427712.7412369847</v>
      </c>
      <c r="F246" s="99">
        <v>0.8150061653077982</v>
      </c>
    </row>
    <row r="247" spans="1:6" ht="11.25">
      <c r="A247" s="80"/>
      <c r="C247" s="74" t="s">
        <v>580</v>
      </c>
      <c r="D247" s="107">
        <v>38389.867638888885</v>
      </c>
      <c r="E247" s="74">
        <v>3804591.786400097</v>
      </c>
      <c r="F247" s="99">
        <v>0.9875289683537519</v>
      </c>
    </row>
    <row r="248" spans="1:6" ht="11.25">
      <c r="A248" s="80"/>
      <c r="C248" s="74" t="s">
        <v>567</v>
      </c>
      <c r="D248" s="107">
        <v>38389.87461805555</v>
      </c>
      <c r="E248" s="74">
        <v>5199007.557940677</v>
      </c>
      <c r="F248" s="99">
        <v>3.597127161857934</v>
      </c>
    </row>
    <row r="249" spans="1:6" ht="11.25">
      <c r="A249" s="80"/>
      <c r="C249" s="74" t="s">
        <v>365</v>
      </c>
      <c r="D249" s="107">
        <v>38389.881574074076</v>
      </c>
      <c r="E249" s="74">
        <v>14540.727031746499</v>
      </c>
      <c r="F249" s="99">
        <v>4.007705812074034</v>
      </c>
    </row>
    <row r="250" spans="1:6" ht="11.25">
      <c r="A250" s="80"/>
      <c r="C250" s="74" t="s">
        <v>588</v>
      </c>
      <c r="D250" s="107">
        <v>38389.88853009259</v>
      </c>
      <c r="E250" s="74">
        <v>1274234.8827493656</v>
      </c>
      <c r="F250" s="99">
        <v>3.2665547467090157</v>
      </c>
    </row>
    <row r="251" spans="1:6" ht="11.25">
      <c r="A251" s="80"/>
      <c r="C251" s="74" t="s">
        <v>589</v>
      </c>
      <c r="D251" s="107">
        <v>38389.895474537036</v>
      </c>
      <c r="E251" s="74">
        <v>1310587.631169833</v>
      </c>
      <c r="F251" s="99">
        <v>2.2410719884490518</v>
      </c>
    </row>
    <row r="252" spans="1:6" ht="11.25">
      <c r="A252" s="80"/>
      <c r="C252" s="74" t="s">
        <v>590</v>
      </c>
      <c r="D252" s="107">
        <v>38389.90244212963</v>
      </c>
      <c r="E252" s="74">
        <v>936362.0433601462</v>
      </c>
      <c r="F252" s="99">
        <v>3.989802559578821</v>
      </c>
    </row>
    <row r="253" spans="1:6" ht="11.25">
      <c r="A253" s="80"/>
      <c r="C253" s="74" t="s">
        <v>366</v>
      </c>
      <c r="D253" s="107">
        <v>38389.90938657407</v>
      </c>
      <c r="E253" s="74">
        <v>5163542.830090952</v>
      </c>
      <c r="F253" s="99">
        <v>3.504890675396344</v>
      </c>
    </row>
    <row r="254" spans="1:6" ht="11.25">
      <c r="A254" s="80"/>
      <c r="C254" s="74" t="s">
        <v>367</v>
      </c>
      <c r="D254" s="107">
        <v>38389.916354166664</v>
      </c>
      <c r="E254" s="74">
        <v>1429506.7837564878</v>
      </c>
      <c r="F254" s="99">
        <v>2.3432284407840998</v>
      </c>
    </row>
    <row r="255" spans="1:6" ht="11.25">
      <c r="A255" s="80"/>
      <c r="C255" s="74" t="s">
        <v>591</v>
      </c>
      <c r="D255" s="107">
        <v>38389.92329861111</v>
      </c>
      <c r="E255" s="74">
        <v>1041039.4924875493</v>
      </c>
      <c r="F255" s="99">
        <v>1.006524673909588</v>
      </c>
    </row>
    <row r="256" spans="1:6" ht="11.25">
      <c r="A256" s="80"/>
      <c r="C256" s="74" t="s">
        <v>592</v>
      </c>
      <c r="D256" s="107">
        <v>38389.930243055554</v>
      </c>
      <c r="E256" s="74">
        <v>1082843.503329391</v>
      </c>
      <c r="F256" s="99">
        <v>1.0402838879439669</v>
      </c>
    </row>
    <row r="257" spans="1:6" ht="11.25">
      <c r="A257" s="80"/>
      <c r="C257" s="74" t="s">
        <v>582</v>
      </c>
      <c r="D257" s="107">
        <v>38389.93719907408</v>
      </c>
      <c r="E257" s="74">
        <v>5154275.470823628</v>
      </c>
      <c r="F257" s="99">
        <v>2.9420923439016975</v>
      </c>
    </row>
    <row r="258" spans="1:6" ht="11.25">
      <c r="A258" s="80"/>
      <c r="C258" s="74" t="s">
        <v>371</v>
      </c>
      <c r="D258" s="107">
        <v>38389.94414351852</v>
      </c>
      <c r="E258" s="74">
        <v>5404646.796755808</v>
      </c>
      <c r="F258" s="99">
        <v>2.214571124153304</v>
      </c>
    </row>
    <row r="259" spans="1:6" ht="11.25">
      <c r="A259" s="80"/>
      <c r="C259" s="74" t="s">
        <v>593</v>
      </c>
      <c r="D259" s="107">
        <v>38389.95109953704</v>
      </c>
      <c r="E259" s="74">
        <v>1243954.375468376</v>
      </c>
      <c r="F259" s="99">
        <v>2.3147484441760096</v>
      </c>
    </row>
    <row r="260" spans="1:6" ht="11.25">
      <c r="A260" s="80"/>
      <c r="C260" s="74" t="s">
        <v>368</v>
      </c>
      <c r="D260" s="107">
        <v>38389.95804398148</v>
      </c>
      <c r="E260" s="74">
        <v>19817.663786642956</v>
      </c>
      <c r="F260" s="99">
        <v>4.779612264251792</v>
      </c>
    </row>
    <row r="261" spans="1:6" ht="11.25">
      <c r="A261" s="80"/>
      <c r="C261" s="74" t="s">
        <v>594</v>
      </c>
      <c r="D261" s="107">
        <v>38389.965</v>
      </c>
      <c r="E261" s="74">
        <v>1618483.9874761328</v>
      </c>
      <c r="F261" s="99">
        <v>3.8295590949251688</v>
      </c>
    </row>
    <row r="262" spans="1:6" ht="11.25">
      <c r="A262" s="80"/>
      <c r="C262" s="74" t="s">
        <v>595</v>
      </c>
      <c r="D262" s="107">
        <v>38389.97194444444</v>
      </c>
      <c r="E262" s="74">
        <v>1184040.1261788134</v>
      </c>
      <c r="F262" s="99">
        <v>1.2153555687045934</v>
      </c>
    </row>
    <row r="263" spans="1:6" ht="11.25">
      <c r="A263" s="80"/>
      <c r="C263" s="74" t="s">
        <v>372</v>
      </c>
      <c r="D263" s="107">
        <v>38389.97888888889</v>
      </c>
      <c r="E263" s="74">
        <v>4787927.828759567</v>
      </c>
      <c r="F263" s="99">
        <v>15.052400541183138</v>
      </c>
    </row>
    <row r="264" spans="1:6" ht="11.25">
      <c r="A264" s="80"/>
      <c r="C264" s="74" t="s">
        <v>369</v>
      </c>
      <c r="D264" s="107">
        <v>38389.98584490741</v>
      </c>
      <c r="E264" s="74">
        <v>3899537.8732275087</v>
      </c>
      <c r="F264" s="99">
        <v>0.6333031913026452</v>
      </c>
    </row>
    <row r="265" spans="1:6" ht="11.25">
      <c r="A265" s="80"/>
      <c r="C265" s="74" t="s">
        <v>373</v>
      </c>
      <c r="D265" s="107">
        <v>38389.992800925924</v>
      </c>
      <c r="E265" s="74">
        <v>9702.583947200197</v>
      </c>
      <c r="F265" s="99">
        <v>8.635676864205317</v>
      </c>
    </row>
    <row r="266" spans="1:6" ht="11.25">
      <c r="A266" s="80"/>
      <c r="C266" s="74" t="s">
        <v>370</v>
      </c>
      <c r="D266" s="107">
        <v>38389.99974537037</v>
      </c>
      <c r="E266" s="74">
        <v>14586.836730693869</v>
      </c>
      <c r="F266" s="99">
        <v>4.033915457335246</v>
      </c>
    </row>
    <row r="267" spans="1:6" ht="11.25">
      <c r="A267" s="80"/>
      <c r="C267" s="74" t="s">
        <v>583</v>
      </c>
      <c r="D267" s="107">
        <v>38390.006689814814</v>
      </c>
      <c r="E267" s="74">
        <v>5330619.233003965</v>
      </c>
      <c r="F267" s="99">
        <v>1.5070256153547639</v>
      </c>
    </row>
    <row r="268" spans="1:6" ht="11.25">
      <c r="A268" s="80"/>
      <c r="C268" s="74" t="s">
        <v>374</v>
      </c>
      <c r="D268" s="107">
        <v>38390.01363425926</v>
      </c>
      <c r="E268" s="74">
        <v>5436004.018406978</v>
      </c>
      <c r="F268" s="99">
        <v>2.7730993022917074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399</v>
      </c>
    </row>
    <row r="273" ht="11.25">
      <c r="A273" s="80"/>
    </row>
    <row r="274" ht="11.25">
      <c r="A274" s="80"/>
    </row>
    <row r="275" spans="1:6" ht="11.25">
      <c r="A275" s="80"/>
      <c r="C275" s="74" t="s">
        <v>400</v>
      </c>
      <c r="D275" s="107" t="s">
        <v>401</v>
      </c>
      <c r="E275" s="74" t="s">
        <v>402</v>
      </c>
      <c r="F275" s="99" t="s">
        <v>487</v>
      </c>
    </row>
    <row r="276" spans="1:6" ht="11.25">
      <c r="A276" s="80" t="s">
        <v>574</v>
      </c>
      <c r="C276" s="74" t="s">
        <v>563</v>
      </c>
      <c r="D276" s="107">
        <v>38389.795694444445</v>
      </c>
      <c r="E276" s="74">
        <v>44787.78370188267</v>
      </c>
      <c r="F276" s="99">
        <v>1.4291792280823563</v>
      </c>
    </row>
    <row r="277" spans="1:6" ht="11.25">
      <c r="A277" s="80"/>
      <c r="C277" s="74" t="s">
        <v>564</v>
      </c>
      <c r="D277" s="107">
        <v>38389.80266203704</v>
      </c>
      <c r="E277" s="74">
        <v>227.91737288135587</v>
      </c>
      <c r="F277" s="99">
        <v>162.09511887326622</v>
      </c>
    </row>
    <row r="278" spans="1:6" ht="11.25">
      <c r="A278" s="80"/>
      <c r="C278" s="74" t="s">
        <v>578</v>
      </c>
      <c r="D278" s="107">
        <v>38389.80961805556</v>
      </c>
      <c r="E278" s="74">
        <v>46570.0315200158</v>
      </c>
      <c r="F278" s="99">
        <v>0.8543191359032453</v>
      </c>
    </row>
    <row r="279" spans="1:6" ht="11.25">
      <c r="A279" s="80"/>
      <c r="C279" s="74" t="s">
        <v>565</v>
      </c>
      <c r="D279" s="107">
        <v>38389.81657407407</v>
      </c>
      <c r="E279" s="74">
        <v>45338.080496689974</v>
      </c>
      <c r="F279" s="99">
        <v>4.075816233260105</v>
      </c>
    </row>
    <row r="280" spans="1:6" ht="11.25">
      <c r="A280" s="80"/>
      <c r="C280" s="74" t="s">
        <v>579</v>
      </c>
      <c r="D280" s="107">
        <v>38389.82356481482</v>
      </c>
      <c r="E280" s="74">
        <v>3655.6907291359876</v>
      </c>
      <c r="F280" s="99">
        <v>4.9886104241807</v>
      </c>
    </row>
    <row r="281" spans="1:6" ht="11.25">
      <c r="A281" s="80"/>
      <c r="C281" s="74" t="s">
        <v>584</v>
      </c>
      <c r="D281" s="107">
        <v>38389.83052083333</v>
      </c>
      <c r="E281" s="74">
        <v>16619.477510603192</v>
      </c>
      <c r="F281" s="99">
        <v>0.42319202995543104</v>
      </c>
    </row>
    <row r="282" spans="1:6" ht="11.25">
      <c r="A282" s="80"/>
      <c r="C282" s="74" t="s">
        <v>566</v>
      </c>
      <c r="D282" s="107">
        <v>38389.837476851855</v>
      </c>
      <c r="E282" s="74">
        <v>46694.38943463929</v>
      </c>
      <c r="F282" s="99">
        <v>0.9252227179897748</v>
      </c>
    </row>
    <row r="283" spans="1:6" ht="11.25">
      <c r="A283" s="80"/>
      <c r="C283" s="74" t="s">
        <v>585</v>
      </c>
      <c r="D283" s="107">
        <v>38389.84444444445</v>
      </c>
      <c r="E283" s="74">
        <v>11857.703639237698</v>
      </c>
      <c r="F283" s="99">
        <v>0.7735105913151956</v>
      </c>
    </row>
    <row r="284" spans="1:6" ht="11.25">
      <c r="A284" s="80"/>
      <c r="C284" s="74" t="s">
        <v>586</v>
      </c>
      <c r="D284" s="107">
        <v>38389.85141203704</v>
      </c>
      <c r="E284" s="74">
        <v>23269.07246337048</v>
      </c>
      <c r="F284" s="99">
        <v>1.0571830998169747</v>
      </c>
    </row>
    <row r="285" spans="1:6" ht="11.25">
      <c r="A285" s="80"/>
      <c r="C285" s="74" t="s">
        <v>587</v>
      </c>
      <c r="D285" s="107">
        <v>38389.85836805555</v>
      </c>
      <c r="E285" s="74">
        <v>13181.035382546668</v>
      </c>
      <c r="F285" s="99">
        <v>1.5322388549366561</v>
      </c>
    </row>
    <row r="286" spans="1:6" ht="11.25">
      <c r="A286" s="80"/>
      <c r="C286" s="74" t="s">
        <v>580</v>
      </c>
      <c r="D286" s="107">
        <v>38389.86534722222</v>
      </c>
      <c r="E286" s="74">
        <v>23405.33008237528</v>
      </c>
      <c r="F286" s="99">
        <v>5.511906026139591</v>
      </c>
    </row>
    <row r="287" spans="1:6" ht="11.25">
      <c r="A287" s="80"/>
      <c r="C287" s="74" t="s">
        <v>567</v>
      </c>
      <c r="D287" s="107">
        <v>38389.87231481481</v>
      </c>
      <c r="E287" s="74">
        <v>45788.75313233766</v>
      </c>
      <c r="F287" s="99">
        <v>1.0810769720685902</v>
      </c>
    </row>
    <row r="288" spans="1:6" ht="11.25">
      <c r="A288" s="80"/>
      <c r="C288" s="74" t="s">
        <v>365</v>
      </c>
      <c r="D288" s="107">
        <v>38389.879282407404</v>
      </c>
      <c r="E288" s="74">
        <v>1228.3722577462368</v>
      </c>
      <c r="F288" s="99">
        <v>13.729111118641875</v>
      </c>
    </row>
    <row r="289" spans="1:6" ht="11.25">
      <c r="A289" s="80"/>
      <c r="C289" s="74" t="s">
        <v>588</v>
      </c>
      <c r="D289" s="107">
        <v>38389.88623842593</v>
      </c>
      <c r="E289" s="74">
        <v>27436.447156427497</v>
      </c>
      <c r="F289" s="99">
        <v>2.2997081917572033</v>
      </c>
    </row>
    <row r="290" spans="1:6" ht="11.25">
      <c r="A290" s="80"/>
      <c r="C290" s="74" t="s">
        <v>589</v>
      </c>
      <c r="D290" s="107">
        <v>38389.89319444444</v>
      </c>
      <c r="E290" s="74">
        <v>26746.619788923505</v>
      </c>
      <c r="F290" s="99">
        <v>0.09451823666600115</v>
      </c>
    </row>
    <row r="291" spans="1:6" ht="11.25">
      <c r="A291" s="80"/>
      <c r="C291" s="74" t="s">
        <v>590</v>
      </c>
      <c r="D291" s="107">
        <v>38389.90013888889</v>
      </c>
      <c r="E291" s="74">
        <v>25780.510198195243</v>
      </c>
      <c r="F291" s="99">
        <v>3.4343687203356708</v>
      </c>
    </row>
    <row r="292" spans="1:6" ht="11.25">
      <c r="A292" s="80"/>
      <c r="C292" s="74" t="s">
        <v>366</v>
      </c>
      <c r="D292" s="107">
        <v>38389.90709490741</v>
      </c>
      <c r="E292" s="74">
        <v>46047.27656955248</v>
      </c>
      <c r="F292" s="99">
        <v>2.98028810610198</v>
      </c>
    </row>
    <row r="293" spans="1:6" ht="11.25">
      <c r="A293" s="80"/>
      <c r="C293" s="74" t="s">
        <v>367</v>
      </c>
      <c r="D293" s="107">
        <v>38389.9140625</v>
      </c>
      <c r="E293" s="74">
        <v>46181.409379531666</v>
      </c>
      <c r="F293" s="99">
        <v>5.959005948011435</v>
      </c>
    </row>
    <row r="294" spans="1:6" ht="11.25">
      <c r="A294" s="80"/>
      <c r="C294" s="74" t="s">
        <v>591</v>
      </c>
      <c r="D294" s="107">
        <v>38389.921006944445</v>
      </c>
      <c r="E294" s="74">
        <v>19696.915727437216</v>
      </c>
      <c r="F294" s="99">
        <v>3.33331351675445</v>
      </c>
    </row>
    <row r="295" spans="1:6" ht="11.25">
      <c r="A295" s="80"/>
      <c r="C295" s="74" t="s">
        <v>592</v>
      </c>
      <c r="D295" s="107">
        <v>38389.92796296296</v>
      </c>
      <c r="E295" s="74">
        <v>10474.400200667074</v>
      </c>
      <c r="F295" s="99">
        <v>2.9739809565977398</v>
      </c>
    </row>
    <row r="296" spans="1:6" ht="11.25">
      <c r="A296" s="80"/>
      <c r="C296" s="74" t="s">
        <v>582</v>
      </c>
      <c r="D296" s="107">
        <v>38389.934907407405</v>
      </c>
      <c r="E296" s="74">
        <v>46039.90929989334</v>
      </c>
      <c r="F296" s="99">
        <v>3.1299137845330507</v>
      </c>
    </row>
    <row r="297" spans="1:6" ht="11.25">
      <c r="A297" s="80"/>
      <c r="C297" s="74" t="s">
        <v>371</v>
      </c>
      <c r="D297" s="107">
        <v>38389.94185185185</v>
      </c>
      <c r="E297" s="74">
        <v>47831.42798537851</v>
      </c>
      <c r="F297" s="99">
        <v>3.5219248411735786</v>
      </c>
    </row>
    <row r="298" spans="1:6" ht="11.25">
      <c r="A298" s="80"/>
      <c r="C298" s="74" t="s">
        <v>593</v>
      </c>
      <c r="D298" s="107">
        <v>38389.948796296296</v>
      </c>
      <c r="E298" s="74">
        <v>26798.56356476525</v>
      </c>
      <c r="F298" s="99">
        <v>5.256659822645057</v>
      </c>
    </row>
    <row r="299" spans="1:6" ht="11.25">
      <c r="A299" s="80"/>
      <c r="C299" s="74" t="s">
        <v>368</v>
      </c>
      <c r="D299" s="107">
        <v>38389.95575231482</v>
      </c>
      <c r="E299" s="74">
        <v>3714.5694306111714</v>
      </c>
      <c r="F299" s="99">
        <v>1.7381308274578546</v>
      </c>
    </row>
    <row r="300" spans="1:6" ht="11.25">
      <c r="A300" s="80"/>
      <c r="C300" s="74" t="s">
        <v>594</v>
      </c>
      <c r="D300" s="107">
        <v>38389.96270833333</v>
      </c>
      <c r="E300" s="74">
        <v>12656.369150840714</v>
      </c>
      <c r="F300" s="99">
        <v>2.2566516936081875</v>
      </c>
    </row>
    <row r="301" spans="1:6" ht="11.25">
      <c r="A301" s="80"/>
      <c r="C301" s="74" t="s">
        <v>595</v>
      </c>
      <c r="D301" s="107">
        <v>38389.96965277778</v>
      </c>
      <c r="E301" s="74">
        <v>22818.808168668813</v>
      </c>
      <c r="F301" s="99">
        <v>1.105558697630778</v>
      </c>
    </row>
    <row r="302" spans="1:6" ht="11.25">
      <c r="A302" s="80"/>
      <c r="C302" s="74" t="s">
        <v>372</v>
      </c>
      <c r="D302" s="107">
        <v>38389.97659722222</v>
      </c>
      <c r="E302" s="74">
        <v>47468.273654137265</v>
      </c>
      <c r="F302" s="99">
        <v>2.6596442945740666</v>
      </c>
    </row>
    <row r="303" spans="1:6" ht="11.25">
      <c r="A303" s="80"/>
      <c r="C303" s="74" t="s">
        <v>369</v>
      </c>
      <c r="D303" s="107">
        <v>38389.98354166667</v>
      </c>
      <c r="E303" s="74">
        <v>24380.812996579203</v>
      </c>
      <c r="F303" s="99">
        <v>2.691280821274172</v>
      </c>
    </row>
    <row r="304" spans="1:6" ht="11.25">
      <c r="A304" s="80"/>
      <c r="C304" s="74" t="s">
        <v>373</v>
      </c>
      <c r="D304" s="107">
        <v>38389.99049768518</v>
      </c>
      <c r="E304" s="74">
        <v>236.7677999079901</v>
      </c>
      <c r="F304" s="99">
        <v>96.86843890919344</v>
      </c>
    </row>
    <row r="305" spans="1:6" ht="11.25">
      <c r="A305" s="80"/>
      <c r="C305" s="74" t="s">
        <v>370</v>
      </c>
      <c r="D305" s="107">
        <v>38389.99744212963</v>
      </c>
      <c r="E305" s="74">
        <v>1057.6760828823917</v>
      </c>
      <c r="F305" s="99">
        <v>27.65534678338171</v>
      </c>
    </row>
    <row r="306" spans="1:6" ht="11.25">
      <c r="A306" s="80"/>
      <c r="C306" s="74" t="s">
        <v>583</v>
      </c>
      <c r="D306" s="107">
        <v>38390.00438657407</v>
      </c>
      <c r="E306" s="74">
        <v>47419.08333889287</v>
      </c>
      <c r="F306" s="99">
        <v>1.6283470976212777</v>
      </c>
    </row>
    <row r="307" spans="1:6" ht="11.25">
      <c r="A307" s="80"/>
      <c r="C307" s="74" t="s">
        <v>374</v>
      </c>
      <c r="D307" s="107">
        <v>38390.011342592596</v>
      </c>
      <c r="E307" s="74">
        <v>49409.589937892844</v>
      </c>
      <c r="F307" s="99">
        <v>0.7207823248519486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399</v>
      </c>
    </row>
    <row r="312" ht="11.25">
      <c r="A312" s="80"/>
    </row>
    <row r="313" ht="11.25">
      <c r="A313" s="80"/>
    </row>
    <row r="314" spans="1:6" ht="11.25">
      <c r="A314" s="80"/>
      <c r="C314" s="74" t="s">
        <v>400</v>
      </c>
      <c r="D314" s="107" t="s">
        <v>401</v>
      </c>
      <c r="E314" s="74" t="s">
        <v>402</v>
      </c>
      <c r="F314" s="99" t="s">
        <v>487</v>
      </c>
    </row>
    <row r="315" spans="1:6" ht="11.25">
      <c r="A315" s="80" t="s">
        <v>575</v>
      </c>
      <c r="C315" s="74" t="s">
        <v>563</v>
      </c>
      <c r="D315" s="107">
        <v>38389.79752314815</v>
      </c>
      <c r="E315" s="74">
        <v>24244.41068163634</v>
      </c>
      <c r="F315" s="99">
        <v>2.4163071564244776</v>
      </c>
    </row>
    <row r="316" spans="1:6" ht="11.25">
      <c r="A316" s="80"/>
      <c r="C316" s="74" t="s">
        <v>564</v>
      </c>
      <c r="D316" s="107">
        <v>38389.80447916667</v>
      </c>
      <c r="E316" s="74">
        <v>371.73577036010784</v>
      </c>
      <c r="F316" s="99">
        <v>101.43032170839817</v>
      </c>
    </row>
    <row r="317" spans="1:6" ht="11.25">
      <c r="A317" s="80"/>
      <c r="C317" s="74" t="s">
        <v>578</v>
      </c>
      <c r="D317" s="107">
        <v>38389.81144675926</v>
      </c>
      <c r="E317" s="74">
        <v>14523.217963590936</v>
      </c>
      <c r="F317" s="99">
        <v>6.265737645566856</v>
      </c>
    </row>
    <row r="318" spans="1:6" ht="11.25">
      <c r="A318" s="80"/>
      <c r="C318" s="74" t="s">
        <v>565</v>
      </c>
      <c r="D318" s="107">
        <v>38389.81841435185</v>
      </c>
      <c r="E318" s="74">
        <v>25470.85883829046</v>
      </c>
      <c r="F318" s="99">
        <v>0.6584456500300564</v>
      </c>
    </row>
    <row r="319" spans="1:6" ht="11.25">
      <c r="A319" s="80"/>
      <c r="C319" s="74" t="s">
        <v>579</v>
      </c>
      <c r="D319" s="107">
        <v>38389.825370370374</v>
      </c>
      <c r="E319" s="74">
        <v>543.796379227005</v>
      </c>
      <c r="F319" s="99">
        <v>105.15574016297765</v>
      </c>
    </row>
    <row r="320" spans="1:6" ht="11.25">
      <c r="A320" s="80"/>
      <c r="C320" s="74" t="s">
        <v>584</v>
      </c>
      <c r="D320" s="107">
        <v>38389.832337962966</v>
      </c>
      <c r="E320" s="74">
        <v>6060.381689338763</v>
      </c>
      <c r="F320" s="99">
        <v>2.3519631521928597</v>
      </c>
    </row>
    <row r="321" spans="1:6" ht="11.25">
      <c r="A321" s="80"/>
      <c r="C321" s="74" t="s">
        <v>566</v>
      </c>
      <c r="D321" s="107">
        <v>38389.83931712963</v>
      </c>
      <c r="E321" s="74">
        <v>24494.827296674124</v>
      </c>
      <c r="F321" s="99">
        <v>6.321120821442459</v>
      </c>
    </row>
    <row r="322" spans="1:6" ht="11.25">
      <c r="A322" s="80"/>
      <c r="C322" s="74" t="s">
        <v>585</v>
      </c>
      <c r="D322" s="107">
        <v>38389.846284722225</v>
      </c>
      <c r="E322" s="74">
        <v>4728.448029689255</v>
      </c>
      <c r="F322" s="99">
        <v>6.78576202514922</v>
      </c>
    </row>
    <row r="323" spans="1:6" ht="11.25">
      <c r="A323" s="80"/>
      <c r="C323" s="74" t="s">
        <v>586</v>
      </c>
      <c r="D323" s="107">
        <v>38389.85324074074</v>
      </c>
      <c r="E323" s="74">
        <v>9397.44250774518</v>
      </c>
      <c r="F323" s="99">
        <v>2.0804604524361867</v>
      </c>
    </row>
    <row r="324" spans="1:6" ht="11.25">
      <c r="A324" s="80"/>
      <c r="C324" s="74" t="s">
        <v>587</v>
      </c>
      <c r="D324" s="107">
        <v>38389.86020833333</v>
      </c>
      <c r="E324" s="74">
        <v>265336.6821333729</v>
      </c>
      <c r="F324" s="99">
        <v>3.3799151754154297</v>
      </c>
    </row>
    <row r="325" spans="1:6" ht="11.25">
      <c r="A325" s="80"/>
      <c r="C325" s="74" t="s">
        <v>580</v>
      </c>
      <c r="D325" s="107">
        <v>38389.86717592592</v>
      </c>
      <c r="E325" s="74">
        <v>19137.999864112076</v>
      </c>
      <c r="F325" s="99">
        <v>4.27762078541871</v>
      </c>
    </row>
    <row r="326" spans="1:6" ht="11.25">
      <c r="A326" s="80"/>
      <c r="C326" s="74" t="s">
        <v>567</v>
      </c>
      <c r="D326" s="107">
        <v>38389.87415509259</v>
      </c>
      <c r="E326" s="74">
        <v>25384.068104279806</v>
      </c>
      <c r="F326" s="99">
        <v>3.889669595597939</v>
      </c>
    </row>
    <row r="327" spans="1:5" ht="11.25">
      <c r="A327" s="80"/>
      <c r="C327" s="74" t="s">
        <v>365</v>
      </c>
      <c r="D327" s="107">
        <v>38389.88111111111</v>
      </c>
      <c r="E327" s="74">
        <v>-146.57047216349542</v>
      </c>
    </row>
    <row r="328" spans="1:6" ht="11.25">
      <c r="A328" s="80"/>
      <c r="C328" s="74" t="s">
        <v>588</v>
      </c>
      <c r="D328" s="107">
        <v>38389.88806712963</v>
      </c>
      <c r="E328" s="74">
        <v>9435.038881073206</v>
      </c>
      <c r="F328" s="99">
        <v>0.5687628548742437</v>
      </c>
    </row>
    <row r="329" spans="1:6" ht="11.25">
      <c r="A329" s="80"/>
      <c r="C329" s="74" t="s">
        <v>589</v>
      </c>
      <c r="D329" s="107">
        <v>38389.89501157407</v>
      </c>
      <c r="E329" s="74">
        <v>9782.842421116924</v>
      </c>
      <c r="F329" s="99">
        <v>8.851178961177714</v>
      </c>
    </row>
    <row r="330" spans="1:6" ht="11.25">
      <c r="A330" s="80"/>
      <c r="C330" s="74" t="s">
        <v>590</v>
      </c>
      <c r="D330" s="107">
        <v>38389.901967592596</v>
      </c>
      <c r="E330" s="74">
        <v>10336.742369838548</v>
      </c>
      <c r="F330" s="99">
        <v>4.483622830265158</v>
      </c>
    </row>
    <row r="331" spans="1:6" ht="11.25">
      <c r="A331" s="80"/>
      <c r="C331" s="74" t="s">
        <v>366</v>
      </c>
      <c r="D331" s="107">
        <v>38389.90892361111</v>
      </c>
      <c r="E331" s="74">
        <v>25080.363384179283</v>
      </c>
      <c r="F331" s="99">
        <v>0.8538393695196436</v>
      </c>
    </row>
    <row r="332" spans="1:6" ht="11.25">
      <c r="A332" s="80"/>
      <c r="C332" s="74" t="s">
        <v>367</v>
      </c>
      <c r="D332" s="107">
        <v>38389.91587962963</v>
      </c>
      <c r="E332" s="74">
        <v>13746.826340776419</v>
      </c>
      <c r="F332" s="99">
        <v>8.003221820624416</v>
      </c>
    </row>
    <row r="333" spans="1:6" ht="11.25">
      <c r="A333" s="80"/>
      <c r="C333" s="74" t="s">
        <v>591</v>
      </c>
      <c r="D333" s="107">
        <v>38389.92283564815</v>
      </c>
      <c r="E333" s="74">
        <v>9007.86245880642</v>
      </c>
      <c r="F333" s="99">
        <v>11.681834597340096</v>
      </c>
    </row>
    <row r="334" spans="1:6" ht="11.25">
      <c r="A334" s="80"/>
      <c r="C334" s="74" t="s">
        <v>592</v>
      </c>
      <c r="D334" s="107">
        <v>38389.92978009259</v>
      </c>
      <c r="E334" s="74">
        <v>4366.644729468376</v>
      </c>
      <c r="F334" s="99">
        <v>6.6284044307830445</v>
      </c>
    </row>
    <row r="335" spans="1:6" ht="11.25">
      <c r="A335" s="80"/>
      <c r="C335" s="74" t="s">
        <v>582</v>
      </c>
      <c r="D335" s="107">
        <v>38389.936736111114</v>
      </c>
      <c r="E335" s="74">
        <v>24235.399734641822</v>
      </c>
      <c r="F335" s="99">
        <v>2.731652043646377</v>
      </c>
    </row>
    <row r="336" spans="1:6" ht="11.25">
      <c r="A336" s="80"/>
      <c r="C336" s="74" t="s">
        <v>371</v>
      </c>
      <c r="D336" s="107">
        <v>38389.94368055555</v>
      </c>
      <c r="E336" s="74">
        <v>25625.91524144543</v>
      </c>
      <c r="F336" s="99">
        <v>0.8722692783414953</v>
      </c>
    </row>
    <row r="337" spans="1:6" ht="11.25">
      <c r="A337" s="80"/>
      <c r="C337" s="74" t="s">
        <v>593</v>
      </c>
      <c r="D337" s="107">
        <v>38389.950625</v>
      </c>
      <c r="E337" s="74">
        <v>8912.402448776491</v>
      </c>
      <c r="F337" s="99">
        <v>6.112088914250369</v>
      </c>
    </row>
    <row r="338" spans="1:6" ht="11.25">
      <c r="A338" s="80"/>
      <c r="C338" s="74" t="s">
        <v>368</v>
      </c>
      <c r="D338" s="107">
        <v>38389.95758101852</v>
      </c>
      <c r="E338" s="74">
        <v>103.68534178999298</v>
      </c>
      <c r="F338" s="99">
        <v>115.40881477098412</v>
      </c>
    </row>
    <row r="339" spans="1:6" ht="11.25">
      <c r="A339" s="80"/>
      <c r="C339" s="74" t="s">
        <v>594</v>
      </c>
      <c r="D339" s="107">
        <v>38389.964525462965</v>
      </c>
      <c r="E339" s="74">
        <v>4248.321064967853</v>
      </c>
      <c r="F339" s="99">
        <v>4.469313225080082</v>
      </c>
    </row>
    <row r="340" spans="1:6" ht="11.25">
      <c r="A340" s="80"/>
      <c r="C340" s="74" t="s">
        <v>595</v>
      </c>
      <c r="D340" s="107">
        <v>38389.97148148148</v>
      </c>
      <c r="E340" s="74">
        <v>9061.394415874773</v>
      </c>
      <c r="F340" s="99">
        <v>2.4255132970480164</v>
      </c>
    </row>
    <row r="341" spans="1:6" ht="11.25">
      <c r="A341" s="80"/>
      <c r="C341" s="74" t="s">
        <v>372</v>
      </c>
      <c r="D341" s="107">
        <v>38389.978425925925</v>
      </c>
      <c r="E341" s="74">
        <v>25540.549724916913</v>
      </c>
      <c r="F341" s="99">
        <v>3.419793682664427</v>
      </c>
    </row>
    <row r="342" spans="1:6" ht="11.25">
      <c r="A342" s="80"/>
      <c r="C342" s="74" t="s">
        <v>369</v>
      </c>
      <c r="D342" s="107">
        <v>38389.98538194445</v>
      </c>
      <c r="E342" s="74">
        <v>19664.272426849566</v>
      </c>
      <c r="F342" s="99">
        <v>2.2477072086705134</v>
      </c>
    </row>
    <row r="343" spans="1:5" ht="11.25">
      <c r="A343" s="80"/>
      <c r="C343" s="74" t="s">
        <v>373</v>
      </c>
      <c r="D343" s="107">
        <v>38389.99232638889</v>
      </c>
      <c r="E343" s="74">
        <v>-168.82702384295808</v>
      </c>
    </row>
    <row r="344" spans="1:6" ht="11.25">
      <c r="A344" s="80"/>
      <c r="C344" s="74" t="s">
        <v>370</v>
      </c>
      <c r="D344" s="107">
        <v>38389.99927083333</v>
      </c>
      <c r="E344" s="74">
        <v>201.29384611461933</v>
      </c>
      <c r="F344" s="99">
        <v>110.10350673147285</v>
      </c>
    </row>
    <row r="345" spans="1:6" ht="11.25">
      <c r="A345" s="80"/>
      <c r="C345" s="74" t="s">
        <v>583</v>
      </c>
      <c r="D345" s="107">
        <v>38390.006215277775</v>
      </c>
      <c r="E345" s="74">
        <v>25645.015583517943</v>
      </c>
      <c r="F345" s="99">
        <v>3.593317157655783</v>
      </c>
    </row>
    <row r="346" spans="1:6" ht="11.25">
      <c r="A346" s="80"/>
      <c r="C346" s="74" t="s">
        <v>374</v>
      </c>
      <c r="D346" s="107">
        <v>38390.0131712963</v>
      </c>
      <c r="E346" s="74">
        <v>25616.933229482533</v>
      </c>
      <c r="F346" s="99">
        <v>2.003189600529224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399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400</v>
      </c>
      <c r="D353" s="107" t="s">
        <v>401</v>
      </c>
      <c r="E353" s="75" t="s">
        <v>402</v>
      </c>
      <c r="F353" s="99" t="s">
        <v>487</v>
      </c>
    </row>
    <row r="354" spans="1:6" ht="11.25">
      <c r="A354" s="80" t="s">
        <v>576</v>
      </c>
      <c r="C354" s="74" t="s">
        <v>563</v>
      </c>
      <c r="D354" s="107">
        <v>38389.79665509259</v>
      </c>
      <c r="E354" s="75">
        <v>34992.27450741025</v>
      </c>
      <c r="F354" s="99">
        <v>0.9394075670290875</v>
      </c>
    </row>
    <row r="355" spans="1:6" ht="11.25">
      <c r="A355" s="80"/>
      <c r="C355" s="74" t="s">
        <v>564</v>
      </c>
      <c r="D355" s="107">
        <v>38389.803611111114</v>
      </c>
      <c r="E355" s="75">
        <v>1272.5250445977463</v>
      </c>
      <c r="F355" s="99">
        <v>22.0424097370691</v>
      </c>
    </row>
    <row r="356" spans="1:6" ht="11.25">
      <c r="A356" s="80"/>
      <c r="C356" s="74" t="s">
        <v>578</v>
      </c>
      <c r="D356" s="107">
        <v>38389.81056712963</v>
      </c>
      <c r="E356" s="75">
        <v>4174.8557724011325</v>
      </c>
      <c r="F356" s="99">
        <v>22.270809950101114</v>
      </c>
    </row>
    <row r="357" spans="3:6" ht="11.25">
      <c r="C357" s="74" t="s">
        <v>565</v>
      </c>
      <c r="D357" s="107">
        <v>38389.81753472222</v>
      </c>
      <c r="E357" s="75">
        <v>36290.50758643236</v>
      </c>
      <c r="F357" s="99">
        <v>2.0262191283588553</v>
      </c>
    </row>
    <row r="358" spans="3:6" ht="11.25">
      <c r="C358" s="74" t="s">
        <v>579</v>
      </c>
      <c r="D358" s="107">
        <v>38389.82450231481</v>
      </c>
      <c r="E358" s="75">
        <v>2769.33331445473</v>
      </c>
      <c r="F358" s="99">
        <v>11.504883225800288</v>
      </c>
    </row>
    <row r="359" spans="3:6" ht="11.25">
      <c r="C359" s="74" t="s">
        <v>584</v>
      </c>
      <c r="D359" s="107">
        <v>38389.831458333334</v>
      </c>
      <c r="E359" s="75">
        <v>2225.928210520756</v>
      </c>
      <c r="F359" s="99">
        <v>6.18421232508014</v>
      </c>
    </row>
    <row r="360" spans="3:6" ht="11.25">
      <c r="C360" s="74" t="s">
        <v>566</v>
      </c>
      <c r="D360" s="107">
        <v>38389.8384375</v>
      </c>
      <c r="E360" s="75">
        <v>35528.83167446669</v>
      </c>
      <c r="F360" s="99">
        <v>2.525874059816776</v>
      </c>
    </row>
    <row r="361" spans="3:6" ht="11.25">
      <c r="C361" s="74" t="s">
        <v>585</v>
      </c>
      <c r="D361" s="107">
        <v>38389.845405092594</v>
      </c>
      <c r="E361" s="75">
        <v>2538.5753904718113</v>
      </c>
      <c r="F361" s="99">
        <v>7.435954998448879</v>
      </c>
    </row>
    <row r="362" spans="3:6" ht="11.25">
      <c r="C362" s="74" t="s">
        <v>586</v>
      </c>
      <c r="D362" s="107">
        <v>38389.85236111111</v>
      </c>
      <c r="E362" s="75">
        <v>3188.762842156613</v>
      </c>
      <c r="F362" s="99">
        <v>6.745640491556742</v>
      </c>
    </row>
    <row r="363" spans="3:6" ht="11.25">
      <c r="C363" s="74" t="s">
        <v>587</v>
      </c>
      <c r="D363" s="107">
        <v>38389.85931712963</v>
      </c>
      <c r="E363" s="75">
        <v>236653.96778782766</v>
      </c>
      <c r="F363" s="99">
        <v>3.2928014449668526</v>
      </c>
    </row>
    <row r="364" spans="3:6" ht="11.25">
      <c r="C364" s="74" t="s">
        <v>580</v>
      </c>
      <c r="D364" s="107">
        <v>38389.8662962963</v>
      </c>
      <c r="E364" s="75">
        <v>26193.234391704536</v>
      </c>
      <c r="F364" s="99">
        <v>2.4693490361387336</v>
      </c>
    </row>
    <row r="365" spans="3:6" ht="11.25">
      <c r="C365" s="74" t="s">
        <v>567</v>
      </c>
      <c r="D365" s="107">
        <v>38389.87326388889</v>
      </c>
      <c r="E365" s="75">
        <v>37647.35244834889</v>
      </c>
      <c r="F365" s="99">
        <v>1.943440060602137</v>
      </c>
    </row>
    <row r="366" spans="3:6" ht="11.25">
      <c r="C366" s="74" t="s">
        <v>365</v>
      </c>
      <c r="D366" s="107">
        <v>38389.88023148148</v>
      </c>
      <c r="E366" s="75">
        <v>1975.7391696189275</v>
      </c>
      <c r="F366" s="99">
        <v>14.2849191751034</v>
      </c>
    </row>
    <row r="367" spans="3:6" ht="11.25">
      <c r="C367" s="74" t="s">
        <v>588</v>
      </c>
      <c r="D367" s="107">
        <v>38389.8871875</v>
      </c>
      <c r="E367" s="75">
        <v>2695.6133507791483</v>
      </c>
      <c r="F367" s="99">
        <v>6.689521725718885</v>
      </c>
    </row>
    <row r="368" spans="3:6" ht="11.25">
      <c r="C368" s="74" t="s">
        <v>589</v>
      </c>
      <c r="D368" s="107">
        <v>38389.89414351852</v>
      </c>
      <c r="E368" s="75">
        <v>2835.2437834682346</v>
      </c>
      <c r="F368" s="99">
        <v>9.385732053638524</v>
      </c>
    </row>
    <row r="369" spans="3:6" ht="11.25">
      <c r="C369" s="74" t="s">
        <v>590</v>
      </c>
      <c r="D369" s="107">
        <v>38389.90109953703</v>
      </c>
      <c r="E369" s="75">
        <v>3341.508091489517</v>
      </c>
      <c r="F369" s="99">
        <v>7.372429578038552</v>
      </c>
    </row>
    <row r="370" spans="3:6" ht="11.25">
      <c r="C370" s="74" t="s">
        <v>366</v>
      </c>
      <c r="D370" s="107">
        <v>38389.908055555556</v>
      </c>
      <c r="E370" s="75">
        <v>33847.943848058356</v>
      </c>
      <c r="F370" s="99">
        <v>7.543238310250153</v>
      </c>
    </row>
    <row r="371" spans="3:6" ht="11.25">
      <c r="C371" s="74" t="s">
        <v>367</v>
      </c>
      <c r="D371" s="107">
        <v>38389.91501157408</v>
      </c>
      <c r="E371" s="75">
        <v>4348.9006957868905</v>
      </c>
      <c r="F371" s="99">
        <v>2.261326699248223</v>
      </c>
    </row>
    <row r="372" spans="3:6" ht="11.25">
      <c r="C372" s="74" t="s">
        <v>591</v>
      </c>
      <c r="D372" s="107">
        <v>38389.921956018516</v>
      </c>
      <c r="E372" s="75">
        <v>4002.1218908554433</v>
      </c>
      <c r="F372" s="99">
        <v>6.155353965885501</v>
      </c>
    </row>
    <row r="373" spans="3:6" ht="11.25">
      <c r="C373" s="74" t="s">
        <v>592</v>
      </c>
      <c r="D373" s="107">
        <v>38389.92890046296</v>
      </c>
      <c r="E373" s="75">
        <v>2655.340920233236</v>
      </c>
      <c r="F373" s="99">
        <v>6.859916030831843</v>
      </c>
    </row>
    <row r="374" spans="3:6" ht="11.25">
      <c r="C374" s="74" t="s">
        <v>582</v>
      </c>
      <c r="D374" s="107">
        <v>38389.93586805555</v>
      </c>
      <c r="E374" s="75">
        <v>36943.833506572344</v>
      </c>
      <c r="F374" s="99">
        <v>1.6205044505050827</v>
      </c>
    </row>
    <row r="375" spans="3:6" ht="11.25">
      <c r="C375" s="74" t="s">
        <v>371</v>
      </c>
      <c r="D375" s="107">
        <v>38389.94280092593</v>
      </c>
      <c r="E375" s="75">
        <v>37202.29240716112</v>
      </c>
      <c r="F375" s="99">
        <v>4.583507570271367</v>
      </c>
    </row>
    <row r="376" spans="3:6" ht="11.25">
      <c r="C376" s="74" t="s">
        <v>593</v>
      </c>
      <c r="D376" s="107">
        <v>38389.94974537037</v>
      </c>
      <c r="E376" s="75">
        <v>2902.8180859689533</v>
      </c>
      <c r="F376" s="99">
        <v>6.597615363537938</v>
      </c>
    </row>
    <row r="377" spans="3:6" ht="11.25">
      <c r="C377" s="74" t="s">
        <v>368</v>
      </c>
      <c r="D377" s="107">
        <v>38389.956712962965</v>
      </c>
      <c r="E377" s="75">
        <v>2543.7869382748645</v>
      </c>
      <c r="F377" s="99">
        <v>5.02406558757644</v>
      </c>
    </row>
    <row r="378" spans="3:6" ht="11.25">
      <c r="C378" s="74" t="s">
        <v>594</v>
      </c>
      <c r="D378" s="107">
        <v>38389.96365740741</v>
      </c>
      <c r="E378" s="75">
        <v>1982.118429222879</v>
      </c>
      <c r="F378" s="99">
        <v>5.728368320242957</v>
      </c>
    </row>
    <row r="379" spans="3:6" ht="11.25">
      <c r="C379" s="74" t="s">
        <v>595</v>
      </c>
      <c r="D379" s="107">
        <v>38389.970601851855</v>
      </c>
      <c r="E379" s="75">
        <v>2468.108751898132</v>
      </c>
      <c r="F379" s="99">
        <v>12.020697455593913</v>
      </c>
    </row>
    <row r="380" spans="3:6" ht="11.25">
      <c r="C380" s="74" t="s">
        <v>372</v>
      </c>
      <c r="D380" s="107">
        <v>38389.97754629629</v>
      </c>
      <c r="E380" s="75">
        <v>36001.034625909415</v>
      </c>
      <c r="F380" s="99">
        <v>1.9228393937453645</v>
      </c>
    </row>
    <row r="381" spans="3:6" ht="11.25">
      <c r="C381" s="74" t="s">
        <v>369</v>
      </c>
      <c r="D381" s="107">
        <v>38389.984502314815</v>
      </c>
      <c r="E381" s="75">
        <v>23929.82965777653</v>
      </c>
      <c r="F381" s="99">
        <v>4.30221910474881</v>
      </c>
    </row>
    <row r="382" spans="3:6" ht="11.25">
      <c r="C382" s="74" t="s">
        <v>373</v>
      </c>
      <c r="D382" s="107">
        <v>38389.99144675926</v>
      </c>
      <c r="E382" s="75">
        <v>980.7241394240991</v>
      </c>
      <c r="F382" s="99">
        <v>38.306878616958926</v>
      </c>
    </row>
    <row r="383" spans="3:6" ht="11.25">
      <c r="C383" s="74" t="s">
        <v>370</v>
      </c>
      <c r="D383" s="107">
        <v>38389.998391203706</v>
      </c>
      <c r="E383" s="74">
        <v>1710.4964949298987</v>
      </c>
      <c r="F383" s="99">
        <v>12.41747936167093</v>
      </c>
    </row>
    <row r="384" spans="3:6" ht="11.25">
      <c r="C384" s="74" t="s">
        <v>583</v>
      </c>
      <c r="D384" s="107">
        <v>38390.00533564815</v>
      </c>
      <c r="E384" s="74">
        <v>37227.79394239546</v>
      </c>
      <c r="F384" s="99">
        <v>2.6592132377822075</v>
      </c>
    </row>
    <row r="385" spans="3:6" ht="11.25">
      <c r="C385" s="74" t="s">
        <v>374</v>
      </c>
      <c r="D385" s="107">
        <v>38390.012291666666</v>
      </c>
      <c r="E385" s="74">
        <v>38018.47789016294</v>
      </c>
      <c r="F385" s="99">
        <v>1.8780316346677244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399</v>
      </c>
    </row>
    <row r="393" spans="1:7" ht="11.25">
      <c r="A393" s="74" t="s">
        <v>376</v>
      </c>
      <c r="G393" s="74" t="s">
        <v>483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358">
      <selection activeCell="H380" sqref="H380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484</v>
      </c>
      <c r="D1" s="76" t="s">
        <v>485</v>
      </c>
      <c r="E1" s="15" t="s">
        <v>486</v>
      </c>
      <c r="F1" s="31" t="s">
        <v>487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drift-1</v>
      </c>
      <c r="D3" s="81">
        <f>'raw data'!D3</f>
        <v>38389.79864583333</v>
      </c>
      <c r="E3" s="15">
        <f>'raw data'!E3</f>
        <v>442405.91294995864</v>
      </c>
      <c r="F3" s="31">
        <f>'raw data'!F3</f>
        <v>3.762774441126439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38389.80559027778</v>
      </c>
      <c r="E4" s="15">
        <f>'raw data'!E4</f>
        <v>4731.946613575599</v>
      </c>
      <c r="F4" s="31">
        <f>'raw data'!F4</f>
        <v>7.515384410992393</v>
      </c>
    </row>
    <row r="5" spans="1:8" ht="11.25">
      <c r="A5" s="16">
        <f>'raw data'!A5</f>
        <v>0</v>
      </c>
      <c r="B5" s="15">
        <f>'raw data'!B5</f>
        <v>0</v>
      </c>
      <c r="C5" s="15" t="str">
        <f>'raw data'!C5</f>
        <v>bir1-1</v>
      </c>
      <c r="D5" s="81">
        <f>'raw data'!D5</f>
        <v>38389.81255787037</v>
      </c>
      <c r="E5" s="177">
        <v>26119.605</v>
      </c>
      <c r="F5" s="177">
        <v>1.834471723960886</v>
      </c>
      <c r="H5" s="88">
        <v>26119.605</v>
      </c>
    </row>
    <row r="6" spans="1:8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38389.81952546296</v>
      </c>
      <c r="E6" s="15">
        <f>'raw data'!E6</f>
        <v>436322.8517506855</v>
      </c>
      <c r="F6" s="31">
        <f>'raw data'!F6</f>
        <v>2.137257456515842</v>
      </c>
      <c r="H6" s="88">
        <v>479.1567681352738</v>
      </c>
    </row>
    <row r="7" spans="1:8" ht="11.25">
      <c r="A7" s="16">
        <f>'raw data'!A7</f>
        <v>0</v>
      </c>
      <c r="B7" s="15">
        <f>'raw data'!B7</f>
        <v>0</v>
      </c>
      <c r="C7" s="15" t="str">
        <f>'raw data'!C7</f>
        <v>jp1-1</v>
      </c>
      <c r="D7" s="81">
        <f>'raw data'!D7</f>
        <v>38389.82648148148</v>
      </c>
      <c r="E7" s="15">
        <f>'raw data'!E7</f>
        <v>36258.10620925731</v>
      </c>
      <c r="F7" s="31">
        <f>'raw data'!F7</f>
        <v>2.30408522679416</v>
      </c>
      <c r="H7" s="88">
        <v>1.834471723960886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82r2  101-110</v>
      </c>
      <c r="D8" s="81">
        <f>'raw data'!D8</f>
        <v>38389.83346064815</v>
      </c>
      <c r="E8" s="177">
        <v>7721.98</v>
      </c>
      <c r="F8" s="177">
        <v>4.168845726135205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38389.84042824074</v>
      </c>
      <c r="E9" s="15">
        <f>'raw data'!E9</f>
        <v>441915.27006449184</v>
      </c>
      <c r="F9" s="31">
        <f>'raw data'!F9</f>
        <v>2.1365714997231247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83r2  32-42</v>
      </c>
      <c r="D10" s="81">
        <f>'raw data'!D10</f>
        <v>38389.847395833334</v>
      </c>
      <c r="E10" s="15">
        <f>'raw data'!E10</f>
        <v>13490.934435945901</v>
      </c>
      <c r="F10" s="31">
        <f>'raw data'!F10</f>
        <v>3.442873426396163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95r3  40-50</v>
      </c>
      <c r="D11" s="81">
        <f>'raw data'!D11</f>
        <v>38389.85435185185</v>
      </c>
      <c r="E11" s="15">
        <f>'raw data'!E11</f>
        <v>11104.331948169789</v>
      </c>
      <c r="F11" s="31">
        <f>'raw data'!F11</f>
        <v>7.004678864885708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158r1  11-18</v>
      </c>
      <c r="D12" s="81">
        <f>'raw data'!D12</f>
        <v>38389.86131944445</v>
      </c>
      <c r="E12" s="15">
        <f>'raw data'!E12</f>
        <v>25831.14550604285</v>
      </c>
      <c r="F12" s="31">
        <f>'raw data'!F12</f>
        <v>1.2199676550086378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ja3-1</v>
      </c>
      <c r="D13" s="81">
        <f>'raw data'!D13</f>
        <v>38389.86828703704</v>
      </c>
      <c r="E13" s="15">
        <f>'raw data'!E13</f>
        <v>1072603.526725148</v>
      </c>
      <c r="F13" s="31">
        <f>'raw data'!F13</f>
        <v>0.8397008112467497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38389.87525462963</v>
      </c>
      <c r="E14" s="15">
        <f>'raw data'!E14</f>
        <v>443539.0568573541</v>
      </c>
      <c r="F14" s="31">
        <f>'raw data'!F14</f>
        <v>2.2452264334621663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dts1-1</v>
      </c>
      <c r="D15" s="81">
        <f>'raw data'!D15</f>
        <v>38389.88222222222</v>
      </c>
      <c r="E15" s="15">
        <f>'raw data'!E15</f>
        <v>5875.183198513911</v>
      </c>
      <c r="F15" s="31">
        <f>'raw data'!F15</f>
        <v>3.1945600235173264</v>
      </c>
    </row>
    <row r="16" spans="1:8" ht="11.25">
      <c r="A16" s="16">
        <f>'raw data'!A16</f>
        <v>0</v>
      </c>
      <c r="B16" s="15">
        <f>'raw data'!B16</f>
        <v>0</v>
      </c>
      <c r="C16" s="15" t="str">
        <f>'raw data'!C16</f>
        <v>162r3  71-86</v>
      </c>
      <c r="D16" s="81">
        <f>'raw data'!D16</f>
        <v>38389.88917824074</v>
      </c>
      <c r="E16" s="177">
        <v>11391.575</v>
      </c>
      <c r="F16" s="177">
        <v>3.4993532316108946</v>
      </c>
      <c r="H16" s="88">
        <v>1067103.26</v>
      </c>
    </row>
    <row r="17" spans="1:8" ht="11.25">
      <c r="A17" s="16">
        <f>'raw data'!A17</f>
        <v>0</v>
      </c>
      <c r="B17" s="15">
        <f>'raw data'!B17</f>
        <v>0</v>
      </c>
      <c r="C17" s="15" t="str">
        <f>'raw data'!C17</f>
        <v>158r3  42-57</v>
      </c>
      <c r="D17" s="81">
        <f>'raw data'!D17</f>
        <v>38389.89612268518</v>
      </c>
      <c r="E17" s="15">
        <f>'raw data'!E17</f>
        <v>12377.33367533231</v>
      </c>
      <c r="F17" s="31">
        <f>'raw data'!F17</f>
        <v>4.946927729772849</v>
      </c>
      <c r="H17" s="88">
        <v>42774.23269685486</v>
      </c>
    </row>
    <row r="18" spans="1:8" ht="11.25">
      <c r="A18" s="16">
        <f>'raw data'!A18</f>
        <v>0</v>
      </c>
      <c r="B18" s="15">
        <f>'raw data'!B18</f>
        <v>0</v>
      </c>
      <c r="C18" s="15" t="str">
        <f>'raw data'!C18</f>
        <v>159r1  110-117</v>
      </c>
      <c r="D18" s="81">
        <f>'raw data'!D18</f>
        <v>38389.90309027778</v>
      </c>
      <c r="E18" s="15">
        <f>'raw data'!E18</f>
        <v>8636.38131160081</v>
      </c>
      <c r="F18" s="31">
        <f>'raw data'!F18</f>
        <v>5.676506224729288</v>
      </c>
      <c r="H18" s="88">
        <v>4.008443634297852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drift5</v>
      </c>
      <c r="D19" s="81">
        <f>'raw data'!D19</f>
        <v>38389.910046296296</v>
      </c>
      <c r="E19" s="15">
        <f>'raw data'!E19</f>
        <v>445782.3078384743</v>
      </c>
      <c r="F19" s="31">
        <f>'raw data'!F19</f>
        <v>2.089220437217065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bir1-2</v>
      </c>
      <c r="D20" s="81">
        <f>'raw data'!D20</f>
        <v>38389.91699074074</v>
      </c>
      <c r="E20" s="15">
        <f>'raw data'!E20</f>
        <v>26465.499079913305</v>
      </c>
      <c r="F20" s="31">
        <f>'raw data'!F20</f>
        <v>1.116695134956931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160r2  122-132</v>
      </c>
      <c r="D21" s="81">
        <f>'raw data'!D21</f>
        <v>38389.923946759256</v>
      </c>
      <c r="E21" s="15">
        <f>'raw data'!E21</f>
        <v>11753.935559512916</v>
      </c>
      <c r="F21" s="31">
        <f>'raw data'!F21</f>
        <v>5.32699691082272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161r2  51-60</v>
      </c>
      <c r="D22" s="81">
        <f>'raw data'!D22</f>
        <v>38389.9308912037</v>
      </c>
      <c r="E22" s="15">
        <f>'raw data'!E22</f>
        <v>11893.039902989545</v>
      </c>
      <c r="F22" s="31">
        <f>'raw data'!F22</f>
        <v>2.775793649847539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bhvo2-1 unignited</v>
      </c>
      <c r="D23" s="81">
        <f>'raw data'!D23</f>
        <v>38389.93784722222</v>
      </c>
      <c r="E23" s="15">
        <f>'raw data'!E23</f>
        <v>453686.6662756207</v>
      </c>
      <c r="F23" s="31">
        <f>'raw data'!F23</f>
        <v>1.2147365186016374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38389.94479166667</v>
      </c>
      <c r="E24" s="15">
        <f>'raw data'!E24</f>
        <v>455205.359353413</v>
      </c>
      <c r="F24" s="31">
        <f>'raw data'!F24</f>
        <v>2.429012263369985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164r3  115-123</v>
      </c>
      <c r="D25" s="81">
        <f>'raw data'!D25</f>
        <v>38389.95174768518</v>
      </c>
      <c r="E25" s="15">
        <f>'raw data'!E25</f>
        <v>10108.790025906968</v>
      </c>
      <c r="F25" s="31">
        <f>'raw data'!F25</f>
        <v>6.148558114025575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jp1-2</v>
      </c>
      <c r="D26" s="81">
        <f>'raw data'!D26</f>
        <v>38389.95869212963</v>
      </c>
      <c r="E26" s="177">
        <v>37524.48</v>
      </c>
      <c r="F26" s="177">
        <v>3.816714738982646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165r3  18-28</v>
      </c>
      <c r="D27" s="81">
        <f>'raw data'!D27</f>
        <v>38389.96564814815</v>
      </c>
      <c r="E27" s="15">
        <f>'raw data'!E27</f>
        <v>11207.26943968173</v>
      </c>
      <c r="F27" s="31">
        <f>'raw data'!F27</f>
        <v>2.485632363598883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166r3  45-55</v>
      </c>
      <c r="D28" s="81">
        <f>'raw data'!D28</f>
        <v>38389.97258101852</v>
      </c>
      <c r="E28" s="15">
        <f>'raw data'!E28</f>
        <v>9404.186792776278</v>
      </c>
      <c r="F28" s="31">
        <f>'raw data'!F28</f>
        <v>3.319309574157052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38389.979537037034</v>
      </c>
      <c r="E29" s="15">
        <f>'raw data'!E29</f>
        <v>437262.28685428074</v>
      </c>
      <c r="F29" s="31">
        <f>'raw data'!F29</f>
        <v>0.9165020934019127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ja3-2</v>
      </c>
      <c r="D30" s="81">
        <f>'raw data'!D30</f>
        <v>38389.986493055556</v>
      </c>
      <c r="E30" s="177">
        <v>1067103.26</v>
      </c>
      <c r="F30" s="180">
        <v>4.008443634297852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38389.9934375</v>
      </c>
      <c r="E31" s="15">
        <f>'raw data'!E31</f>
        <v>4267.425142125913</v>
      </c>
      <c r="F31" s="31">
        <f>'raw data'!F31</f>
        <v>12.09664105441132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dts1-2</v>
      </c>
      <c r="D32" s="81">
        <f>'raw data'!D32</f>
        <v>38390.00038194445</v>
      </c>
      <c r="E32" s="15">
        <f>'raw data'!E32</f>
        <v>5543.1796306727465</v>
      </c>
      <c r="F32" s="31">
        <f>'raw data'!F32</f>
        <v>3.893209124708195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bhvo2-2 unignited</v>
      </c>
      <c r="D33" s="81">
        <f>'raw data'!D33</f>
        <v>38390.00733796296</v>
      </c>
      <c r="E33" s="15">
        <f>'raw data'!E33</f>
        <v>435829.52550632635</v>
      </c>
      <c r="F33" s="31">
        <f>'raw data'!F33</f>
        <v>4.514023357282106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38390.01428240741</v>
      </c>
      <c r="E34" s="15">
        <f>'raw data'!E34</f>
        <v>445069.05631911586</v>
      </c>
      <c r="F34" s="31">
        <f>'raw data'!F34</f>
        <v>3.58708513809534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drift-1</v>
      </c>
      <c r="D42" s="81">
        <f>'raw data'!D42</f>
        <v>38389.793900462966</v>
      </c>
      <c r="E42" s="15">
        <f>'raw data'!E42</f>
        <v>24672.19185025641</v>
      </c>
      <c r="F42" s="31">
        <f>'raw data'!F42</f>
        <v>1.1522759875910424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38389.80087962963</v>
      </c>
      <c r="E43" s="15">
        <f>'raw data'!E43</f>
        <v>270.5985277321569</v>
      </c>
      <c r="F43" s="31">
        <f>'raw data'!F43</f>
        <v>29.390948989148185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bir1-1</v>
      </c>
      <c r="D44" s="81">
        <f>'raw data'!D44</f>
        <v>38389.80783564815</v>
      </c>
      <c r="E44" s="15">
        <f>'raw data'!E44</f>
        <v>5461.4441226327335</v>
      </c>
      <c r="F44" s="31">
        <f>'raw data'!F44</f>
        <v>3.655300265592942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38389.814791666664</v>
      </c>
      <c r="E45" s="15">
        <f>'raw data'!E45</f>
        <v>24379.671915501334</v>
      </c>
      <c r="F45" s="31">
        <f>'raw data'!F45</f>
        <v>1.799259276356683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jp1-1</v>
      </c>
      <c r="D46" s="81">
        <f>'raw data'!D46</f>
        <v>38389.82177083333</v>
      </c>
      <c r="E46" s="15">
        <f>'raw data'!E46</f>
        <v>11093.714072771052</v>
      </c>
      <c r="F46" s="31">
        <f>'raw data'!F46</f>
        <v>2.2337783059498038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82r2  101-110</v>
      </c>
      <c r="D47" s="81">
        <f>'raw data'!D47</f>
        <v>38389.828726851854</v>
      </c>
      <c r="E47" s="15">
        <f>'raw data'!E47</f>
        <v>6530.86299505459</v>
      </c>
      <c r="F47" s="31">
        <f>'raw data'!F47</f>
        <v>2.0469050893100458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38389.835694444446</v>
      </c>
      <c r="E48" s="15">
        <f>'raw data'!E48</f>
        <v>25416.730111112272</v>
      </c>
      <c r="F48" s="31">
        <f>'raw data'!F48</f>
        <v>0.5423654311834789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83r2  32-42</v>
      </c>
      <c r="D49" s="81">
        <f>'raw data'!D49</f>
        <v>38389.84265046296</v>
      </c>
      <c r="E49" s="15">
        <f>'raw data'!E49</f>
        <v>6726.821468050528</v>
      </c>
      <c r="F49" s="31">
        <f>'raw data'!F49</f>
        <v>2.8472331370058375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95r3  40-50</v>
      </c>
      <c r="D50" s="81">
        <f>'raw data'!D50</f>
        <v>38389.84961805555</v>
      </c>
      <c r="E50" s="15">
        <f>'raw data'!E50</f>
        <v>4101.704556400382</v>
      </c>
      <c r="F50" s="31">
        <f>'raw data'!F50</f>
        <v>5.179751799960595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158r1  11-18</v>
      </c>
      <c r="D51" s="81">
        <f>'raw data'!D51</f>
        <v>38389.85658564815</v>
      </c>
      <c r="E51" s="15">
        <f>'raw data'!E51</f>
        <v>8148.936421262948</v>
      </c>
      <c r="F51" s="31">
        <f>'raw data'!F51</f>
        <v>0.8702917083037326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ja3-1</v>
      </c>
      <c r="D52" s="81">
        <f>'raw data'!D52</f>
        <v>38389.86355324074</v>
      </c>
      <c r="E52" s="177">
        <v>2320.075</v>
      </c>
      <c r="F52" s="177">
        <v>0.549513927991034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38389.870520833334</v>
      </c>
      <c r="E53" s="15">
        <f>'raw data'!E53</f>
        <v>25598.317118161547</v>
      </c>
      <c r="F53" s="31">
        <f>'raw data'!F53</f>
        <v>3.258254281567919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dts1-1</v>
      </c>
      <c r="D54" s="81">
        <f>'raw data'!D54</f>
        <v>38389.877488425926</v>
      </c>
      <c r="E54" s="15">
        <f>'raw data'!E54</f>
        <v>12661.779834978028</v>
      </c>
      <c r="F54" s="31">
        <f>'raw data'!F54</f>
        <v>0.5787913183449828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162r3  71-86</v>
      </c>
      <c r="D55" s="81">
        <f>'raw data'!D55</f>
        <v>38389.88445601852</v>
      </c>
      <c r="E55" s="15">
        <f>'raw data'!E55</f>
        <v>3639.7671786896603</v>
      </c>
      <c r="F55" s="31">
        <f>'raw data'!F55</f>
        <v>3.1589693722392895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158r3  42-57</v>
      </c>
      <c r="D56" s="81">
        <f>'raw data'!D56</f>
        <v>38389.89141203704</v>
      </c>
      <c r="E56" s="15">
        <f>'raw data'!E56</f>
        <v>3620.3045628234763</v>
      </c>
      <c r="F56" s="31">
        <f>'raw data'!F56</f>
        <v>3.647918910667672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159r1  110-117</v>
      </c>
      <c r="D57" s="81">
        <f>'raw data'!D57</f>
        <v>38389.89834490741</v>
      </c>
      <c r="E57" s="15">
        <f>'raw data'!E57</f>
        <v>4293.646507618191</v>
      </c>
      <c r="F57" s="31">
        <f>'raw data'!F57</f>
        <v>1.3766160425282004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drift5</v>
      </c>
      <c r="D58" s="81">
        <f>'raw data'!D58</f>
        <v>38389.9053125</v>
      </c>
      <c r="E58" s="15">
        <f>'raw data'!E58</f>
        <v>26113.886701756346</v>
      </c>
      <c r="F58" s="31">
        <f>'raw data'!F58</f>
        <v>2.070818539008673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bir1-2</v>
      </c>
      <c r="D59" s="81">
        <f>'raw data'!D59</f>
        <v>38389.91226851852</v>
      </c>
      <c r="E59" s="177">
        <v>5733.865</v>
      </c>
      <c r="F59" s="177">
        <v>2.9383728558891864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160r2  122-132</v>
      </c>
      <c r="D60" s="81">
        <f>'raw data'!D60</f>
        <v>38389.919224537036</v>
      </c>
      <c r="E60" s="15">
        <f>'raw data'!E60</f>
        <v>4254.066066402809</v>
      </c>
      <c r="F60" s="31">
        <f>'raw data'!F60</f>
        <v>4.754483277002886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161r2  51-60</v>
      </c>
      <c r="D61" s="81">
        <f>'raw data'!D61</f>
        <v>38389.92618055556</v>
      </c>
      <c r="E61" s="15">
        <f>'raw data'!E61</f>
        <v>5957.678736284595</v>
      </c>
      <c r="F61" s="31">
        <f>'raw data'!F61</f>
        <v>0.6252491640384864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bhvo2-1 unignited</v>
      </c>
      <c r="D62" s="81">
        <f>'raw data'!D62</f>
        <v>38389.93311342593</v>
      </c>
      <c r="E62" s="15">
        <f>'raw data'!E62</f>
        <v>6490.150831071915</v>
      </c>
      <c r="F62" s="31">
        <f>'raw data'!F62</f>
        <v>5.295516806127841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38389.94006944444</v>
      </c>
      <c r="E63" s="15">
        <f>'raw data'!E63</f>
        <v>25622.486757800827</v>
      </c>
      <c r="F63" s="31">
        <f>'raw data'!F63</f>
        <v>1.6400805484212133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164r3  115-123</v>
      </c>
      <c r="D64" s="81">
        <f>'raw data'!D64</f>
        <v>38389.94701388889</v>
      </c>
      <c r="E64" s="177">
        <v>3447.285</v>
      </c>
      <c r="F64" s="177">
        <v>0.35013968253075717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jp1-2</v>
      </c>
      <c r="D65" s="81">
        <f>'raw data'!D65</f>
        <v>38389.95396990741</v>
      </c>
      <c r="E65" s="15">
        <f>'raw data'!E65</f>
        <v>11465.24666494772</v>
      </c>
      <c r="F65" s="31">
        <f>'raw data'!F65</f>
        <v>3.3939701843493255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165r3  18-28</v>
      </c>
      <c r="D66" s="81">
        <f>'raw data'!D66</f>
        <v>38389.96092592592</v>
      </c>
      <c r="E66" s="15">
        <f>'raw data'!E66</f>
        <v>2903.7277284732486</v>
      </c>
      <c r="F66" s="31">
        <f>'raw data'!F66</f>
        <v>5.044686812972359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166r3  45-55</v>
      </c>
      <c r="D67" s="81">
        <f>'raw data'!D67</f>
        <v>38389.96787037037</v>
      </c>
      <c r="E67" s="15">
        <f>'raw data'!E67</f>
        <v>3589.827632340688</v>
      </c>
      <c r="F67" s="31">
        <f>'raw data'!F67</f>
        <v>2.9948616555957126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38389.974814814814</v>
      </c>
      <c r="E68" s="15">
        <f>'raw data'!E68</f>
        <v>26323.380810288316</v>
      </c>
      <c r="F68" s="31">
        <f>'raw data'!F68</f>
        <v>3.4739332721026686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ja3-2</v>
      </c>
      <c r="D69" s="81">
        <f>'raw data'!D69</f>
        <v>38389.98175925926</v>
      </c>
      <c r="E69" s="179">
        <v>2502.675</v>
      </c>
      <c r="F69" s="177">
        <v>3.814577862806337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38389.98871527778</v>
      </c>
      <c r="E70" s="15">
        <f>'raw data'!E70</f>
        <v>79.45645520088462</v>
      </c>
      <c r="F70" s="31">
        <f>'raw data'!F70</f>
        <v>289.93741676464276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dts1-2</v>
      </c>
      <c r="D71" s="81">
        <f>'raw data'!D71</f>
        <v>38389.99564814815</v>
      </c>
      <c r="E71" s="15">
        <f>'raw data'!E71</f>
        <v>12833.771218033175</v>
      </c>
      <c r="F71" s="31">
        <f>'raw data'!F71</f>
        <v>2.5693793726991236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bhvo2-2 unignited</v>
      </c>
      <c r="D72" s="81">
        <f>'raw data'!D72</f>
        <v>38390.002592592595</v>
      </c>
      <c r="E72" s="15">
        <f>'raw data'!E72</f>
        <v>6725.378741378573</v>
      </c>
      <c r="F72" s="31">
        <f>'raw data'!F72</f>
        <v>3.9842873222656694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38390.00954861111</v>
      </c>
      <c r="E73" s="177">
        <v>27129.455</v>
      </c>
      <c r="F73" s="177">
        <v>0.6245236251145247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drift-1</v>
      </c>
      <c r="D81" s="81">
        <f>'raw data'!D81</f>
        <v>38389.795011574075</v>
      </c>
      <c r="E81" s="15">
        <f>'raw data'!E81</f>
        <v>71354.85413529449</v>
      </c>
      <c r="F81" s="31">
        <f>'raw data'!F81</f>
        <v>0.4247942886743378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38389.80199074074</v>
      </c>
      <c r="E82" s="15">
        <f>'raw data'!E82</f>
        <v>570.8605783107441</v>
      </c>
      <c r="F82" s="31">
        <f>'raw data'!F82</f>
        <v>1.371507766488671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bir1-1</v>
      </c>
      <c r="D83" s="81">
        <f>'raw data'!D83</f>
        <v>38389.80894675926</v>
      </c>
      <c r="E83" s="15">
        <f>'raw data'!E83</f>
        <v>14424.765672641823</v>
      </c>
      <c r="F83" s="31">
        <f>'raw data'!F83</f>
        <v>3.202780653114142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38389.81590277778</v>
      </c>
      <c r="E84" s="15">
        <f>'raw data'!E84</f>
        <v>70970.56685314533</v>
      </c>
      <c r="F84" s="31">
        <f>'raw data'!F84</f>
        <v>2.456881587992276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jp1-1</v>
      </c>
      <c r="D85" s="81">
        <f>'raw data'!D85</f>
        <v>38389.82288194444</v>
      </c>
      <c r="E85" s="15">
        <f>'raw data'!E85</f>
        <v>101994.62697308518</v>
      </c>
      <c r="F85" s="31">
        <f>'raw data'!F85</f>
        <v>1.6091056947728837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82r2  101-110</v>
      </c>
      <c r="D86" s="81">
        <f>'raw data'!D86</f>
        <v>38389.82983796296</v>
      </c>
      <c r="E86" s="15">
        <f>'raw data'!E86</f>
        <v>72239.85585888078</v>
      </c>
      <c r="F86" s="31">
        <f>'raw data'!F86</f>
        <v>4.029625478751218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38389.836805555555</v>
      </c>
      <c r="E87" s="15">
        <f>'raw data'!E87</f>
        <v>73435.43020436735</v>
      </c>
      <c r="F87" s="31">
        <f>'raw data'!F87</f>
        <v>1.0488268116825807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83r2  32-42</v>
      </c>
      <c r="D88" s="81">
        <f>'raw data'!D88</f>
        <v>38389.843773148146</v>
      </c>
      <c r="E88" s="15">
        <f>'raw data'!E88</f>
        <v>54505.29880835888</v>
      </c>
      <c r="F88" s="31">
        <f>'raw data'!F88</f>
        <v>2.3304205412302195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95r3  40-50</v>
      </c>
      <c r="D89" s="81">
        <f>'raw data'!D89</f>
        <v>38389.85072916667</v>
      </c>
      <c r="E89" s="15">
        <f>'raw data'!E89</f>
        <v>21392.14558323069</v>
      </c>
      <c r="F89" s="31">
        <f>'raw data'!F89</f>
        <v>3.92836186109038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158r1  11-18</v>
      </c>
      <c r="D90" s="81">
        <f>'raw data'!D90</f>
        <v>38389.85769675926</v>
      </c>
      <c r="E90" s="15">
        <f>'raw data'!E90</f>
        <v>601.6283668470837</v>
      </c>
      <c r="F90" s="31">
        <f>'raw data'!F90</f>
        <v>1.4372051265213963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ja3-1</v>
      </c>
      <c r="D91" s="81">
        <f>'raw data'!D91</f>
        <v>38389.86466435185</v>
      </c>
      <c r="E91" s="15">
        <f>'raw data'!E91</f>
        <v>2887.966853646025</v>
      </c>
      <c r="F91" s="31">
        <f>'raw data'!F91</f>
        <v>1.5530872493651484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38389.87164351852</v>
      </c>
      <c r="E92" s="177">
        <v>72201.715</v>
      </c>
      <c r="F92" s="177">
        <v>1.9001623300263062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dts1-1</v>
      </c>
      <c r="D93" s="81">
        <f>'raw data'!D93</f>
        <v>38389.87861111111</v>
      </c>
      <c r="E93" s="15">
        <f>'raw data'!E93</f>
        <v>131754.8660938476</v>
      </c>
      <c r="F93" s="31">
        <f>'raw data'!F93</f>
        <v>1.9085663758622327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162r3  71-86</v>
      </c>
      <c r="D94" s="81">
        <f>'raw data'!D94</f>
        <v>38389.885567129626</v>
      </c>
      <c r="E94" s="15">
        <f>'raw data'!E94</f>
        <v>6071.13543573655</v>
      </c>
      <c r="F94" s="31">
        <f>'raw data'!F94</f>
        <v>0.9575902536508043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158r3  42-57</v>
      </c>
      <c r="D95" s="81">
        <f>'raw data'!D95</f>
        <v>38389.89251157407</v>
      </c>
      <c r="E95" s="15">
        <f>'raw data'!E95</f>
        <v>6085.352408438016</v>
      </c>
      <c r="F95" s="31">
        <f>'raw data'!F95</f>
        <v>2.4364796795630936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159r1  110-117</v>
      </c>
      <c r="D96" s="81">
        <f>'raw data'!D96</f>
        <v>38389.89945601852</v>
      </c>
      <c r="E96" s="15">
        <f>'raw data'!E96</f>
        <v>47412.17344322474</v>
      </c>
      <c r="F96" s="31">
        <f>'raw data'!F96</f>
        <v>1.1173121114880105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drift5</v>
      </c>
      <c r="D97" s="81">
        <f>'raw data'!D97</f>
        <v>38389.90642361111</v>
      </c>
      <c r="E97" s="15">
        <f>'raw data'!E97</f>
        <v>73300.94287541685</v>
      </c>
      <c r="F97" s="31">
        <f>'raw data'!F97</f>
        <v>2.5090460292875143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bir1-2</v>
      </c>
      <c r="D98" s="81">
        <f>'raw data'!D98</f>
        <v>38389.91337962963</v>
      </c>
      <c r="E98" s="15">
        <f>'raw data'!E98</f>
        <v>14824.279933444199</v>
      </c>
      <c r="F98" s="31">
        <f>'raw data'!F98</f>
        <v>1.4630338848114184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160r2  122-132</v>
      </c>
      <c r="D99" s="81">
        <f>'raw data'!D99</f>
        <v>38389.920335648145</v>
      </c>
      <c r="E99" s="15">
        <f>'raw data'!E99</f>
        <v>46558.28671731618</v>
      </c>
      <c r="F99" s="31">
        <f>'raw data'!F99</f>
        <v>2.52086391461812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161r2  51-60</v>
      </c>
      <c r="D100" s="81">
        <f>'raw data'!D100</f>
        <v>38389.92728009259</v>
      </c>
      <c r="E100" s="177">
        <v>20280.12</v>
      </c>
      <c r="F100" s="177">
        <v>2.4514982053968555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bhvo2-1 unignited</v>
      </c>
      <c r="D101" s="81">
        <f>'raw data'!D101</f>
        <v>38389.934224537035</v>
      </c>
      <c r="E101" s="15">
        <f>'raw data'!E101</f>
        <v>10946.117319170718</v>
      </c>
      <c r="F101" s="31">
        <f>'raw data'!F101</f>
        <v>2.1338277081739205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38389.94118055556</v>
      </c>
      <c r="E102" s="15">
        <f>'raw data'!E102</f>
        <v>74427.21953591776</v>
      </c>
      <c r="F102" s="31">
        <f>'raw data'!F102</f>
        <v>0.41597176822077175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164r3  115-123</v>
      </c>
      <c r="D103" s="81">
        <f>'raw data'!D103</f>
        <v>38389.948125</v>
      </c>
      <c r="E103" s="15">
        <f>'raw data'!E103</f>
        <v>12529.78021702151</v>
      </c>
      <c r="F103" s="31">
        <f>'raw data'!F103</f>
        <v>3.1310925749638945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jp1-2</v>
      </c>
      <c r="D104" s="81">
        <f>'raw data'!D104</f>
        <v>38389.95508101852</v>
      </c>
      <c r="E104" s="15">
        <f>'raw data'!E104</f>
        <v>107726.59969507655</v>
      </c>
      <c r="F104" s="31">
        <f>'raw data'!F104</f>
        <v>0.2224448253223072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165r3  18-28</v>
      </c>
      <c r="D105" s="81">
        <f>'raw data'!D105</f>
        <v>38389.96202546296</v>
      </c>
      <c r="E105" s="15">
        <f>'raw data'!E105</f>
        <v>3656.291411735734</v>
      </c>
      <c r="F105" s="31">
        <f>'raw data'!F105</f>
        <v>4.815675340765443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166r3  45-55</v>
      </c>
      <c r="D106" s="81">
        <f>'raw data'!D106</f>
        <v>38389.968981481485</v>
      </c>
      <c r="E106" s="15">
        <f>'raw data'!E106</f>
        <v>13075.782809794044</v>
      </c>
      <c r="F106" s="31">
        <f>'raw data'!F106</f>
        <v>2.1576103994518245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38389.97592592592</v>
      </c>
      <c r="E107" s="15">
        <f>'raw data'!E107</f>
        <v>73548.67707670334</v>
      </c>
      <c r="F107" s="31">
        <f>'raw data'!F107</f>
        <v>2.3274236431541655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ja3-2</v>
      </c>
      <c r="D108" s="81">
        <f>'raw data'!D108</f>
        <v>38389.98287037037</v>
      </c>
      <c r="E108" s="177">
        <v>3104.42</v>
      </c>
      <c r="F108" s="177">
        <v>0.37354968758990903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38389.98982638889</v>
      </c>
      <c r="E109" s="15">
        <f>'raw data'!E109</f>
        <v>625.1639020116907</v>
      </c>
      <c r="F109" s="31">
        <f>'raw data'!F109</f>
        <v>5.851990362899077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dts1-2</v>
      </c>
      <c r="D110" s="81">
        <f>'raw data'!D110</f>
        <v>38389.99675925926</v>
      </c>
      <c r="E110" s="15">
        <f>'raw data'!E110</f>
        <v>137261.04327062482</v>
      </c>
      <c r="F110" s="31">
        <f>'raw data'!F110</f>
        <v>2.2747126601814798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bhvo2-2 unignited</v>
      </c>
      <c r="D111" s="81">
        <f>'raw data'!D111</f>
        <v>38390.003703703704</v>
      </c>
      <c r="E111" s="15">
        <f>'raw data'!E111</f>
        <v>11390.886492610221</v>
      </c>
      <c r="F111" s="31">
        <f>'raw data'!F111</f>
        <v>0.8496090850821735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38390.010659722226</v>
      </c>
      <c r="E112" s="177">
        <v>75170.91500000001</v>
      </c>
      <c r="F112" s="177">
        <v>0.25795867005077067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drift-1</v>
      </c>
      <c r="D120" s="81">
        <f>'raw data'!D120</f>
        <v>38389.79620370371</v>
      </c>
      <c r="E120" s="15">
        <f>'raw data'!E120</f>
        <v>25774.386923680046</v>
      </c>
      <c r="F120" s="31">
        <f>'raw data'!F120</f>
        <v>1.2112096707693667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38389.8031712963</v>
      </c>
      <c r="E121" s="15">
        <f>'raw data'!E121</f>
        <v>4057.8144493078457</v>
      </c>
      <c r="F121" s="31">
        <f>'raw data'!F121</f>
        <v>5.282831519843404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bir1-1</v>
      </c>
      <c r="D122" s="81">
        <f>'raw data'!D122</f>
        <v>38389.81012731481</v>
      </c>
      <c r="E122" s="15">
        <f>'raw data'!E122</f>
        <v>24526.985287586722</v>
      </c>
      <c r="F122" s="31">
        <f>'raw data'!F122</f>
        <v>3.243147284752676</v>
      </c>
    </row>
    <row r="123" spans="1:8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38389.817094907405</v>
      </c>
      <c r="E123" s="15">
        <f>'raw data'!E123</f>
        <v>26014.974488391377</v>
      </c>
      <c r="F123" s="31">
        <f>'raw data'!F123</f>
        <v>5.633473271305592</v>
      </c>
      <c r="H123" s="88">
        <v>5382.375</v>
      </c>
    </row>
    <row r="124" spans="1:8" ht="11.25">
      <c r="A124" s="16">
        <f>'raw data'!A124</f>
        <v>0</v>
      </c>
      <c r="B124" s="15">
        <f>'raw data'!B124</f>
        <v>0</v>
      </c>
      <c r="C124" s="15" t="str">
        <f>'raw data'!C124</f>
        <v>jp1-1</v>
      </c>
      <c r="D124" s="81">
        <f>'raw data'!D124</f>
        <v>38389.8240625</v>
      </c>
      <c r="E124" s="15">
        <f>'raw data'!E124</f>
        <v>4330.747963415788</v>
      </c>
      <c r="F124" s="31">
        <f>'raw data'!F124</f>
        <v>2.965029372292139</v>
      </c>
      <c r="H124" s="88">
        <v>372.0159486500612</v>
      </c>
    </row>
    <row r="125" spans="1:8" ht="11.25">
      <c r="A125" s="16">
        <f>'raw data'!A125</f>
        <v>0</v>
      </c>
      <c r="B125" s="15">
        <f>'raw data'!B125</f>
        <v>0</v>
      </c>
      <c r="C125" s="15" t="str">
        <f>'raw data'!C125</f>
        <v>82r2  101-110</v>
      </c>
      <c r="D125" s="81">
        <f>'raw data'!D125</f>
        <v>38389.831030092595</v>
      </c>
      <c r="E125" s="15">
        <f>'raw data'!E125</f>
        <v>17931.46368915152</v>
      </c>
      <c r="F125" s="31">
        <f>'raw data'!F125</f>
        <v>1.7145883803742918</v>
      </c>
      <c r="H125" s="88">
        <v>6.911743396735851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38389.83799768519</v>
      </c>
      <c r="E126" s="15">
        <f>'raw data'!E126</f>
        <v>26368.715039362363</v>
      </c>
      <c r="F126" s="31">
        <f>'raw data'!F126</f>
        <v>3.4906396746812174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83r2  32-42</v>
      </c>
      <c r="D127" s="81">
        <f>'raw data'!D127</f>
        <v>38389.84496527778</v>
      </c>
      <c r="E127" s="15">
        <f>'raw data'!E127</f>
        <v>19873.834430113064</v>
      </c>
      <c r="F127" s="31">
        <f>'raw data'!F127</f>
        <v>4.127051768319625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95r3  40-50</v>
      </c>
      <c r="D128" s="81">
        <f>'raw data'!D128</f>
        <v>38389.85193287037</v>
      </c>
      <c r="E128" s="15">
        <f>'raw data'!E128</f>
        <v>5899.986325046147</v>
      </c>
      <c r="F128" s="31">
        <f>'raw data'!F128</f>
        <v>3.8112161414066548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158r1  11-18</v>
      </c>
      <c r="D129" s="81">
        <f>'raw data'!D129</f>
        <v>38389.858877314815</v>
      </c>
      <c r="E129" s="15">
        <f>'raw data'!E129</f>
        <v>4189.9879237959885</v>
      </c>
      <c r="F129" s="31">
        <f>'raw data'!F129</f>
        <v>4.948762000202798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ja3-1</v>
      </c>
      <c r="D130" s="81">
        <f>'raw data'!D130</f>
        <v>38389.86585648148</v>
      </c>
      <c r="E130" s="15">
        <f>'raw data'!E130</f>
        <v>10972.999577557526</v>
      </c>
      <c r="F130" s="31">
        <f>'raw data'!F130</f>
        <v>4.0563450416635005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38389.872824074075</v>
      </c>
      <c r="E131" s="177">
        <v>25933.86</v>
      </c>
      <c r="F131" s="177">
        <v>4.213216553805271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dts1-1</v>
      </c>
      <c r="D132" s="81">
        <f>'raw data'!D132</f>
        <v>38389.87980324074</v>
      </c>
      <c r="E132" s="15">
        <f>'raw data'!E132</f>
        <v>4448.744106792777</v>
      </c>
      <c r="F132" s="31">
        <f>'raw data'!F132</f>
        <v>2.162802278844338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162r3  71-86</v>
      </c>
      <c r="D133" s="81">
        <f>'raw data'!D133</f>
        <v>38389.88674768519</v>
      </c>
      <c r="E133" s="177">
        <v>5382.375</v>
      </c>
      <c r="F133" s="177">
        <v>6.911743396735851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158r3  42-57</v>
      </c>
      <c r="D134" s="81">
        <f>'raw data'!D134</f>
        <v>38389.8937037037</v>
      </c>
      <c r="E134" s="15">
        <f>'raw data'!E134</f>
        <v>4528.745232007566</v>
      </c>
      <c r="F134" s="31">
        <f>'raw data'!F134</f>
        <v>2.829555711019456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159r1  110-117</v>
      </c>
      <c r="D135" s="81">
        <f>'raw data'!D135</f>
        <v>38389.900659722225</v>
      </c>
      <c r="E135" s="15">
        <f>'raw data'!E135</f>
        <v>19946.705929593954</v>
      </c>
      <c r="F135" s="31">
        <f>'raw data'!F135</f>
        <v>4.635575332852888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drift5</v>
      </c>
      <c r="D136" s="81">
        <f>'raw data'!D136</f>
        <v>38389.90761574074</v>
      </c>
      <c r="E136" s="15">
        <f>'raw data'!E136</f>
        <v>26686.476705767494</v>
      </c>
      <c r="F136" s="31">
        <f>'raw data'!F136</f>
        <v>1.8300337291377426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bir1-2</v>
      </c>
      <c r="D137" s="81">
        <f>'raw data'!D137</f>
        <v>38389.91457175926</v>
      </c>
      <c r="E137" s="15">
        <f>'raw data'!E137</f>
        <v>24579.69149911552</v>
      </c>
      <c r="F137" s="31">
        <f>'raw data'!F137</f>
        <v>1.588532257747217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160r2  122-132</v>
      </c>
      <c r="D138" s="81">
        <f>'raw data'!D138</f>
        <v>38389.92151620371</v>
      </c>
      <c r="E138" s="15">
        <f>'raw data'!E138</f>
        <v>11932.756244043763</v>
      </c>
      <c r="F138" s="31">
        <f>'raw data'!F138</f>
        <v>1.5527045276444702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161r2  51-60</v>
      </c>
      <c r="D139" s="81">
        <f>'raw data'!D139</f>
        <v>38389.92847222222</v>
      </c>
      <c r="E139" s="15">
        <f>'raw data'!E139</f>
        <v>5144.643149084035</v>
      </c>
      <c r="F139" s="31">
        <f>'raw data'!F139</f>
        <v>4.521288916648362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bhvo2-1 unignited</v>
      </c>
      <c r="D140" s="81">
        <f>'raw data'!D140</f>
        <v>38389.935428240744</v>
      </c>
      <c r="E140" s="15">
        <f>'raw data'!E140</f>
        <v>23996.939604274925</v>
      </c>
      <c r="F140" s="31">
        <f>'raw data'!F140</f>
        <v>2.4098071276902964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38389.94236111111</v>
      </c>
      <c r="E141" s="177">
        <v>25865.945</v>
      </c>
      <c r="F141" s="177">
        <v>2.0545396713741626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164r3  115-123</v>
      </c>
      <c r="D142" s="81">
        <f>'raw data'!D142</f>
        <v>38389.94930555556</v>
      </c>
      <c r="E142" s="15">
        <f>'raw data'!E142</f>
        <v>19079.52991983949</v>
      </c>
      <c r="F142" s="31">
        <f>'raw data'!F142</f>
        <v>0.44792535874216666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jp1-2</v>
      </c>
      <c r="D143" s="81">
        <f>'raw data'!D143</f>
        <v>38389.95627314815</v>
      </c>
      <c r="E143" s="15">
        <f>'raw data'!E143</f>
        <v>4584.879328935216</v>
      </c>
      <c r="F143" s="31">
        <f>'raw data'!F143</f>
        <v>4.896396342273106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165r3  18-28</v>
      </c>
      <c r="D144" s="81">
        <f>'raw data'!D144</f>
        <v>38389.963217592594</v>
      </c>
      <c r="E144" s="15">
        <f>'raw data'!E144</f>
        <v>10281.549158999067</v>
      </c>
      <c r="F144" s="31">
        <f>'raw data'!F144</f>
        <v>2.538592581687846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166r3  45-55</v>
      </c>
      <c r="D145" s="81">
        <f>'raw data'!D145</f>
        <v>38389.97016203704</v>
      </c>
      <c r="E145" s="177">
        <v>18710.72</v>
      </c>
      <c r="F145" s="177">
        <v>0.8296753024022918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38389.977118055554</v>
      </c>
      <c r="E146" s="15">
        <f>'raw data'!E146</f>
        <v>25521.785935256146</v>
      </c>
      <c r="F146" s="31">
        <f>'raw data'!F146</f>
        <v>2.75064870542078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ja3-2</v>
      </c>
      <c r="D147" s="81">
        <f>'raw data'!D147</f>
        <v>38389.9840625</v>
      </c>
      <c r="E147" s="15">
        <f>'raw data'!E147</f>
        <v>10552.456953258656</v>
      </c>
      <c r="F147" s="31">
        <f>'raw data'!F147</f>
        <v>3.667078034556897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38389.991006944445</v>
      </c>
      <c r="E148" s="15">
        <f>'raw data'!E148</f>
        <v>4530.645319655633</v>
      </c>
      <c r="F148" s="31">
        <f>'raw data'!F148</f>
        <v>6.690498467436873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dts1-2</v>
      </c>
      <c r="D149" s="81">
        <f>'raw data'!D149</f>
        <v>38389.99796296296</v>
      </c>
      <c r="E149" s="15">
        <f>'raw data'!E149</f>
        <v>4389.518122430676</v>
      </c>
      <c r="F149" s="31">
        <f>'raw data'!F149</f>
        <v>6.034469167415796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bhvo2-2 unignited</v>
      </c>
      <c r="D150" s="81">
        <f>'raw data'!D150</f>
        <v>38390.004895833335</v>
      </c>
      <c r="E150" s="15">
        <f>'raw data'!E150</f>
        <v>23741.389017309506</v>
      </c>
      <c r="F150" s="31">
        <f>'raw data'!F150</f>
        <v>1.4777135892260187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38390.01185185185</v>
      </c>
      <c r="E151" s="15">
        <f>'raw data'!E151</f>
        <v>27347.71561279785</v>
      </c>
      <c r="F151" s="31">
        <f>'raw data'!F151</f>
        <v>2.9432255358137764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drift-1</v>
      </c>
      <c r="D159" s="81">
        <f>'raw data'!D159</f>
        <v>38389.79436342593</v>
      </c>
      <c r="E159" s="15">
        <f>'raw data'!E159</f>
        <v>54396.28695937672</v>
      </c>
      <c r="F159" s="31">
        <f>'raw data'!F159</f>
        <v>6.8554446039000485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38389.80134259259</v>
      </c>
      <c r="E160" s="15">
        <f>'raw data'!E160</f>
        <v>530.4324669507123</v>
      </c>
      <c r="F160" s="31">
        <f>'raw data'!F160</f>
        <v>105.11259298486469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bir1-1</v>
      </c>
      <c r="D161" s="81">
        <f>'raw data'!D161</f>
        <v>38389.80829861111</v>
      </c>
      <c r="E161" s="15">
        <f>'raw data'!E161</f>
        <v>13876.928854502541</v>
      </c>
      <c r="F161" s="31">
        <f>'raw data'!F161</f>
        <v>1.5160304768073969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38389.815254629626</v>
      </c>
      <c r="E162" s="15">
        <f>'raw data'!E162</f>
        <v>55938.089787328885</v>
      </c>
      <c r="F162" s="31">
        <f>'raw data'!F162</f>
        <v>5.146313842339941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jp1-1</v>
      </c>
      <c r="D163" s="81">
        <f>'raw data'!D163</f>
        <v>38389.822233796294</v>
      </c>
      <c r="E163" s="15">
        <f>'raw data'!E163</f>
        <v>203117.00513508153</v>
      </c>
      <c r="F163" s="31">
        <f>'raw data'!F163</f>
        <v>3.2267525784287265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82r2  101-110</v>
      </c>
      <c r="D164" s="81">
        <f>'raw data'!D164</f>
        <v>38389.829189814816</v>
      </c>
      <c r="E164" s="15">
        <f>'raw data'!E164</f>
        <v>51398.98093861845</v>
      </c>
      <c r="F164" s="31">
        <f>'raw data'!F164</f>
        <v>5.077266748186367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38389.83615740741</v>
      </c>
      <c r="E165" s="15">
        <f>'raw data'!E165</f>
        <v>59170.72552314919</v>
      </c>
      <c r="F165" s="31">
        <f>'raw data'!F165</f>
        <v>1.8236229656581882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83r2  32-42</v>
      </c>
      <c r="D166" s="81">
        <f>'raw data'!D166</f>
        <v>38389.843125</v>
      </c>
      <c r="E166" s="15">
        <f>'raw data'!E166</f>
        <v>65666.66317257009</v>
      </c>
      <c r="F166" s="31">
        <f>'raw data'!F166</f>
        <v>2.120212443078035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95r3  40-50</v>
      </c>
      <c r="D167" s="81">
        <f>'raw data'!D167</f>
        <v>38389.85008101852</v>
      </c>
      <c r="E167" s="15">
        <f>'raw data'!E167</f>
        <v>22537.563318697885</v>
      </c>
      <c r="F167" s="31">
        <f>'raw data'!F167</f>
        <v>2.4725923495846125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158r1  11-18</v>
      </c>
      <c r="D168" s="81">
        <f>'raw data'!D168</f>
        <v>38389.85704861111</v>
      </c>
      <c r="E168" s="177">
        <v>4401.514999999999</v>
      </c>
      <c r="F168" s="177">
        <v>8.690724794042527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ja3-1</v>
      </c>
      <c r="D169" s="81">
        <f>'raw data'!D169</f>
        <v>38389.86402777778</v>
      </c>
      <c r="E169" s="15">
        <f>'raw data'!E169</f>
        <v>2888.1001694851143</v>
      </c>
      <c r="F169" s="31">
        <f>'raw data'!F169</f>
        <v>3.3569464037126306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38389.87099537037</v>
      </c>
      <c r="E170" s="15">
        <f>'raw data'!E170</f>
        <v>58486.12333900046</v>
      </c>
      <c r="F170" s="31">
        <f>'raw data'!F170</f>
        <v>0.9836394604477627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dts1-1</v>
      </c>
      <c r="D171" s="81">
        <f>'raw data'!D171</f>
        <v>38389.877962962964</v>
      </c>
      <c r="E171" s="15">
        <f>'raw data'!E171</f>
        <v>189328.763373351</v>
      </c>
      <c r="F171" s="31">
        <f>'raw data'!F171</f>
        <v>4.5598272740153325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162r3  71-86</v>
      </c>
      <c r="D172" s="81">
        <f>'raw data'!D172</f>
        <v>38389.88491898148</v>
      </c>
      <c r="E172" s="15">
        <f>'raw data'!E172</f>
        <v>7407.047780747054</v>
      </c>
      <c r="F172" s="31">
        <f>'raw data'!F172</f>
        <v>3.9808705839007574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158r3  42-57</v>
      </c>
      <c r="D173" s="81">
        <f>'raw data'!D173</f>
        <v>38389.891875</v>
      </c>
      <c r="E173" s="15">
        <f>'raw data'!E173</f>
        <v>7678.758214344765</v>
      </c>
      <c r="F173" s="31">
        <f>'raw data'!F173</f>
        <v>4.965188597963658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159r1  110-117</v>
      </c>
      <c r="D174" s="81">
        <f>'raw data'!D174</f>
        <v>38389.89880787037</v>
      </c>
      <c r="E174" s="15">
        <f>'raw data'!E174</f>
        <v>19447.05785988763</v>
      </c>
      <c r="F174" s="31">
        <f>'raw data'!F174</f>
        <v>1.9302325372440226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drift5</v>
      </c>
      <c r="D175" s="81">
        <f>'raw data'!D175</f>
        <v>38389.90577546296</v>
      </c>
      <c r="E175" s="15">
        <f>'raw data'!E175</f>
        <v>59286.25154775931</v>
      </c>
      <c r="F175" s="31">
        <f>'raw data'!F175</f>
        <v>0.642555939797018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bir1-2</v>
      </c>
      <c r="D176" s="81">
        <f>'raw data'!D176</f>
        <v>38389.91273148148</v>
      </c>
      <c r="E176" s="15">
        <f>'raw data'!E176</f>
        <v>14605.747236507299</v>
      </c>
      <c r="F176" s="31">
        <f>'raw data'!F176</f>
        <v>0.8916490894396706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160r2  122-132</v>
      </c>
      <c r="D177" s="81">
        <f>'raw data'!D177</f>
        <v>38389.9196875</v>
      </c>
      <c r="E177" s="177">
        <v>24387.515</v>
      </c>
      <c r="F177" s="177">
        <v>2.901636805851016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161r2  51-60</v>
      </c>
      <c r="D178" s="81">
        <f>'raw data'!D178</f>
        <v>38389.92664351852</v>
      </c>
      <c r="E178" s="15">
        <f>'raw data'!E178</f>
        <v>26531.486735630824</v>
      </c>
      <c r="F178" s="31">
        <f>'raw data'!F178</f>
        <v>1.8750111766660293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bhvo2-1 unignited</v>
      </c>
      <c r="D179" s="81">
        <f>'raw data'!D179</f>
        <v>38389.933587962965</v>
      </c>
      <c r="E179" s="177">
        <v>10392.18</v>
      </c>
      <c r="F179" s="177">
        <v>1.7769900730614243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38389.94053240741</v>
      </c>
      <c r="E180" s="15">
        <f>'raw data'!E180</f>
        <v>59950.4840978117</v>
      </c>
      <c r="F180" s="31">
        <f>'raw data'!F180</f>
        <v>3.3819451290023443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164r3  115-123</v>
      </c>
      <c r="D181" s="81">
        <f>'raw data'!D181</f>
        <v>38389.94747685185</v>
      </c>
      <c r="E181" s="15">
        <f>'raw data'!E181</f>
        <v>9344.879533194802</v>
      </c>
      <c r="F181" s="31">
        <f>'raw data'!F181</f>
        <v>4.4097543087914834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jp1-2</v>
      </c>
      <c r="D182" s="81">
        <f>'raw data'!D182</f>
        <v>38389.95443287037</v>
      </c>
      <c r="E182" s="15">
        <f>'raw data'!E182</f>
        <v>213212.3482134108</v>
      </c>
      <c r="F182" s="31">
        <f>'raw data'!F182</f>
        <v>2.15519574043244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165r3  18-28</v>
      </c>
      <c r="D183" s="81">
        <f>'raw data'!D183</f>
        <v>38389.961388888885</v>
      </c>
      <c r="E183" s="177">
        <v>4670.04</v>
      </c>
      <c r="F183" s="177">
        <v>0.5366092008924913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166r3  45-55</v>
      </c>
      <c r="D184" s="81">
        <f>'raw data'!D184</f>
        <v>38389.96833333333</v>
      </c>
      <c r="E184" s="15">
        <f>'raw data'!E184</f>
        <v>13092.080000287759</v>
      </c>
      <c r="F184" s="31">
        <f>'raw data'!F184</f>
        <v>1.4484262149436589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38389.975277777776</v>
      </c>
      <c r="E185" s="15">
        <f>'raw data'!E185</f>
        <v>61077.992958527255</v>
      </c>
      <c r="F185" s="31">
        <f>'raw data'!F185</f>
        <v>2.7993699328638373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ja3-2</v>
      </c>
      <c r="D186" s="81">
        <f>'raw data'!D186</f>
        <v>38389.98222222222</v>
      </c>
      <c r="E186" s="15">
        <f>'raw data'!E186</f>
        <v>3361.2683809096034</v>
      </c>
      <c r="F186" s="31">
        <f>'raw data'!F186</f>
        <v>2.230582205031563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38389.98917824074</v>
      </c>
      <c r="E187" s="15">
        <f>'raw data'!E187</f>
        <v>452.29340147884307</v>
      </c>
      <c r="F187" s="31">
        <f>'raw data'!F187</f>
        <v>82.32735986030488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dts1-2</v>
      </c>
      <c r="D188" s="81">
        <f>'raw data'!D188</f>
        <v>38389.99612268519</v>
      </c>
      <c r="E188" s="15">
        <f>'raw data'!E188</f>
        <v>200632.8994300151</v>
      </c>
      <c r="F188" s="31">
        <f>'raw data'!F188</f>
        <v>0.6857607344592566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bhvo2-2 unignited</v>
      </c>
      <c r="D189" s="81">
        <f>'raw data'!D189</f>
        <v>38390.003067129626</v>
      </c>
      <c r="E189" s="15">
        <f>'raw data'!E189</f>
        <v>10482.068481627499</v>
      </c>
      <c r="F189" s="31">
        <f>'raw data'!F189</f>
        <v>5.225686718577651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38390.01001157407</v>
      </c>
      <c r="E190" s="15">
        <f>'raw data'!E190</f>
        <v>60305.55225678295</v>
      </c>
      <c r="F190" s="31">
        <f>'raw data'!F190</f>
        <v>1.796304435146307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drift-1</v>
      </c>
      <c r="D198" s="81">
        <f>'raw data'!D198</f>
        <v>38389.79708333333</v>
      </c>
      <c r="E198" s="15">
        <f>'raw data'!E198</f>
        <v>35571.470993245945</v>
      </c>
      <c r="F198" s="31">
        <f>'raw data'!F198</f>
        <v>3.3884062869055627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38389.80403935185</v>
      </c>
      <c r="E199" s="88">
        <v>396.5</v>
      </c>
      <c r="F199" s="88">
        <v>13.364585670143791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bir1-1</v>
      </c>
      <c r="D200" s="81">
        <f>'raw data'!D200</f>
        <v>38389.81099537037</v>
      </c>
      <c r="E200" s="15">
        <f>'raw data'!E200</f>
        <v>51316.84297369867</v>
      </c>
      <c r="F200" s="31">
        <f>'raw data'!F200</f>
        <v>0.9738148798531554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38389.81796296296</v>
      </c>
      <c r="E201" s="15">
        <f>'raw data'!E201</f>
        <v>35318.504089866154</v>
      </c>
      <c r="F201" s="31">
        <f>'raw data'!F201</f>
        <v>5.480639578860787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jp1-1</v>
      </c>
      <c r="D202" s="81">
        <f>'raw data'!D202</f>
        <v>38389.82493055556</v>
      </c>
      <c r="E202" s="15">
        <f>'raw data'!E202</f>
        <v>8290.354904823851</v>
      </c>
      <c r="F202" s="31">
        <f>'raw data'!F202</f>
        <v>4.931073426784391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82r2  101-110</v>
      </c>
      <c r="D203" s="81">
        <f>'raw data'!D203</f>
        <v>38389.83189814815</v>
      </c>
      <c r="E203" s="15">
        <f>'raw data'!E203</f>
        <v>30424.878079867507</v>
      </c>
      <c r="F203" s="31">
        <f>'raw data'!F203</f>
        <v>2.680363750218774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38389.83886574074</v>
      </c>
      <c r="E204" s="15">
        <f>'raw data'!E204</f>
        <v>35695.46980473547</v>
      </c>
      <c r="F204" s="31">
        <f>'raw data'!F204</f>
        <v>2.811787564716543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83r2  32-42</v>
      </c>
      <c r="D205" s="81">
        <f>'raw data'!D205</f>
        <v>38389.84583333333</v>
      </c>
      <c r="E205" s="15">
        <f>'raw data'!E205</f>
        <v>21693.074007361134</v>
      </c>
      <c r="F205" s="31">
        <f>'raw data'!F205</f>
        <v>1.0526117869807232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95r3  40-50</v>
      </c>
      <c r="D206" s="81">
        <f>'raw data'!D206</f>
        <v>38389.852789351855</v>
      </c>
      <c r="E206" s="15">
        <f>'raw data'!E206</f>
        <v>41799.06433726912</v>
      </c>
      <c r="F206" s="31">
        <f>'raw data'!F206</f>
        <v>2.535173273050465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158r1  11-18</v>
      </c>
      <c r="D207" s="81">
        <f>'raw data'!D207</f>
        <v>38389.85975694445</v>
      </c>
      <c r="E207" s="15">
        <f>'raw data'!E207</f>
        <v>46882.4784399009</v>
      </c>
      <c r="F207" s="31">
        <f>'raw data'!F207</f>
        <v>0.7261759194317875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ja3-1</v>
      </c>
      <c r="D208" s="81">
        <f>'raw data'!D208</f>
        <v>38389.86672453704</v>
      </c>
      <c r="E208" s="15">
        <f>'raw data'!E208</f>
        <v>24248.10661349781</v>
      </c>
      <c r="F208" s="31">
        <f>'raw data'!F208</f>
        <v>4.316245134624303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38389.873703703706</v>
      </c>
      <c r="E209" s="15">
        <f>'raw data'!E209</f>
        <v>36734.45895188696</v>
      </c>
      <c r="F209" s="31">
        <f>'raw data'!F209</f>
        <v>2.086433914351441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dts1-1</v>
      </c>
      <c r="D210" s="81">
        <f>'raw data'!D210</f>
        <v>38389.8806712963</v>
      </c>
      <c r="E210" s="15">
        <f>'raw data'!E210</f>
        <v>4084.007467040557</v>
      </c>
      <c r="F210" s="31">
        <f>'raw data'!F210</f>
        <v>4.409845641112814</v>
      </c>
    </row>
    <row r="211" spans="1:9" ht="11.25">
      <c r="A211" s="16">
        <f>'raw data'!A211</f>
        <v>0</v>
      </c>
      <c r="B211" s="15">
        <f>'raw data'!B211</f>
        <v>0</v>
      </c>
      <c r="C211" s="15" t="str">
        <f>'raw data'!C211</f>
        <v>162r3  71-86</v>
      </c>
      <c r="D211" s="81">
        <f>'raw data'!D211</f>
        <v>38389.88761574074</v>
      </c>
      <c r="E211" s="15">
        <f>'raw data'!E211</f>
        <v>47129.5991523674</v>
      </c>
      <c r="F211" s="31">
        <f>'raw data'!F211</f>
        <v>4.117114857178411</v>
      </c>
      <c r="I211" s="88"/>
    </row>
    <row r="212" spans="1:9" ht="11.25">
      <c r="A212" s="16">
        <f>'raw data'!A212</f>
        <v>0</v>
      </c>
      <c r="B212" s="15">
        <f>'raw data'!B212</f>
        <v>0</v>
      </c>
      <c r="C212" s="15" t="str">
        <f>'raw data'!C212</f>
        <v>158r3  42-57</v>
      </c>
      <c r="D212" s="81">
        <f>'raw data'!D212</f>
        <v>38389.89457175926</v>
      </c>
      <c r="E212" s="15">
        <f>'raw data'!E212</f>
        <v>45953.870281486874</v>
      </c>
      <c r="F212" s="31">
        <f>'raw data'!F212</f>
        <v>1.8352024296173868</v>
      </c>
      <c r="I212" s="88"/>
    </row>
    <row r="213" spans="1:9" ht="11.25">
      <c r="A213" s="16">
        <f>'raw data'!A213</f>
        <v>0</v>
      </c>
      <c r="B213" s="15">
        <f>'raw data'!B213</f>
        <v>0</v>
      </c>
      <c r="C213" s="15" t="str">
        <f>'raw data'!C213</f>
        <v>159r1  110-117</v>
      </c>
      <c r="D213" s="81">
        <f>'raw data'!D213</f>
        <v>38389.90152777778</v>
      </c>
      <c r="E213" s="15">
        <f>'raw data'!E213</f>
        <v>44889.39305467449</v>
      </c>
      <c r="F213" s="31">
        <f>'raw data'!F213</f>
        <v>1.557975719936383</v>
      </c>
      <c r="I213" s="88"/>
    </row>
    <row r="214" spans="1:9" ht="11.25">
      <c r="A214" s="16">
        <f>'raw data'!A214</f>
        <v>0</v>
      </c>
      <c r="B214" s="15">
        <f>'raw data'!B214</f>
        <v>0</v>
      </c>
      <c r="C214" s="15" t="str">
        <f>'raw data'!C214</f>
        <v>drift5</v>
      </c>
      <c r="D214" s="81">
        <f>'raw data'!D214</f>
        <v>38389.908483796295</v>
      </c>
      <c r="E214" s="15">
        <f>'raw data'!E214</f>
        <v>35513.59732022581</v>
      </c>
      <c r="F214" s="31">
        <f>'raw data'!F214</f>
        <v>4.0988412765664926</v>
      </c>
      <c r="I214" s="88"/>
    </row>
    <row r="215" spans="1:9" ht="11.25">
      <c r="A215" s="16">
        <f>'raw data'!A215</f>
        <v>0</v>
      </c>
      <c r="B215" s="15">
        <f>'raw data'!B215</f>
        <v>0</v>
      </c>
      <c r="C215" s="15" t="str">
        <f>'raw data'!C215</f>
        <v>bir1-2</v>
      </c>
      <c r="D215" s="81">
        <f>'raw data'!D215</f>
        <v>38389.91543981482</v>
      </c>
      <c r="E215" s="15">
        <f>'raw data'!E215</f>
        <v>51830.62294700523</v>
      </c>
      <c r="F215" s="31">
        <f>'raw data'!F215</f>
        <v>1.0446741773729984</v>
      </c>
      <c r="I215" s="88"/>
    </row>
    <row r="216" spans="1:9" ht="11.25">
      <c r="A216" s="16">
        <f>'raw data'!A216</f>
        <v>0</v>
      </c>
      <c r="B216" s="15">
        <f>'raw data'!B216</f>
        <v>0</v>
      </c>
      <c r="C216" s="15" t="str">
        <f>'raw data'!C216</f>
        <v>160r2  122-132</v>
      </c>
      <c r="D216" s="81">
        <f>'raw data'!D216</f>
        <v>38389.92238425926</v>
      </c>
      <c r="E216" s="15">
        <f>'raw data'!E216</f>
        <v>35023.63782150241</v>
      </c>
      <c r="F216" s="31">
        <f>'raw data'!F216</f>
        <v>3.4598631567337925</v>
      </c>
      <c r="I216" s="88"/>
    </row>
    <row r="217" spans="1:9" ht="11.25">
      <c r="A217" s="16">
        <f>'raw data'!A217</f>
        <v>0</v>
      </c>
      <c r="B217" s="15">
        <f>'raw data'!B217</f>
        <v>0</v>
      </c>
      <c r="C217" s="15" t="str">
        <f>'raw data'!C217</f>
        <v>161r2  51-60</v>
      </c>
      <c r="D217" s="81">
        <f>'raw data'!D217</f>
        <v>38389.92934027778</v>
      </c>
      <c r="E217" s="15">
        <f>'raw data'!E217</f>
        <v>19222.006095494304</v>
      </c>
      <c r="F217" s="31">
        <f>'raw data'!F217</f>
        <v>2.078184933913966</v>
      </c>
      <c r="I217" s="88"/>
    </row>
    <row r="218" spans="1:9" ht="11.25">
      <c r="A218" s="16">
        <f>'raw data'!A218</f>
        <v>0</v>
      </c>
      <c r="B218" s="15">
        <f>'raw data'!B218</f>
        <v>0</v>
      </c>
      <c r="C218" s="15" t="str">
        <f>'raw data'!C218</f>
        <v>bhvo2-1 unignited</v>
      </c>
      <c r="D218" s="81">
        <f>'raw data'!D218</f>
        <v>38389.9362962963</v>
      </c>
      <c r="E218" s="15">
        <f>'raw data'!E218</f>
        <v>36099.69905983983</v>
      </c>
      <c r="F218" s="31">
        <f>'raw data'!F218</f>
        <v>2.5046910861665226</v>
      </c>
      <c r="I218" s="88"/>
    </row>
    <row r="219" spans="1:9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38389.94322916667</v>
      </c>
      <c r="E219" s="15">
        <f>'raw data'!E219</f>
        <v>36061.71865550536</v>
      </c>
      <c r="F219" s="31">
        <f>'raw data'!F219</f>
        <v>2.0013568017196275</v>
      </c>
      <c r="I219" s="88"/>
    </row>
    <row r="220" spans="1:9" ht="11.25">
      <c r="A220" s="16">
        <f>'raw data'!A220</f>
        <v>0</v>
      </c>
      <c r="B220" s="15">
        <f>'raw data'!B220</f>
        <v>0</v>
      </c>
      <c r="C220" s="15" t="str">
        <f>'raw data'!C220</f>
        <v>164r3  115-123</v>
      </c>
      <c r="D220" s="81">
        <f>'raw data'!D220</f>
        <v>38389.95018518518</v>
      </c>
      <c r="E220" s="15">
        <f>'raw data'!E220</f>
        <v>48495.16729990875</v>
      </c>
      <c r="F220" s="31">
        <f>'raw data'!F220</f>
        <v>3.361577681516348</v>
      </c>
      <c r="I220" s="88"/>
    </row>
    <row r="221" spans="1:9" ht="11.25">
      <c r="A221" s="16">
        <f>'raw data'!A221</f>
        <v>0</v>
      </c>
      <c r="B221" s="15">
        <f>'raw data'!B221</f>
        <v>0</v>
      </c>
      <c r="C221" s="15" t="str">
        <f>'raw data'!C221</f>
        <v>jp1-2</v>
      </c>
      <c r="D221" s="81">
        <f>'raw data'!D221</f>
        <v>38389.957141203704</v>
      </c>
      <c r="E221" s="15">
        <f>'raw data'!E221</f>
        <v>8657.093466201737</v>
      </c>
      <c r="F221" s="31">
        <f>'raw data'!F221</f>
        <v>2.119247196607866</v>
      </c>
      <c r="I221" s="88"/>
    </row>
    <row r="222" spans="1:9" ht="11.25">
      <c r="A222" s="16">
        <f>'raw data'!A222</f>
        <v>0</v>
      </c>
      <c r="B222" s="15">
        <f>'raw data'!B222</f>
        <v>0</v>
      </c>
      <c r="C222" s="15" t="str">
        <f>'raw data'!C222</f>
        <v>165r3  18-28</v>
      </c>
      <c r="D222" s="81">
        <f>'raw data'!D222</f>
        <v>38389.96407407407</v>
      </c>
      <c r="E222" s="15">
        <f>'raw data'!E222</f>
        <v>21911.87575537462</v>
      </c>
      <c r="F222" s="31">
        <f>'raw data'!F222</f>
        <v>1.5718434256479805</v>
      </c>
      <c r="I222" s="88"/>
    </row>
    <row r="223" spans="1:9" ht="11.25">
      <c r="A223" s="16">
        <f>'raw data'!A223</f>
        <v>0</v>
      </c>
      <c r="B223" s="15">
        <f>'raw data'!B223</f>
        <v>0</v>
      </c>
      <c r="C223" s="15" t="str">
        <f>'raw data'!C223</f>
        <v>166r3  45-55</v>
      </c>
      <c r="D223" s="81">
        <f>'raw data'!D223</f>
        <v>38389.971030092594</v>
      </c>
      <c r="E223" s="15">
        <f>'raw data'!E223</f>
        <v>41285.94795319613</v>
      </c>
      <c r="F223" s="31">
        <f>'raw data'!F223</f>
        <v>0.7250891212305254</v>
      </c>
      <c r="I223" s="88"/>
    </row>
    <row r="224" spans="1:9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38389.97798611111</v>
      </c>
      <c r="E224" s="15">
        <f>'raw data'!E224</f>
        <v>36327.951742669306</v>
      </c>
      <c r="F224" s="31">
        <f>'raw data'!F224</f>
        <v>2.001673730324338</v>
      </c>
      <c r="I224" s="88"/>
    </row>
    <row r="225" spans="1:9" ht="11.25">
      <c r="A225" s="16">
        <f>'raw data'!A225</f>
        <v>0</v>
      </c>
      <c r="B225" s="15">
        <f>'raw data'!B225</f>
        <v>0</v>
      </c>
      <c r="C225" s="15" t="str">
        <f>'raw data'!C225</f>
        <v>ja3-2</v>
      </c>
      <c r="D225" s="81">
        <f>'raw data'!D225</f>
        <v>38389.984930555554</v>
      </c>
      <c r="E225" s="15">
        <f>'raw data'!E225</f>
        <v>24075.41296175754</v>
      </c>
      <c r="F225" s="31">
        <f>'raw data'!F225</f>
        <v>3.023235223164493</v>
      </c>
      <c r="I225" s="88"/>
    </row>
    <row r="226" spans="1:9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38389.991875</v>
      </c>
      <c r="E226" s="177">
        <v>300.705</v>
      </c>
      <c r="F226" s="177">
        <v>81.6604219759074</v>
      </c>
      <c r="I226" s="88"/>
    </row>
    <row r="227" spans="1:9" ht="11.25">
      <c r="A227" s="16">
        <f>'raw data'!A227</f>
        <v>0</v>
      </c>
      <c r="B227" s="15">
        <f>'raw data'!B227</f>
        <v>0</v>
      </c>
      <c r="C227" s="15" t="str">
        <f>'raw data'!C227</f>
        <v>dts1-2</v>
      </c>
      <c r="D227" s="81">
        <f>'raw data'!D227</f>
        <v>38389.99883101852</v>
      </c>
      <c r="E227" s="177">
        <v>4036.5649999999996</v>
      </c>
      <c r="F227" s="177">
        <v>2.6144924482105423</v>
      </c>
      <c r="I227" s="88"/>
    </row>
    <row r="228" spans="1:9" ht="11.25">
      <c r="A228" s="16">
        <f>'raw data'!A228</f>
        <v>0</v>
      </c>
      <c r="B228" s="15">
        <f>'raw data'!B228</f>
        <v>0</v>
      </c>
      <c r="C228" s="15" t="str">
        <f>'raw data'!C228</f>
        <v>bhvo2-2 unignited</v>
      </c>
      <c r="D228" s="81">
        <f>'raw data'!D228</f>
        <v>38390.00577546296</v>
      </c>
      <c r="E228" s="15">
        <f>'raw data'!E228</f>
        <v>37122.83943838504</v>
      </c>
      <c r="F228" s="31">
        <f>'raw data'!F228</f>
        <v>2.0905416486201456</v>
      </c>
      <c r="I228" s="88"/>
    </row>
    <row r="229" spans="1:9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38390.012719907405</v>
      </c>
      <c r="E229" s="15">
        <f>'raw data'!E229</f>
        <v>36964.49512260882</v>
      </c>
      <c r="F229" s="31">
        <f>'raw data'!F229</f>
        <v>4.2110374473242835</v>
      </c>
      <c r="I229" s="88"/>
    </row>
    <row r="230" spans="1:9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  <c r="I230" s="88"/>
    </row>
    <row r="231" spans="1:9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  <c r="I231" s="88"/>
    </row>
    <row r="232" spans="1:9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  <c r="I232" s="88"/>
    </row>
    <row r="233" spans="1:9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  <c r="I233" s="88"/>
    </row>
    <row r="234" spans="1:9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  <c r="I234" s="88"/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drift-1</v>
      </c>
      <c r="D237" s="81">
        <f>'raw data'!D237</f>
        <v>38389.797997685186</v>
      </c>
      <c r="E237" s="15">
        <f>'raw data'!E237</f>
        <v>5230390.478363564</v>
      </c>
      <c r="F237" s="31">
        <f>'raw data'!F237</f>
        <v>2.4794868269296866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38389.80494212963</v>
      </c>
      <c r="E238" s="15">
        <f>'raw data'!E238</f>
        <v>9180.838598207356</v>
      </c>
      <c r="F238" s="31">
        <f>'raw data'!F238</f>
        <v>7.104061068582821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bir1-1</v>
      </c>
      <c r="D239" s="81">
        <f>'raw data'!D239</f>
        <v>38389.81190972222</v>
      </c>
      <c r="E239" s="15">
        <f>'raw data'!E239</f>
        <v>1444408.5077171647</v>
      </c>
      <c r="F239" s="31">
        <f>'raw data'!F239</f>
        <v>1.094032928789303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38389.818877314814</v>
      </c>
      <c r="E240" s="15">
        <f>'raw data'!E240</f>
        <v>5380574.634781364</v>
      </c>
      <c r="F240" s="31">
        <f>'raw data'!F240</f>
        <v>1.1460403744988488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jp1-1</v>
      </c>
      <c r="D241" s="81">
        <f>'raw data'!D241</f>
        <v>38389.825833333336</v>
      </c>
      <c r="E241" s="15">
        <f>'raw data'!E241</f>
        <v>18937.544031244404</v>
      </c>
      <c r="F241" s="31">
        <f>'raw data'!F241</f>
        <v>0.4439453864187726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82r2  101-110</v>
      </c>
      <c r="D242" s="81">
        <f>'raw data'!D242</f>
        <v>38389.8328125</v>
      </c>
      <c r="E242" s="15">
        <f>'raw data'!E242</f>
        <v>621145.8916345333</v>
      </c>
      <c r="F242" s="31">
        <f>'raw data'!F242</f>
        <v>1.9985541502085664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38389.839780092596</v>
      </c>
      <c r="E243" s="15">
        <f>'raw data'!E243</f>
        <v>5210139.557649128</v>
      </c>
      <c r="F243" s="31">
        <f>'raw data'!F243</f>
        <v>1.6923155301891324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83r2  32-42</v>
      </c>
      <c r="D244" s="81">
        <f>'raw data'!D244</f>
        <v>38389.84674768519</v>
      </c>
      <c r="E244" s="15">
        <f>'raw data'!E244</f>
        <v>712725.9079667537</v>
      </c>
      <c r="F244" s="31">
        <f>'raw data'!F244</f>
        <v>0.9100628137318049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95r3  40-50</v>
      </c>
      <c r="D245" s="81">
        <f>'raw data'!D245</f>
        <v>38389.8537037037</v>
      </c>
      <c r="E245" s="177">
        <v>1035068.5</v>
      </c>
      <c r="F245" s="177">
        <v>0.16778704241540515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158r1  11-18</v>
      </c>
      <c r="D246" s="81">
        <f>'raw data'!D246</f>
        <v>38389.860671296294</v>
      </c>
      <c r="E246" s="15">
        <f>'raw data'!E246</f>
        <v>3427712.7412369847</v>
      </c>
      <c r="F246" s="31">
        <f>'raw data'!F246</f>
        <v>0.8150061653077982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ja3-1</v>
      </c>
      <c r="D247" s="81">
        <f>'raw data'!D247</f>
        <v>38389.867638888885</v>
      </c>
      <c r="E247" s="15">
        <f>'raw data'!E247</f>
        <v>3804591.786400097</v>
      </c>
      <c r="F247" s="31">
        <f>'raw data'!F247</f>
        <v>0.9875289683537519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38389.87461805555</v>
      </c>
      <c r="E248" s="15">
        <f>'raw data'!E248</f>
        <v>5199007.557940677</v>
      </c>
      <c r="F248" s="31">
        <f>'raw data'!F248</f>
        <v>3.597127161857934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dts1-1</v>
      </c>
      <c r="D249" s="81">
        <f>'raw data'!D249</f>
        <v>38389.881574074076</v>
      </c>
      <c r="E249" s="15">
        <f>'raw data'!E249</f>
        <v>14540.727031746499</v>
      </c>
      <c r="F249" s="31">
        <f>'raw data'!F249</f>
        <v>4.007705812074034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162r3  71-86</v>
      </c>
      <c r="D250" s="81">
        <f>'raw data'!D250</f>
        <v>38389.88853009259</v>
      </c>
      <c r="E250" s="15">
        <f>'raw data'!E250</f>
        <v>1274234.8827493656</v>
      </c>
      <c r="F250" s="31">
        <f>'raw data'!F250</f>
        <v>3.2665547467090157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158r3  42-57</v>
      </c>
      <c r="D251" s="81">
        <f>'raw data'!D251</f>
        <v>38389.895474537036</v>
      </c>
      <c r="E251" s="15">
        <f>'raw data'!E251</f>
        <v>1310587.631169833</v>
      </c>
      <c r="F251" s="31">
        <f>'raw data'!F251</f>
        <v>2.2410719884490518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159r1  110-117</v>
      </c>
      <c r="D252" s="81">
        <f>'raw data'!D252</f>
        <v>38389.90244212963</v>
      </c>
      <c r="E252" s="15">
        <f>'raw data'!E252</f>
        <v>936362.0433601462</v>
      </c>
      <c r="F252" s="31">
        <f>'raw data'!F252</f>
        <v>3.989802559578821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drift5</v>
      </c>
      <c r="D253" s="81">
        <f>'raw data'!D253</f>
        <v>38389.90938657407</v>
      </c>
      <c r="E253" s="15">
        <f>'raw data'!E253</f>
        <v>5163542.830090952</v>
      </c>
      <c r="F253" s="31">
        <f>'raw data'!F253</f>
        <v>3.504890675396344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bir1-2</v>
      </c>
      <c r="D254" s="81">
        <f>'raw data'!D254</f>
        <v>38389.916354166664</v>
      </c>
      <c r="E254" s="15">
        <f>'raw data'!E254</f>
        <v>1429506.7837564878</v>
      </c>
      <c r="F254" s="31">
        <f>'raw data'!F254</f>
        <v>2.3432284407840998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160r2  122-132</v>
      </c>
      <c r="D255" s="81">
        <f>'raw data'!D255</f>
        <v>38389.92329861111</v>
      </c>
      <c r="E255" s="15">
        <f>'raw data'!E255</f>
        <v>1041039.4924875493</v>
      </c>
      <c r="F255" s="31">
        <f>'raw data'!F255</f>
        <v>1.006524673909588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161r2  51-60</v>
      </c>
      <c r="D256" s="81">
        <f>'raw data'!D256</f>
        <v>38389.930243055554</v>
      </c>
      <c r="E256" s="15">
        <f>'raw data'!E256</f>
        <v>1082843.503329391</v>
      </c>
      <c r="F256" s="31">
        <f>'raw data'!F256</f>
        <v>1.0402838879439669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bhvo2-1 unignited</v>
      </c>
      <c r="D257" s="81">
        <f>'raw data'!D257</f>
        <v>38389.93719907408</v>
      </c>
      <c r="E257" s="15">
        <f>'raw data'!E257</f>
        <v>5154275.470823628</v>
      </c>
      <c r="F257" s="31">
        <f>'raw data'!F257</f>
        <v>2.9420923439016975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38389.94414351852</v>
      </c>
      <c r="E258" s="15">
        <f>'raw data'!E258</f>
        <v>5404646.796755808</v>
      </c>
      <c r="F258" s="31">
        <f>'raw data'!F258</f>
        <v>2.214571124153304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164r3  115-123</v>
      </c>
      <c r="D259" s="81">
        <f>'raw data'!D259</f>
        <v>38389.95109953704</v>
      </c>
      <c r="E259" s="15">
        <f>'raw data'!E259</f>
        <v>1243954.375468376</v>
      </c>
      <c r="F259" s="31">
        <f>'raw data'!F259</f>
        <v>2.3147484441760096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jp1-2</v>
      </c>
      <c r="D260" s="81">
        <f>'raw data'!D260</f>
        <v>38389.95804398148</v>
      </c>
      <c r="E260" s="177">
        <v>19407.355</v>
      </c>
      <c r="F260" s="177">
        <v>2.065244526005379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165r3  18-28</v>
      </c>
      <c r="D261" s="81">
        <f>'raw data'!D261</f>
        <v>38389.965</v>
      </c>
      <c r="E261" s="15">
        <f>'raw data'!E261</f>
        <v>1618483.9874761328</v>
      </c>
      <c r="F261" s="31">
        <f>'raw data'!F261</f>
        <v>3.8295590949251688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166r3  45-55</v>
      </c>
      <c r="D262" s="81">
        <f>'raw data'!D262</f>
        <v>38389.97194444444</v>
      </c>
      <c r="E262" s="15">
        <f>'raw data'!E262</f>
        <v>1184040.1261788134</v>
      </c>
      <c r="F262" s="31">
        <f>'raw data'!F262</f>
        <v>1.2153555687045934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38389.97888888889</v>
      </c>
      <c r="E263" s="177">
        <v>5200825.865</v>
      </c>
      <c r="F263" s="177">
        <v>2.1029655978587836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ja3-2</v>
      </c>
      <c r="D264" s="81">
        <f>'raw data'!D264</f>
        <v>38389.98584490741</v>
      </c>
      <c r="E264" s="15">
        <f>'raw data'!E264</f>
        <v>3899537.8732275087</v>
      </c>
      <c r="F264" s="31">
        <f>'raw data'!F264</f>
        <v>0.6333031913026452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38389.992800925924</v>
      </c>
      <c r="E265" s="15">
        <f>'raw data'!E265</f>
        <v>9702.583947200197</v>
      </c>
      <c r="F265" s="31">
        <f>'raw data'!F265</f>
        <v>8.635676864205317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dts1-2</v>
      </c>
      <c r="D266" s="81">
        <f>'raw data'!D266</f>
        <v>38389.99974537037</v>
      </c>
      <c r="E266" s="15">
        <f>'raw data'!E266</f>
        <v>14586.836730693869</v>
      </c>
      <c r="F266" s="31">
        <f>'raw data'!F266</f>
        <v>4.033915457335246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bhvo2-2 unignited</v>
      </c>
      <c r="D267" s="81">
        <f>'raw data'!D267</f>
        <v>38390.006689814814</v>
      </c>
      <c r="E267" s="15">
        <f>'raw data'!E267</f>
        <v>5330619.233003965</v>
      </c>
      <c r="F267" s="31">
        <f>'raw data'!F267</f>
        <v>1.5070256153547639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38390.01363425926</v>
      </c>
      <c r="E268" s="15">
        <f>'raw data'!E268</f>
        <v>5436004.018406978</v>
      </c>
      <c r="F268" s="31">
        <f>'raw data'!F268</f>
        <v>2.7730993022917074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drift-1</v>
      </c>
      <c r="D276" s="81">
        <f>'raw data'!D276</f>
        <v>38389.795694444445</v>
      </c>
      <c r="E276" s="15">
        <f>'raw data'!E276</f>
        <v>44787.78370188267</v>
      </c>
      <c r="F276" s="31">
        <f>'raw data'!F276</f>
        <v>1.4291792280823563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38389.80266203704</v>
      </c>
      <c r="E277" s="177">
        <v>454.29</v>
      </c>
      <c r="F277" s="177">
        <v>42.156508093192556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bir1-1</v>
      </c>
      <c r="D278" s="81">
        <f>'raw data'!D278</f>
        <v>38389.80961805556</v>
      </c>
      <c r="E278" s="15">
        <f>'raw data'!E278</f>
        <v>46570.0315200158</v>
      </c>
      <c r="F278" s="31">
        <f>'raw data'!F278</f>
        <v>0.8543191359032453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38389.81657407407</v>
      </c>
      <c r="E279" s="15">
        <f>'raw data'!E279</f>
        <v>45338.080496689974</v>
      </c>
      <c r="F279" s="31">
        <f>'raw data'!F279</f>
        <v>4.075816233260105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jp1-1</v>
      </c>
      <c r="D280" s="81">
        <f>'raw data'!D280</f>
        <v>38389.82356481482</v>
      </c>
      <c r="E280" s="177">
        <v>3729.205</v>
      </c>
      <c r="F280" s="177">
        <v>0.002464972818457894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82r2  101-110</v>
      </c>
      <c r="D281" s="81">
        <f>'raw data'!D281</f>
        <v>38389.83052083333</v>
      </c>
      <c r="E281" s="15">
        <f>'raw data'!E281</f>
        <v>16619.477510603192</v>
      </c>
      <c r="F281" s="31">
        <f>'raw data'!F281</f>
        <v>0.42319202995543104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38389.837476851855</v>
      </c>
      <c r="E282" s="15">
        <f>'raw data'!E282</f>
        <v>46694.38943463929</v>
      </c>
      <c r="F282" s="31">
        <f>'raw data'!F282</f>
        <v>0.9252227179897748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83r2  32-42</v>
      </c>
      <c r="D283" s="81">
        <f>'raw data'!D283</f>
        <v>38389.84444444445</v>
      </c>
      <c r="E283" s="15">
        <f>'raw data'!E283</f>
        <v>11857.703639237698</v>
      </c>
      <c r="F283" s="31">
        <f>'raw data'!F283</f>
        <v>0.7735105913151956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95r3  40-50</v>
      </c>
      <c r="D284" s="81">
        <f>'raw data'!D284</f>
        <v>38389.85141203704</v>
      </c>
      <c r="E284" s="15">
        <f>'raw data'!E284</f>
        <v>23269.07246337048</v>
      </c>
      <c r="F284" s="31">
        <f>'raw data'!F284</f>
        <v>1.0571830998169747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158r1  11-18</v>
      </c>
      <c r="D285" s="81">
        <f>'raw data'!D285</f>
        <v>38389.85836805555</v>
      </c>
      <c r="E285" s="15">
        <f>'raw data'!E285</f>
        <v>13181.035382546668</v>
      </c>
      <c r="F285" s="31">
        <f>'raw data'!F285</f>
        <v>1.5322388549366561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ja3-1</v>
      </c>
      <c r="D286" s="81">
        <f>'raw data'!D286</f>
        <v>38389.86534722222</v>
      </c>
      <c r="E286" s="177">
        <v>24130.42</v>
      </c>
      <c r="F286" s="177">
        <v>1.0072213530896141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38389.87231481481</v>
      </c>
      <c r="E287" s="15">
        <f>'raw data'!E287</f>
        <v>45788.75313233766</v>
      </c>
      <c r="F287" s="31">
        <f>'raw data'!F287</f>
        <v>1.0810769720685902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dts1-1</v>
      </c>
      <c r="D288" s="81">
        <f>'raw data'!D288</f>
        <v>38389.879282407404</v>
      </c>
      <c r="E288" s="179">
        <v>1141.74</v>
      </c>
      <c r="F288" s="177">
        <v>0.13996718392407717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162r3  71-86</v>
      </c>
      <c r="D289" s="81">
        <f>'raw data'!D289</f>
        <v>38389.88623842593</v>
      </c>
      <c r="E289" s="15">
        <f>'raw data'!E289</f>
        <v>27436.447156427497</v>
      </c>
      <c r="F289" s="31">
        <f>'raw data'!F289</f>
        <v>2.2997081917572033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158r3  42-57</v>
      </c>
      <c r="D290" s="81">
        <f>'raw data'!D290</f>
        <v>38389.89319444444</v>
      </c>
      <c r="E290" s="15">
        <f>'raw data'!E290</f>
        <v>26746.619788923505</v>
      </c>
      <c r="F290" s="31">
        <f>'raw data'!F290</f>
        <v>0.09451823666600115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159r1  110-117</v>
      </c>
      <c r="D291" s="81">
        <f>'raw data'!D291</f>
        <v>38389.90013888889</v>
      </c>
      <c r="E291" s="15">
        <f>'raw data'!E291</f>
        <v>25780.510198195243</v>
      </c>
      <c r="F291" s="31">
        <f>'raw data'!F291</f>
        <v>3.4343687203356708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drift5</v>
      </c>
      <c r="D292" s="81">
        <f>'raw data'!D292</f>
        <v>38389.90709490741</v>
      </c>
      <c r="E292" s="15">
        <f>'raw data'!E292</f>
        <v>46047.27656955248</v>
      </c>
      <c r="F292" s="31">
        <f>'raw data'!F292</f>
        <v>2.98028810610198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bir1-2</v>
      </c>
      <c r="D293" s="81">
        <f>'raw data'!D293</f>
        <v>38389.9140625</v>
      </c>
      <c r="E293" s="177">
        <v>47721.634999999995</v>
      </c>
      <c r="F293" s="177">
        <v>2.107541642739048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160r2  122-132</v>
      </c>
      <c r="D294" s="81">
        <f>'raw data'!D294</f>
        <v>38389.921006944445</v>
      </c>
      <c r="E294" s="15">
        <f>'raw data'!E294</f>
        <v>19696.915727437216</v>
      </c>
      <c r="F294" s="31">
        <f>'raw data'!F294</f>
        <v>3.33331351675445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161r2  51-60</v>
      </c>
      <c r="D295" s="81">
        <f>'raw data'!D295</f>
        <v>38389.92796296296</v>
      </c>
      <c r="E295" s="15">
        <f>'raw data'!E295</f>
        <v>10474.400200667074</v>
      </c>
      <c r="F295" s="31">
        <f>'raw data'!F295</f>
        <v>2.9739809565977398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bhvo2-1 unignited</v>
      </c>
      <c r="D296" s="81">
        <f>'raw data'!D296</f>
        <v>38389.934907407405</v>
      </c>
      <c r="E296" s="15">
        <f>'raw data'!E296</f>
        <v>46039.90929989334</v>
      </c>
      <c r="F296" s="31">
        <f>'raw data'!F296</f>
        <v>3.1299137845330507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38389.94185185185</v>
      </c>
      <c r="E297" s="15">
        <f>'raw data'!E297</f>
        <v>47831.42798537851</v>
      </c>
      <c r="F297" s="31">
        <f>'raw data'!F297</f>
        <v>3.5219248411735786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164r3  115-123</v>
      </c>
      <c r="D298" s="81">
        <f>'raw data'!D298</f>
        <v>38389.948796296296</v>
      </c>
      <c r="E298" s="177">
        <v>27655.754999999997</v>
      </c>
      <c r="F298" s="177">
        <v>1.607086725041682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jp1-2</v>
      </c>
      <c r="D299" s="81">
        <f>'raw data'!D299</f>
        <v>38389.95575231482</v>
      </c>
      <c r="E299" s="15">
        <f>'raw data'!E299</f>
        <v>3714.5694306111714</v>
      </c>
      <c r="F299" s="31">
        <f>'raw data'!F299</f>
        <v>1.7381308274578546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165r3  18-28</v>
      </c>
      <c r="D300" s="81">
        <f>'raw data'!D300</f>
        <v>38389.96270833333</v>
      </c>
      <c r="E300" s="15">
        <f>'raw data'!E300</f>
        <v>12656.369150840714</v>
      </c>
      <c r="F300" s="31">
        <f>'raw data'!F300</f>
        <v>2.2566516936081875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166r3  45-55</v>
      </c>
      <c r="D301" s="81">
        <f>'raw data'!D301</f>
        <v>38389.96965277778</v>
      </c>
      <c r="E301" s="15">
        <f>'raw data'!E301</f>
        <v>22818.808168668813</v>
      </c>
      <c r="F301" s="31">
        <f>'raw data'!F301</f>
        <v>1.105558697630778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38389.97659722222</v>
      </c>
      <c r="E302" s="15">
        <f>'raw data'!E302</f>
        <v>47468.273654137265</v>
      </c>
      <c r="F302" s="31">
        <f>'raw data'!F302</f>
        <v>2.6596442945740666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ja3-2</v>
      </c>
      <c r="D303" s="81">
        <f>'raw data'!D303</f>
        <v>38389.98354166667</v>
      </c>
      <c r="E303" s="15">
        <f>'raw data'!E303</f>
        <v>24380.812996579203</v>
      </c>
      <c r="F303" s="31">
        <f>'raw data'!F303</f>
        <v>2.691280821274172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38389.99049768518</v>
      </c>
      <c r="E304" s="177">
        <v>146.025</v>
      </c>
      <c r="F304" s="177">
        <v>3.423554146885403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dts1-2</v>
      </c>
      <c r="D305" s="81">
        <f>'raw data'!D305</f>
        <v>38389.99744212963</v>
      </c>
      <c r="E305" s="15">
        <f>'raw data'!E305</f>
        <v>1057.6760828823917</v>
      </c>
      <c r="F305" s="31">
        <f>'raw data'!F305</f>
        <v>27.65534678338171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bhvo2-2 unignited</v>
      </c>
      <c r="D306" s="81">
        <f>'raw data'!D306</f>
        <v>38390.00438657407</v>
      </c>
      <c r="E306" s="15">
        <f>'raw data'!E306</f>
        <v>47419.08333889287</v>
      </c>
      <c r="F306" s="31">
        <f>'raw data'!F306</f>
        <v>1.6283470976212777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38390.011342592596</v>
      </c>
      <c r="E307" s="15">
        <f>'raw data'!E307</f>
        <v>49409.589937892844</v>
      </c>
      <c r="F307" s="31">
        <f>'raw data'!F307</f>
        <v>0.7207823248519486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drift-1</v>
      </c>
      <c r="D315" s="81">
        <f>'raw data'!D315</f>
        <v>38389.79752314815</v>
      </c>
      <c r="E315" s="177">
        <v>24435.42</v>
      </c>
      <c r="F315" s="177">
        <v>1.887495566259358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38389.80447916667</v>
      </c>
      <c r="E316" s="177">
        <v>845.495</v>
      </c>
      <c r="F316" s="177">
        <v>25.72445429306737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bir1-1</v>
      </c>
      <c r="D317" s="81">
        <f>'raw data'!D317</f>
        <v>38389.81144675926</v>
      </c>
      <c r="E317" s="177">
        <v>14933.275000000001</v>
      </c>
      <c r="F317" s="177">
        <v>3.594752357224533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38389.81841435185</v>
      </c>
      <c r="E318" s="15">
        <f>'raw data'!E318</f>
        <v>25470.85883829046</v>
      </c>
      <c r="F318" s="31">
        <f>'raw data'!F318</f>
        <v>0.6584456500300564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jp1-1</v>
      </c>
      <c r="D319" s="81">
        <f>'raw data'!D319</f>
        <v>38389.825370370374</v>
      </c>
      <c r="E319" s="15">
        <f>'raw data'!E319</f>
        <v>543.796379227005</v>
      </c>
      <c r="F319" s="31">
        <f>'raw data'!F319</f>
        <v>105.15574016297765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82r2  101-110</v>
      </c>
      <c r="D320" s="81">
        <f>'raw data'!D320</f>
        <v>38389.832337962966</v>
      </c>
      <c r="E320" s="15">
        <f>'raw data'!E320</f>
        <v>6060.381689338763</v>
      </c>
      <c r="F320" s="31">
        <f>'raw data'!F320</f>
        <v>2.3519631521928597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38389.83931712963</v>
      </c>
      <c r="E321" s="177">
        <v>25397.765</v>
      </c>
      <c r="F321" s="177">
        <v>2.101322077358172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83r2  32-42</v>
      </c>
      <c r="D322" s="81">
        <f>'raw data'!D322</f>
        <v>38389.846284722225</v>
      </c>
      <c r="E322" s="15">
        <f>'raw data'!E322</f>
        <v>4728.448029689255</v>
      </c>
      <c r="F322" s="31">
        <f>'raw data'!F322</f>
        <v>6.78576202514922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95r3  40-50</v>
      </c>
      <c r="D323" s="81">
        <f>'raw data'!D323</f>
        <v>38389.85324074074</v>
      </c>
      <c r="E323" s="15">
        <f>'raw data'!E323</f>
        <v>9397.44250774518</v>
      </c>
      <c r="F323" s="31">
        <f>'raw data'!F323</f>
        <v>2.0804604524361867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158r1  11-18</v>
      </c>
      <c r="D324" s="81">
        <f>'raw data'!D324</f>
        <v>38389.86020833333</v>
      </c>
      <c r="E324" s="15">
        <f>'raw data'!E324</f>
        <v>265336.6821333729</v>
      </c>
      <c r="F324" s="31">
        <f>'raw data'!F324</f>
        <v>3.3799151754154297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ja3-1</v>
      </c>
      <c r="D325" s="81">
        <f>'raw data'!D325</f>
        <v>38389.86717592592</v>
      </c>
      <c r="E325" s="177">
        <v>19641.285000000003</v>
      </c>
      <c r="F325" s="177">
        <v>1.3245144391832606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38389.87415509259</v>
      </c>
      <c r="E326" s="15">
        <f>'raw data'!E326</f>
        <v>25384.068104279806</v>
      </c>
      <c r="F326" s="31">
        <f>'raw data'!F326</f>
        <v>3.889669595597939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dts1-1</v>
      </c>
      <c r="D327" s="81">
        <f>'raw data'!D327</f>
        <v>38389.88111111111</v>
      </c>
      <c r="E327" s="15">
        <f>'raw data'!E327</f>
        <v>-146.57047216349542</v>
      </c>
      <c r="F327" s="31">
        <f>'raw data'!F327</f>
        <v>0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162r3  71-86</v>
      </c>
      <c r="D328" s="81">
        <f>'raw data'!D328</f>
        <v>38389.88806712963</v>
      </c>
      <c r="E328" s="15">
        <f>'raw data'!E328</f>
        <v>9435.038881073206</v>
      </c>
      <c r="F328" s="31">
        <f>'raw data'!F328</f>
        <v>0.5687628548742437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158r3  42-57</v>
      </c>
      <c r="D329" s="81">
        <f>'raw data'!D329</f>
        <v>38389.89501157407</v>
      </c>
      <c r="E329" s="15">
        <f>'raw data'!E329</f>
        <v>9782.842421116924</v>
      </c>
      <c r="F329" s="31">
        <f>'raw data'!F329</f>
        <v>8.851178961177714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159r1  110-117</v>
      </c>
      <c r="D330" s="81">
        <f>'raw data'!D330</f>
        <v>38389.901967592596</v>
      </c>
      <c r="E330" s="15">
        <f>'raw data'!E330</f>
        <v>10336.742369838548</v>
      </c>
      <c r="F330" s="31">
        <f>'raw data'!F330</f>
        <v>4.483622830265158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drift5</v>
      </c>
      <c r="D331" s="81">
        <f>'raw data'!D331</f>
        <v>38389.90892361111</v>
      </c>
      <c r="E331" s="15">
        <f>'raw data'!E331</f>
        <v>25080.363384179283</v>
      </c>
      <c r="F331" s="31">
        <f>'raw data'!F331</f>
        <v>0.8538393695196436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bir1-2</v>
      </c>
      <c r="D332" s="81">
        <f>'raw data'!D332</f>
        <v>38389.91587962963</v>
      </c>
      <c r="E332" s="177">
        <v>14347.685000000001</v>
      </c>
      <c r="F332" s="177">
        <v>5.703157256775873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160r2  122-132</v>
      </c>
      <c r="D333" s="81">
        <f>'raw data'!D333</f>
        <v>38389.92283564815</v>
      </c>
      <c r="E333" s="15">
        <f>'raw data'!E333</f>
        <v>9007.86245880642</v>
      </c>
      <c r="F333" s="31">
        <f>'raw data'!F333</f>
        <v>11.681834597340096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161r2  51-60</v>
      </c>
      <c r="D334" s="81">
        <f>'raw data'!D334</f>
        <v>38389.92978009259</v>
      </c>
      <c r="E334" s="15">
        <f>'raw data'!E334</f>
        <v>4366.644729468376</v>
      </c>
      <c r="F334" s="31">
        <f>'raw data'!F334</f>
        <v>6.6284044307830445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bhvo2-1 unignited</v>
      </c>
      <c r="D335" s="81">
        <f>'raw data'!D335</f>
        <v>38389.936736111114</v>
      </c>
      <c r="E335" s="15">
        <f>'raw data'!E335</f>
        <v>24235.399734641822</v>
      </c>
      <c r="F335" s="31">
        <f>'raw data'!F335</f>
        <v>2.731652043646377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38389.94368055555</v>
      </c>
      <c r="E336" s="15">
        <f>'raw data'!E336</f>
        <v>25625.91524144543</v>
      </c>
      <c r="F336" s="31">
        <f>'raw data'!F336</f>
        <v>0.8722692783414953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164r3  115-123</v>
      </c>
      <c r="D337" s="81">
        <f>'raw data'!D337</f>
        <v>38389.950625</v>
      </c>
      <c r="E337" s="15">
        <f>'raw data'!E337</f>
        <v>8912.402448776491</v>
      </c>
      <c r="F337" s="31">
        <f>'raw data'!F337</f>
        <v>6.112088914250369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jp1-2</v>
      </c>
      <c r="D338" s="81">
        <f>'raw data'!D338</f>
        <v>38389.95758101852</v>
      </c>
      <c r="E338" s="15">
        <f>'raw data'!E338</f>
        <v>103.68534178999298</v>
      </c>
      <c r="F338" s="31">
        <f>'raw data'!F338</f>
        <v>115.40881477098412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165r3  18-28</v>
      </c>
      <c r="D339" s="81">
        <f>'raw data'!D339</f>
        <v>38389.964525462965</v>
      </c>
      <c r="E339" s="15">
        <f>'raw data'!E339</f>
        <v>4248.321064967853</v>
      </c>
      <c r="F339" s="31">
        <f>'raw data'!F339</f>
        <v>4.469313225080082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166r3  45-55</v>
      </c>
      <c r="D340" s="81">
        <f>'raw data'!D340</f>
        <v>38389.97148148148</v>
      </c>
      <c r="E340" s="15">
        <f>'raw data'!E340</f>
        <v>9061.394415874773</v>
      </c>
      <c r="F340" s="31">
        <f>'raw data'!F340</f>
        <v>2.4255132970480164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38389.978425925925</v>
      </c>
      <c r="E341" s="15">
        <f>'raw data'!E341</f>
        <v>25540.549724916913</v>
      </c>
      <c r="F341" s="31">
        <f>'raw data'!F341</f>
        <v>3.419793682664427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ja3-2</v>
      </c>
      <c r="D342" s="81">
        <f>'raw data'!D342</f>
        <v>38389.98538194445</v>
      </c>
      <c r="E342" s="15">
        <f>'raw data'!E342</f>
        <v>19664.272426849566</v>
      </c>
      <c r="F342" s="31">
        <f>'raw data'!F342</f>
        <v>2.2477072086705134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38389.99232638889</v>
      </c>
      <c r="E343" s="15">
        <f>'raw data'!E343</f>
        <v>-168.82702384295808</v>
      </c>
      <c r="F343" s="31">
        <f>'raw data'!F343</f>
        <v>0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dts1-2</v>
      </c>
      <c r="D344" s="81">
        <f>'raw data'!D344</f>
        <v>38389.99927083333</v>
      </c>
      <c r="E344" s="15">
        <f>'raw data'!E344</f>
        <v>201.29384611461933</v>
      </c>
      <c r="F344" s="31">
        <f>'raw data'!F344</f>
        <v>110.10350673147285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bhvo2-2 unignited</v>
      </c>
      <c r="D345" s="81">
        <f>'raw data'!D345</f>
        <v>38390.006215277775</v>
      </c>
      <c r="E345" s="15">
        <f>'raw data'!E345</f>
        <v>25645.015583517943</v>
      </c>
      <c r="F345" s="31">
        <f>'raw data'!F345</f>
        <v>3.593317157655783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38390.0131712963</v>
      </c>
      <c r="E346" s="15">
        <f>'raw data'!E346</f>
        <v>25616.933229482533</v>
      </c>
      <c r="F346" s="31">
        <f>'raw data'!F346</f>
        <v>2.003189600529224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drift-1</v>
      </c>
      <c r="D354" s="81">
        <f>'raw data'!D354</f>
        <v>38389.79665509259</v>
      </c>
      <c r="E354" s="15">
        <f>'raw data'!E354</f>
        <v>34992.27450741025</v>
      </c>
      <c r="F354" s="31">
        <f>'raw data'!F354</f>
        <v>0.9394075670290875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38389.803611111114</v>
      </c>
      <c r="E355" s="15">
        <f>'raw data'!E355</f>
        <v>1272.5250445977463</v>
      </c>
      <c r="F355" s="31">
        <f>'raw data'!F355</f>
        <v>22.0424097370691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bir1-1</v>
      </c>
      <c r="D356" s="81">
        <f>'raw data'!D356</f>
        <v>38389.81056712963</v>
      </c>
      <c r="E356" s="177">
        <v>4651.875</v>
      </c>
      <c r="F356" s="177">
        <v>10.215170660449646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38389.81753472222</v>
      </c>
      <c r="E357" s="15">
        <f>'raw data'!E357</f>
        <v>36290.50758643236</v>
      </c>
      <c r="F357" s="31">
        <f>'raw data'!F357</f>
        <v>2.0262191283588553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jp1-1</v>
      </c>
      <c r="D358" s="81">
        <f>'raw data'!D358</f>
        <v>38389.82450231481</v>
      </c>
      <c r="E358" s="177">
        <v>3060.075</v>
      </c>
      <c r="F358" s="177">
        <v>5.309409903784704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82r2  101-110</v>
      </c>
      <c r="D359" s="81">
        <f>'raw data'!D359</f>
        <v>38389.831458333334</v>
      </c>
      <c r="E359" s="15">
        <f>'raw data'!E359</f>
        <v>2225.928210520756</v>
      </c>
      <c r="F359" s="31">
        <f>'raw data'!F359</f>
        <v>6.18421232508014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38389.8384375</v>
      </c>
      <c r="E360" s="15">
        <f>'raw data'!E360</f>
        <v>35528.83167446669</v>
      </c>
      <c r="F360" s="31">
        <f>'raw data'!F360</f>
        <v>2.525874059816776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83r2  32-42</v>
      </c>
      <c r="D361" s="81">
        <f>'raw data'!D361</f>
        <v>38389.845405092594</v>
      </c>
      <c r="E361" s="15">
        <f>'raw data'!E361</f>
        <v>2538.5753904718113</v>
      </c>
      <c r="F361" s="31">
        <f>'raw data'!F361</f>
        <v>7.435954998448879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95r3  40-50</v>
      </c>
      <c r="D362" s="81">
        <f>'raw data'!D362</f>
        <v>38389.85236111111</v>
      </c>
      <c r="E362" s="15">
        <f>'raw data'!E362</f>
        <v>3188.762842156613</v>
      </c>
      <c r="F362" s="31">
        <f>'raw data'!F362</f>
        <v>6.745640491556742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158r1  11-18</v>
      </c>
      <c r="D363" s="81">
        <f>'raw data'!D363</f>
        <v>38389.85931712963</v>
      </c>
      <c r="E363" s="15">
        <f>'raw data'!E363</f>
        <v>236653.96778782766</v>
      </c>
      <c r="F363" s="31">
        <f>'raw data'!F363</f>
        <v>3.2928014449668526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ja3-1</v>
      </c>
      <c r="D364" s="81">
        <f>'raw data'!D364</f>
        <v>38389.8662962963</v>
      </c>
      <c r="E364" s="15">
        <f>'raw data'!E364</f>
        <v>26193.234391704536</v>
      </c>
      <c r="F364" s="31">
        <f>'raw data'!F364</f>
        <v>2.4693490361387336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38389.87326388889</v>
      </c>
      <c r="E365" s="15">
        <f>'raw data'!E365</f>
        <v>37647.35244834889</v>
      </c>
      <c r="F365" s="31">
        <f>'raw data'!F365</f>
        <v>1.943440060602137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dts1-1</v>
      </c>
      <c r="D366" s="81">
        <f>'raw data'!D366</f>
        <v>38389.88023148148</v>
      </c>
      <c r="E366" s="15">
        <f>'raw data'!E366</f>
        <v>1975.7391696189275</v>
      </c>
      <c r="F366" s="31">
        <f>'raw data'!F366</f>
        <v>14.2849191751034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162r3  71-86</v>
      </c>
      <c r="D367" s="81">
        <f>'raw data'!D367</f>
        <v>38389.8871875</v>
      </c>
      <c r="E367" s="15">
        <f>'raw data'!E367</f>
        <v>2695.6133507791483</v>
      </c>
      <c r="F367" s="31">
        <f>'raw data'!F367</f>
        <v>6.689521725718885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158r3  42-57</v>
      </c>
      <c r="D368" s="81">
        <f>'raw data'!D368</f>
        <v>38389.89414351852</v>
      </c>
      <c r="E368" s="15">
        <f>'raw data'!E368</f>
        <v>2835.2437834682346</v>
      </c>
      <c r="F368" s="31">
        <f>'raw data'!F368</f>
        <v>9.385732053638524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159r1  110-117</v>
      </c>
      <c r="D369" s="81">
        <f>'raw data'!D369</f>
        <v>38389.90109953703</v>
      </c>
      <c r="E369" s="15">
        <f>'raw data'!E369</f>
        <v>3341.508091489517</v>
      </c>
      <c r="F369" s="31">
        <f>'raw data'!F369</f>
        <v>7.372429578038552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drift5</v>
      </c>
      <c r="D370" s="81">
        <f>'raw data'!D370</f>
        <v>38389.908055555556</v>
      </c>
      <c r="E370" s="177">
        <v>35190.245</v>
      </c>
      <c r="F370" s="177">
        <v>4.4364965095126925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bir1-2</v>
      </c>
      <c r="D371" s="81">
        <f>'raw data'!D371</f>
        <v>38389.91501157408</v>
      </c>
      <c r="E371" s="15">
        <f>'raw data'!E371</f>
        <v>4348.9006957868905</v>
      </c>
      <c r="F371" s="31">
        <f>'raw data'!F371</f>
        <v>2.261326699248223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160r2  122-132</v>
      </c>
      <c r="D372" s="81">
        <f>'raw data'!D372</f>
        <v>38389.921956018516</v>
      </c>
      <c r="E372" s="15">
        <f>'raw data'!E372</f>
        <v>4002.1218908554433</v>
      </c>
      <c r="F372" s="31">
        <f>'raw data'!F372</f>
        <v>6.155353965885501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161r2  51-60</v>
      </c>
      <c r="D373" s="81">
        <f>'raw data'!D373</f>
        <v>38389.92890046296</v>
      </c>
      <c r="E373" s="15">
        <f>'raw data'!E373</f>
        <v>2655.340920233236</v>
      </c>
      <c r="F373" s="31">
        <f>'raw data'!F373</f>
        <v>6.859916030831843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bhvo2-1 unignited</v>
      </c>
      <c r="D374" s="81">
        <f>'raw data'!D374</f>
        <v>38389.93586805555</v>
      </c>
      <c r="E374" s="15">
        <f>'raw data'!E374</f>
        <v>36943.833506572344</v>
      </c>
      <c r="F374" s="31">
        <f>'raw data'!F374</f>
        <v>1.6205044505050827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38389.94280092593</v>
      </c>
      <c r="E375" s="15">
        <f>'raw data'!E375</f>
        <v>37202.29240716112</v>
      </c>
      <c r="F375" s="31">
        <f>'raw data'!F375</f>
        <v>4.583507570271367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164r3  115-123</v>
      </c>
      <c r="D376" s="81">
        <f>'raw data'!D376</f>
        <v>38389.94974537037</v>
      </c>
      <c r="E376" s="15">
        <f>'raw data'!E376</f>
        <v>2902.8180859689533</v>
      </c>
      <c r="F376" s="31">
        <f>'raw data'!F376</f>
        <v>6.597615363537938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jp1-2</v>
      </c>
      <c r="D377" s="81">
        <f>'raw data'!D377</f>
        <v>38389.956712962965</v>
      </c>
      <c r="E377" s="15">
        <f>'raw data'!E377</f>
        <v>2543.7869382748645</v>
      </c>
      <c r="F377" s="31">
        <f>'raw data'!F377</f>
        <v>5.02406558757644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165r3  18-28</v>
      </c>
      <c r="D378" s="81">
        <f>'raw data'!D378</f>
        <v>38389.96365740741</v>
      </c>
      <c r="E378" s="15">
        <f>'raw data'!E378</f>
        <v>1982.118429222879</v>
      </c>
      <c r="F378" s="31">
        <f>'raw data'!F378</f>
        <v>5.728368320242957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166r3  45-55</v>
      </c>
      <c r="D379" s="81">
        <f>'raw data'!D379</f>
        <v>38389.970601851855</v>
      </c>
      <c r="E379" s="15">
        <f>'raw data'!E379</f>
        <v>2468.108751898132</v>
      </c>
      <c r="F379" s="31">
        <f>'raw data'!F379</f>
        <v>12.020697455593913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38389.97754629629</v>
      </c>
      <c r="E380" s="15">
        <f>'raw data'!E380</f>
        <v>36001.034625909415</v>
      </c>
      <c r="F380" s="31">
        <f>'raw data'!F380</f>
        <v>1.9228393937453645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ja3-2</v>
      </c>
      <c r="D381" s="81">
        <f>'raw data'!D381</f>
        <v>38389.984502314815</v>
      </c>
      <c r="E381" s="15">
        <f>'raw data'!E381</f>
        <v>23929.82965777653</v>
      </c>
      <c r="F381" s="31">
        <f>'raw data'!F381</f>
        <v>4.30221910474881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38389.99144675926</v>
      </c>
      <c r="E382" s="15">
        <f>'raw data'!E382</f>
        <v>980.7241394240991</v>
      </c>
      <c r="F382" s="31">
        <f>'raw data'!F382</f>
        <v>38.306878616958926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dts1-2</v>
      </c>
      <c r="D383" s="81">
        <f>'raw data'!D383</f>
        <v>38389.998391203706</v>
      </c>
      <c r="E383" s="15">
        <f>'raw data'!E383</f>
        <v>1710.4964949298987</v>
      </c>
      <c r="F383" s="31">
        <f>'raw data'!F383</f>
        <v>12.41747936167093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bhvo2-2 unignited</v>
      </c>
      <c r="D384" s="81">
        <f>'raw data'!D384</f>
        <v>38390.00533564815</v>
      </c>
      <c r="E384" s="15">
        <f>'raw data'!E384</f>
        <v>37227.79394239546</v>
      </c>
      <c r="F384" s="31">
        <f>'raw data'!F384</f>
        <v>2.6592132377822075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38390.012291666666</v>
      </c>
      <c r="E385" s="15">
        <f>'raw data'!E385</f>
        <v>38018.47789016294</v>
      </c>
      <c r="F385" s="31">
        <f>'raw data'!F385</f>
        <v>1.8780316346677244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162">
      <pane xSplit="2" topLeftCell="C1" activePane="topRight" state="frozen"/>
      <selection pane="topLeft" activeCell="A1" sqref="A1"/>
      <selection pane="topRight" activeCell="J197" sqref="J197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6.8515625" style="1" customWidth="1"/>
    <col min="9" max="9" width="7.14062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486</v>
      </c>
      <c r="C1" s="174" t="s">
        <v>524</v>
      </c>
      <c r="D1" s="174" t="s">
        <v>506</v>
      </c>
      <c r="E1" s="174" t="s">
        <v>501</v>
      </c>
      <c r="F1" s="174" t="s">
        <v>503</v>
      </c>
      <c r="G1" s="174" t="s">
        <v>505</v>
      </c>
      <c r="H1" s="174" t="s">
        <v>502</v>
      </c>
      <c r="I1" s="174" t="s">
        <v>499</v>
      </c>
      <c r="J1" s="174" t="s">
        <v>504</v>
      </c>
      <c r="K1" s="174" t="s">
        <v>500</v>
      </c>
      <c r="L1" s="174" t="s">
        <v>523</v>
      </c>
      <c r="O1" s="18" t="s">
        <v>506</v>
      </c>
      <c r="P1" s="18" t="s">
        <v>499</v>
      </c>
      <c r="Q1" s="18" t="s">
        <v>500</v>
      </c>
      <c r="R1" s="18" t="s">
        <v>524</v>
      </c>
      <c r="S1" s="18" t="s">
        <v>523</v>
      </c>
      <c r="T1" s="18" t="s">
        <v>394</v>
      </c>
      <c r="U1" s="18" t="s">
        <v>502</v>
      </c>
      <c r="V1" s="18" t="s">
        <v>554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24435.42</v>
      </c>
      <c r="D4" s="7">
        <f>'recalc raw'!E3</f>
        <v>442405.91294995864</v>
      </c>
      <c r="E4" s="7">
        <f>'recalc raw'!E81</f>
        <v>71354.85413529449</v>
      </c>
      <c r="F4" s="7">
        <f>'recalc raw'!E159</f>
        <v>54396.28695937672</v>
      </c>
      <c r="G4" s="7">
        <f>'recalc raw'!E198</f>
        <v>35571.470993245945</v>
      </c>
      <c r="H4" s="7">
        <f>'recalc raw'!E42</f>
        <v>24672.19185025641</v>
      </c>
      <c r="I4" s="7">
        <f>'recalc raw'!E237</f>
        <v>5230390.478363564</v>
      </c>
      <c r="J4" s="7">
        <f>'recalc raw'!E120</f>
        <v>25774.386923680046</v>
      </c>
      <c r="K4" s="7">
        <f>'recalc raw'!E276</f>
        <v>44787.78370188267</v>
      </c>
      <c r="L4" s="7">
        <f>'recalc raw'!E354</f>
        <v>34992.27450741025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44787.78370188267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845.495</v>
      </c>
      <c r="D5" s="7">
        <f>'recalc raw'!E4</f>
        <v>4731.946613575599</v>
      </c>
      <c r="E5" s="7">
        <f>'recalc raw'!E82</f>
        <v>570.8605783107441</v>
      </c>
      <c r="F5" s="7">
        <f>'recalc raw'!E160</f>
        <v>530.4324669507123</v>
      </c>
      <c r="G5" s="7">
        <f>'recalc raw'!E199</f>
        <v>396.5</v>
      </c>
      <c r="H5" s="7">
        <f>'recalc raw'!E43</f>
        <v>270.5985277321569</v>
      </c>
      <c r="I5" s="7">
        <f>'recalc raw'!E238</f>
        <v>9180.838598207356</v>
      </c>
      <c r="J5" s="7">
        <f>'recalc raw'!E121</f>
        <v>4057.8144493078457</v>
      </c>
      <c r="K5" s="7">
        <f>'recalc raw'!E277</f>
        <v>454.29</v>
      </c>
      <c r="L5" s="7">
        <f>'recalc raw'!E355</f>
        <v>1272.5250445977463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454.29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bir1-1</v>
      </c>
      <c r="C6" s="7">
        <f>'recalc raw'!E317</f>
        <v>14933.275000000001</v>
      </c>
      <c r="D6" s="7">
        <f>'recalc raw'!E5</f>
        <v>26119.605</v>
      </c>
      <c r="E6" s="7">
        <f>'recalc raw'!E83</f>
        <v>14424.765672641823</v>
      </c>
      <c r="F6" s="7">
        <f>'recalc raw'!E161</f>
        <v>13876.928854502541</v>
      </c>
      <c r="G6" s="7">
        <f>'recalc raw'!E200</f>
        <v>51316.84297369867</v>
      </c>
      <c r="H6" s="7">
        <f>'recalc raw'!E44</f>
        <v>5461.4441226327335</v>
      </c>
      <c r="I6" s="7">
        <f>'recalc raw'!E239</f>
        <v>1444408.5077171647</v>
      </c>
      <c r="J6" s="7">
        <f>'recalc raw'!E122</f>
        <v>24526.985287586722</v>
      </c>
      <c r="K6" s="7">
        <f>'recalc raw'!E278</f>
        <v>46570.0315200158</v>
      </c>
      <c r="L6" s="7">
        <f>'recalc raw'!E356</f>
        <v>4651.875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46570.0315200158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25470.85883829046</v>
      </c>
      <c r="D7" s="7">
        <f>'recalc raw'!E6</f>
        <v>436322.8517506855</v>
      </c>
      <c r="E7" s="7">
        <f>'recalc raw'!E84</f>
        <v>70970.56685314533</v>
      </c>
      <c r="F7" s="7">
        <f>'recalc raw'!E162</f>
        <v>55938.089787328885</v>
      </c>
      <c r="G7" s="7">
        <f>'recalc raw'!E201</f>
        <v>35318.504089866154</v>
      </c>
      <c r="H7" s="7">
        <f>'recalc raw'!E45</f>
        <v>24379.671915501334</v>
      </c>
      <c r="I7" s="7">
        <f>'recalc raw'!E240</f>
        <v>5380574.634781364</v>
      </c>
      <c r="J7" s="7">
        <f>'recalc raw'!E123</f>
        <v>26014.974488391377</v>
      </c>
      <c r="K7" s="7">
        <f>'recalc raw'!E279</f>
        <v>45338.080496689974</v>
      </c>
      <c r="L7" s="7">
        <f>'recalc raw'!E357</f>
        <v>36290.50758643236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45338.080496689974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jp1-1</v>
      </c>
      <c r="C8" s="7">
        <f>'recalc raw'!E319</f>
        <v>543.796379227005</v>
      </c>
      <c r="D8" s="7">
        <f>'recalc raw'!E7</f>
        <v>36258.10620925731</v>
      </c>
      <c r="E8" s="7">
        <f>'recalc raw'!E85</f>
        <v>101994.62697308518</v>
      </c>
      <c r="F8" s="7">
        <f>'recalc raw'!E163</f>
        <v>203117.00513508153</v>
      </c>
      <c r="G8" s="7">
        <f>'recalc raw'!E202</f>
        <v>8290.354904823851</v>
      </c>
      <c r="H8" s="7">
        <f>'recalc raw'!E46</f>
        <v>11093.714072771052</v>
      </c>
      <c r="I8" s="7">
        <f>'recalc raw'!E241</f>
        <v>18937.544031244404</v>
      </c>
      <c r="J8" s="7">
        <f>'recalc raw'!E124</f>
        <v>4330.747963415788</v>
      </c>
      <c r="K8" s="7">
        <f>'recalc raw'!E280</f>
        <v>3729.205</v>
      </c>
      <c r="L8" s="7">
        <f>'recalc raw'!E358</f>
        <v>3060.075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3729.205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82r2  101-110</v>
      </c>
      <c r="C9" s="7">
        <f>'recalc raw'!E320</f>
        <v>6060.381689338763</v>
      </c>
      <c r="D9" s="7">
        <f>'recalc raw'!E8</f>
        <v>7721.98</v>
      </c>
      <c r="E9" s="7">
        <f>'recalc raw'!E86</f>
        <v>72239.85585888078</v>
      </c>
      <c r="F9" s="7">
        <f>'recalc raw'!E164</f>
        <v>51398.98093861845</v>
      </c>
      <c r="G9" s="7">
        <f>'recalc raw'!E203</f>
        <v>30424.878079867507</v>
      </c>
      <c r="H9" s="7">
        <f>'recalc raw'!E47</f>
        <v>6530.86299505459</v>
      </c>
      <c r="I9" s="7">
        <f>'recalc raw'!E242</f>
        <v>621145.8916345333</v>
      </c>
      <c r="J9" s="7">
        <f>'recalc raw'!E125</f>
        <v>17931.46368915152</v>
      </c>
      <c r="K9" s="7">
        <f>'recalc raw'!E281</f>
        <v>16619.477510603192</v>
      </c>
      <c r="L9" s="7">
        <f>'recalc raw'!E359</f>
        <v>2225.928210520756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16619.477510603192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25397.765</v>
      </c>
      <c r="D10" s="7">
        <f>'recalc raw'!E9</f>
        <v>441915.27006449184</v>
      </c>
      <c r="E10" s="7">
        <f>'recalc raw'!E87</f>
        <v>73435.43020436735</v>
      </c>
      <c r="F10" s="7">
        <f>'recalc raw'!E165</f>
        <v>59170.72552314919</v>
      </c>
      <c r="G10" s="7">
        <f>'recalc raw'!E204</f>
        <v>35695.46980473547</v>
      </c>
      <c r="H10" s="7">
        <f>'recalc raw'!E48</f>
        <v>25416.730111112272</v>
      </c>
      <c r="I10" s="7">
        <f>'recalc raw'!E243</f>
        <v>5210139.557649128</v>
      </c>
      <c r="J10" s="7">
        <f>'recalc raw'!E126</f>
        <v>26368.715039362363</v>
      </c>
      <c r="K10" s="7">
        <f>'recalc raw'!E282</f>
        <v>46694.38943463929</v>
      </c>
      <c r="L10" s="7">
        <f>'recalc raw'!E360</f>
        <v>35528.83167446669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46694.38943463929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83r2  32-42</v>
      </c>
      <c r="C11" s="7">
        <f>'recalc raw'!E322</f>
        <v>4728.448029689255</v>
      </c>
      <c r="D11" s="7">
        <f>'recalc raw'!E10</f>
        <v>13490.934435945901</v>
      </c>
      <c r="E11" s="7">
        <f>'recalc raw'!E88</f>
        <v>54505.29880835888</v>
      </c>
      <c r="F11" s="7">
        <f>'recalc raw'!E166</f>
        <v>65666.66317257009</v>
      </c>
      <c r="G11" s="7">
        <f>'recalc raw'!E205</f>
        <v>21693.074007361134</v>
      </c>
      <c r="H11" s="7">
        <f>'recalc raw'!E49</f>
        <v>6726.821468050528</v>
      </c>
      <c r="I11" s="7">
        <f>'recalc raw'!E244</f>
        <v>712725.9079667537</v>
      </c>
      <c r="J11" s="7">
        <f>'recalc raw'!E127</f>
        <v>19873.834430113064</v>
      </c>
      <c r="K11" s="7">
        <f>'recalc raw'!E283</f>
        <v>11857.703639237698</v>
      </c>
      <c r="L11" s="7">
        <f>'recalc raw'!E361</f>
        <v>2538.5753904718113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11857.703639237698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95r3  40-50</v>
      </c>
      <c r="C12" s="7">
        <f>'recalc raw'!E323</f>
        <v>9397.44250774518</v>
      </c>
      <c r="D12" s="7">
        <f>'recalc raw'!E11</f>
        <v>11104.331948169789</v>
      </c>
      <c r="E12" s="7">
        <f>'recalc raw'!E89</f>
        <v>21392.14558323069</v>
      </c>
      <c r="F12" s="7">
        <f>'recalc raw'!E167</f>
        <v>22537.563318697885</v>
      </c>
      <c r="G12" s="7">
        <f>'recalc raw'!E206</f>
        <v>41799.06433726912</v>
      </c>
      <c r="H12" s="7">
        <f>'recalc raw'!E50</f>
        <v>4101.704556400382</v>
      </c>
      <c r="I12" s="7">
        <f>'recalc raw'!E245</f>
        <v>1035068.5</v>
      </c>
      <c r="J12" s="7">
        <f>'recalc raw'!E128</f>
        <v>5899.986325046147</v>
      </c>
      <c r="K12" s="7">
        <f>'recalc raw'!E284</f>
        <v>23269.07246337048</v>
      </c>
      <c r="L12" s="7">
        <f>'recalc raw'!E362</f>
        <v>3188.762842156613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23269.07246337048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158r1  11-18</v>
      </c>
      <c r="C13" s="7">
        <f>'recalc raw'!E324</f>
        <v>265336.6821333729</v>
      </c>
      <c r="D13" s="7">
        <f>'recalc raw'!E12</f>
        <v>25831.14550604285</v>
      </c>
      <c r="E13" s="7">
        <f>'recalc raw'!E90</f>
        <v>601.6283668470837</v>
      </c>
      <c r="F13" s="7">
        <f>'recalc raw'!E168</f>
        <v>4401.514999999999</v>
      </c>
      <c r="G13" s="7">
        <f>'recalc raw'!E207</f>
        <v>46882.4784399009</v>
      </c>
      <c r="H13" s="7">
        <f>'recalc raw'!E51</f>
        <v>8148.936421262948</v>
      </c>
      <c r="I13" s="7">
        <f>'recalc raw'!E246</f>
        <v>3427712.7412369847</v>
      </c>
      <c r="J13" s="7">
        <f>'recalc raw'!E129</f>
        <v>4189.9879237959885</v>
      </c>
      <c r="K13" s="7">
        <f>'recalc raw'!E285</f>
        <v>13181.035382546668</v>
      </c>
      <c r="L13" s="7">
        <f>'recalc raw'!E363</f>
        <v>236653.96778782766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13181.035382546668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ja3-1</v>
      </c>
      <c r="C14" s="7">
        <f>'recalc raw'!E325</f>
        <v>19641.285000000003</v>
      </c>
      <c r="D14" s="7">
        <f>'recalc raw'!E13</f>
        <v>1072603.526725148</v>
      </c>
      <c r="E14" s="7">
        <f>'recalc raw'!E91</f>
        <v>2887.966853646025</v>
      </c>
      <c r="F14" s="7">
        <f>'recalc raw'!E169</f>
        <v>2888.1001694851143</v>
      </c>
      <c r="G14" s="7">
        <f>'recalc raw'!E208</f>
        <v>24248.10661349781</v>
      </c>
      <c r="H14" s="7">
        <f>'recalc raw'!E52</f>
        <v>2320.075</v>
      </c>
      <c r="I14" s="7">
        <f>'recalc raw'!E247</f>
        <v>3804591.786400097</v>
      </c>
      <c r="J14" s="7">
        <f>'recalc raw'!E130</f>
        <v>10972.999577557526</v>
      </c>
      <c r="K14" s="7">
        <f>'recalc raw'!E286</f>
        <v>24130.42</v>
      </c>
      <c r="L14" s="7">
        <f>'recalc raw'!E364</f>
        <v>26193.234391704536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24130.42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25384.068104279806</v>
      </c>
      <c r="D15" s="7">
        <f>'recalc raw'!E14</f>
        <v>443539.0568573541</v>
      </c>
      <c r="E15" s="7">
        <f>'recalc raw'!E92</f>
        <v>72201.715</v>
      </c>
      <c r="F15" s="7">
        <f>'recalc raw'!E170</f>
        <v>58486.12333900046</v>
      </c>
      <c r="G15" s="7">
        <f>'recalc raw'!E209</f>
        <v>36734.45895188696</v>
      </c>
      <c r="H15" s="7">
        <f>'recalc raw'!E53</f>
        <v>25598.317118161547</v>
      </c>
      <c r="I15" s="7">
        <f>'recalc raw'!E248</f>
        <v>5199007.557940677</v>
      </c>
      <c r="J15" s="7">
        <f>'recalc raw'!E131</f>
        <v>25933.86</v>
      </c>
      <c r="K15" s="7">
        <f>'recalc raw'!E287</f>
        <v>45788.75313233766</v>
      </c>
      <c r="L15" s="7">
        <f>'recalc raw'!E365</f>
        <v>37647.35244834889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45788.75313233766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dts1-1</v>
      </c>
      <c r="C16" s="7">
        <f>'recalc raw'!E327</f>
        <v>-146.57047216349542</v>
      </c>
      <c r="D16" s="7">
        <f>'recalc raw'!E15</f>
        <v>5875.183198513911</v>
      </c>
      <c r="E16" s="7">
        <f>'recalc raw'!E93</f>
        <v>131754.8660938476</v>
      </c>
      <c r="F16" s="7">
        <f>'recalc raw'!E171</f>
        <v>189328.763373351</v>
      </c>
      <c r="G16" s="7">
        <f>'recalc raw'!E210</f>
        <v>4084.007467040557</v>
      </c>
      <c r="H16" s="7">
        <f>'recalc raw'!E54</f>
        <v>12661.779834978028</v>
      </c>
      <c r="I16" s="7">
        <f>'recalc raw'!E249</f>
        <v>14540.727031746499</v>
      </c>
      <c r="J16" s="7">
        <f>'recalc raw'!E132</f>
        <v>4448.744106792777</v>
      </c>
      <c r="K16" s="7">
        <f>'recalc raw'!E288</f>
        <v>1141.74</v>
      </c>
      <c r="L16" s="7">
        <f>'recalc raw'!E366</f>
        <v>1975.7391696189275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1141.74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162r3  71-86</v>
      </c>
      <c r="C17" s="7">
        <f>'recalc raw'!E328</f>
        <v>9435.038881073206</v>
      </c>
      <c r="D17" s="7">
        <f>'recalc raw'!E16</f>
        <v>11391.575</v>
      </c>
      <c r="E17" s="7">
        <f>'recalc raw'!E94</f>
        <v>6071.13543573655</v>
      </c>
      <c r="F17" s="7">
        <f>'recalc raw'!E172</f>
        <v>7407.047780747054</v>
      </c>
      <c r="G17" s="7">
        <f>'recalc raw'!E211</f>
        <v>47129.5991523674</v>
      </c>
      <c r="H17" s="7">
        <f>'recalc raw'!E55</f>
        <v>3639.7671786896603</v>
      </c>
      <c r="I17" s="7">
        <f>'recalc raw'!E250</f>
        <v>1274234.8827493656</v>
      </c>
      <c r="J17" s="7">
        <f>'recalc raw'!E133</f>
        <v>5382.375</v>
      </c>
      <c r="K17" s="7">
        <f>'recalc raw'!E289</f>
        <v>27436.447156427497</v>
      </c>
      <c r="L17" s="7">
        <f>'recalc raw'!E367</f>
        <v>2695.6133507791483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27436.447156427497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158r3  42-57</v>
      </c>
      <c r="C18" s="7">
        <f>'recalc raw'!E329</f>
        <v>9782.842421116924</v>
      </c>
      <c r="D18" s="7">
        <f>'recalc raw'!E17</f>
        <v>12377.33367533231</v>
      </c>
      <c r="E18" s="7">
        <f>'recalc raw'!E95</f>
        <v>6085.352408438016</v>
      </c>
      <c r="F18" s="7">
        <f>'recalc raw'!E173</f>
        <v>7678.758214344765</v>
      </c>
      <c r="G18" s="7">
        <f>'recalc raw'!E212</f>
        <v>45953.870281486874</v>
      </c>
      <c r="H18" s="7">
        <f>'recalc raw'!E56</f>
        <v>3620.3045628234763</v>
      </c>
      <c r="I18" s="7">
        <f>'recalc raw'!E251</f>
        <v>1310587.631169833</v>
      </c>
      <c r="J18" s="7">
        <f>'recalc raw'!E134</f>
        <v>4528.745232007566</v>
      </c>
      <c r="K18" s="7">
        <f>'recalc raw'!E290</f>
        <v>26746.619788923505</v>
      </c>
      <c r="L18" s="7">
        <f>'recalc raw'!E368</f>
        <v>2835.2437834682346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26746.619788923505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159r1  110-117</v>
      </c>
      <c r="C19" s="7">
        <f>'recalc raw'!E330</f>
        <v>10336.742369838548</v>
      </c>
      <c r="D19" s="7">
        <f>'recalc raw'!E18</f>
        <v>8636.38131160081</v>
      </c>
      <c r="E19" s="7">
        <f>'recalc raw'!E96</f>
        <v>47412.17344322474</v>
      </c>
      <c r="F19" s="7">
        <f>'recalc raw'!E174</f>
        <v>19447.05785988763</v>
      </c>
      <c r="G19" s="7">
        <f>'recalc raw'!E213</f>
        <v>44889.39305467449</v>
      </c>
      <c r="H19" s="7">
        <f>'recalc raw'!E57</f>
        <v>4293.646507618191</v>
      </c>
      <c r="I19" s="7">
        <f>'recalc raw'!E252</f>
        <v>936362.0433601462</v>
      </c>
      <c r="J19" s="7">
        <f>'recalc raw'!E135</f>
        <v>19946.705929593954</v>
      </c>
      <c r="K19" s="7">
        <f>'recalc raw'!E291</f>
        <v>25780.510198195243</v>
      </c>
      <c r="L19" s="7">
        <f>'recalc raw'!E369</f>
        <v>3341.508091489517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25780.510198195243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drift5</v>
      </c>
      <c r="C20" s="7">
        <f>'recalc raw'!E331</f>
        <v>25080.363384179283</v>
      </c>
      <c r="D20" s="7">
        <f>'recalc raw'!E19</f>
        <v>445782.3078384743</v>
      </c>
      <c r="E20" s="7">
        <f>'recalc raw'!E97</f>
        <v>73300.94287541685</v>
      </c>
      <c r="F20" s="7">
        <f>'recalc raw'!E175</f>
        <v>59286.25154775931</v>
      </c>
      <c r="G20" s="7">
        <f>'recalc raw'!E214</f>
        <v>35513.59732022581</v>
      </c>
      <c r="H20" s="7">
        <f>'recalc raw'!E58</f>
        <v>26113.886701756346</v>
      </c>
      <c r="I20" s="7">
        <f>'recalc raw'!E253</f>
        <v>5163542.830090952</v>
      </c>
      <c r="J20" s="7">
        <f>'recalc raw'!E136</f>
        <v>26686.476705767494</v>
      </c>
      <c r="K20" s="7">
        <f>'recalc raw'!E292</f>
        <v>46047.27656955248</v>
      </c>
      <c r="L20" s="7">
        <f>'recalc raw'!E370</f>
        <v>35190.245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46047.27656955248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bir1-2</v>
      </c>
      <c r="C21" s="7">
        <f>'recalc raw'!E332</f>
        <v>14347.685000000001</v>
      </c>
      <c r="D21" s="7">
        <f>'recalc raw'!E20</f>
        <v>26465.499079913305</v>
      </c>
      <c r="E21" s="7">
        <f>'recalc raw'!E98</f>
        <v>14824.279933444199</v>
      </c>
      <c r="F21" s="7">
        <f>'recalc raw'!E176</f>
        <v>14605.747236507299</v>
      </c>
      <c r="G21" s="7">
        <f>'recalc raw'!E215</f>
        <v>51830.62294700523</v>
      </c>
      <c r="H21" s="7">
        <f>'recalc raw'!E59</f>
        <v>5733.865</v>
      </c>
      <c r="I21" s="7">
        <f>'recalc raw'!E254</f>
        <v>1429506.7837564878</v>
      </c>
      <c r="J21" s="7">
        <f>'recalc raw'!E137</f>
        <v>24579.69149911552</v>
      </c>
      <c r="K21" s="7">
        <f>'recalc raw'!E293</f>
        <v>47721.634999999995</v>
      </c>
      <c r="L21" s="7">
        <f>'recalc raw'!E371</f>
        <v>4348.9006957868905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47721.634999999995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160r2  122-132</v>
      </c>
      <c r="C22" s="7">
        <f>'recalc raw'!E333</f>
        <v>9007.86245880642</v>
      </c>
      <c r="D22" s="7">
        <f>'recalc raw'!E21</f>
        <v>11753.935559512916</v>
      </c>
      <c r="E22" s="7">
        <f>'recalc raw'!E99</f>
        <v>46558.28671731618</v>
      </c>
      <c r="F22" s="7">
        <f>'recalc raw'!E177</f>
        <v>24387.515</v>
      </c>
      <c r="G22" s="7">
        <f>'recalc raw'!E216</f>
        <v>35023.63782150241</v>
      </c>
      <c r="H22" s="7">
        <f>'recalc raw'!E60</f>
        <v>4254.066066402809</v>
      </c>
      <c r="I22" s="7">
        <f>'recalc raw'!E255</f>
        <v>1041039.4924875493</v>
      </c>
      <c r="J22" s="7">
        <f>'recalc raw'!E138</f>
        <v>11932.756244043763</v>
      </c>
      <c r="K22" s="7">
        <f>'recalc raw'!E294</f>
        <v>19696.915727437216</v>
      </c>
      <c r="L22" s="7">
        <f>'recalc raw'!E372</f>
        <v>4002.1218908554433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19696.915727437216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161r2  51-60</v>
      </c>
      <c r="C23" s="7">
        <f>'recalc raw'!E334</f>
        <v>4366.644729468376</v>
      </c>
      <c r="D23" s="7">
        <f>'recalc raw'!E22</f>
        <v>11893.039902989545</v>
      </c>
      <c r="E23" s="7">
        <f>'recalc raw'!E100</f>
        <v>20280.12</v>
      </c>
      <c r="F23" s="7">
        <f>'recalc raw'!E178</f>
        <v>26531.486735630824</v>
      </c>
      <c r="G23" s="7">
        <f>'recalc raw'!E217</f>
        <v>19222.006095494304</v>
      </c>
      <c r="H23" s="7">
        <f>'recalc raw'!E61</f>
        <v>5957.678736284595</v>
      </c>
      <c r="I23" s="7">
        <f>'recalc raw'!E256</f>
        <v>1082843.503329391</v>
      </c>
      <c r="J23" s="7">
        <f>'recalc raw'!E139</f>
        <v>5144.643149084035</v>
      </c>
      <c r="K23" s="7">
        <f>'recalc raw'!E295</f>
        <v>10474.400200667074</v>
      </c>
      <c r="L23" s="7">
        <f>'recalc raw'!E373</f>
        <v>2655.340920233236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10474.400200667074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bhvo2-1 unignited</v>
      </c>
      <c r="C24" s="7">
        <f>'recalc raw'!E335</f>
        <v>24235.399734641822</v>
      </c>
      <c r="D24" s="7">
        <f>'recalc raw'!E23</f>
        <v>453686.6662756207</v>
      </c>
      <c r="E24" s="7">
        <f>'recalc raw'!E101</f>
        <v>10946.117319170718</v>
      </c>
      <c r="F24" s="7">
        <f>'recalc raw'!E179</f>
        <v>10392.18</v>
      </c>
      <c r="G24" s="7">
        <f>'recalc raw'!E218</f>
        <v>36099.69905983983</v>
      </c>
      <c r="H24" s="7">
        <f>'recalc raw'!E62</f>
        <v>6490.150831071915</v>
      </c>
      <c r="I24" s="7">
        <f>'recalc raw'!E257</f>
        <v>5154275.470823628</v>
      </c>
      <c r="J24" s="7">
        <f>'recalc raw'!E140</f>
        <v>23996.939604274925</v>
      </c>
      <c r="K24" s="7">
        <f>'recalc raw'!E296</f>
        <v>46039.90929989334</v>
      </c>
      <c r="L24" s="7">
        <f>'recalc raw'!E374</f>
        <v>36943.833506572344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46039.90929989334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25625.91524144543</v>
      </c>
      <c r="D25" s="7">
        <f>'recalc raw'!E24</f>
        <v>455205.359353413</v>
      </c>
      <c r="E25" s="7">
        <f>'recalc raw'!E102</f>
        <v>74427.21953591776</v>
      </c>
      <c r="F25" s="7">
        <f>'recalc raw'!E180</f>
        <v>59950.4840978117</v>
      </c>
      <c r="G25" s="7">
        <f>'recalc raw'!E219</f>
        <v>36061.71865550536</v>
      </c>
      <c r="H25" s="7">
        <f>'recalc raw'!E63</f>
        <v>25622.486757800827</v>
      </c>
      <c r="I25" s="7">
        <f>'recalc raw'!E258</f>
        <v>5404646.796755808</v>
      </c>
      <c r="J25" s="7">
        <f>'recalc raw'!E141</f>
        <v>25865.945</v>
      </c>
      <c r="K25" s="7">
        <f>'recalc raw'!E297</f>
        <v>47831.42798537851</v>
      </c>
      <c r="L25" s="7">
        <f>'recalc raw'!E375</f>
        <v>37202.29240716112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47831.42798537851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164r3  115-123</v>
      </c>
      <c r="C26" s="7">
        <f>'recalc raw'!E337</f>
        <v>8912.402448776491</v>
      </c>
      <c r="D26" s="7">
        <f>'recalc raw'!E25</f>
        <v>10108.790025906968</v>
      </c>
      <c r="E26" s="7">
        <f>'recalc raw'!E103</f>
        <v>12529.78021702151</v>
      </c>
      <c r="F26" s="7">
        <f>'recalc raw'!E181</f>
        <v>9344.879533194802</v>
      </c>
      <c r="G26" s="7">
        <f>'recalc raw'!E220</f>
        <v>48495.16729990875</v>
      </c>
      <c r="H26" s="7">
        <f>'recalc raw'!E64</f>
        <v>3447.285</v>
      </c>
      <c r="I26" s="7">
        <f>'recalc raw'!E259</f>
        <v>1243954.375468376</v>
      </c>
      <c r="J26" s="7">
        <f>'recalc raw'!E142</f>
        <v>19079.52991983949</v>
      </c>
      <c r="K26" s="7">
        <f>'recalc raw'!E298</f>
        <v>27655.754999999997</v>
      </c>
      <c r="L26" s="7">
        <f>'recalc raw'!E376</f>
        <v>2902.8180859689533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27655.754999999997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jp1-2</v>
      </c>
      <c r="C27" s="7">
        <f>'recalc raw'!E338</f>
        <v>103.68534178999298</v>
      </c>
      <c r="D27" s="7">
        <f>'recalc raw'!E26</f>
        <v>37524.48</v>
      </c>
      <c r="E27" s="7">
        <f>'recalc raw'!E104</f>
        <v>107726.59969507655</v>
      </c>
      <c r="F27" s="7">
        <f>'recalc raw'!E182</f>
        <v>213212.3482134108</v>
      </c>
      <c r="G27" s="7">
        <f>'recalc raw'!E221</f>
        <v>8657.093466201737</v>
      </c>
      <c r="H27" s="7">
        <f>'recalc raw'!E65</f>
        <v>11465.24666494772</v>
      </c>
      <c r="I27" s="7">
        <f>'recalc raw'!E260</f>
        <v>19407.355</v>
      </c>
      <c r="J27" s="7">
        <f>'recalc raw'!E143</f>
        <v>4584.879328935216</v>
      </c>
      <c r="K27" s="7">
        <f>'recalc raw'!E299</f>
        <v>3714.5694306111714</v>
      </c>
      <c r="L27" s="7">
        <f>'recalc raw'!E377</f>
        <v>2543.7869382748645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3714.5694306111714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165r3  18-28</v>
      </c>
      <c r="C28" s="7">
        <f>'recalc raw'!E339</f>
        <v>4248.321064967853</v>
      </c>
      <c r="D28" s="7">
        <f>'recalc raw'!E27</f>
        <v>11207.26943968173</v>
      </c>
      <c r="E28" s="7">
        <f>'recalc raw'!E105</f>
        <v>3656.291411735734</v>
      </c>
      <c r="F28" s="7">
        <f>'recalc raw'!E183</f>
        <v>4670.04</v>
      </c>
      <c r="G28" s="7">
        <f>'recalc raw'!E222</f>
        <v>21911.87575537462</v>
      </c>
      <c r="H28" s="7">
        <f>'recalc raw'!E66</f>
        <v>2903.7277284732486</v>
      </c>
      <c r="I28" s="7">
        <f>'recalc raw'!E261</f>
        <v>1618483.9874761328</v>
      </c>
      <c r="J28" s="7">
        <f>'recalc raw'!E144</f>
        <v>10281.549158999067</v>
      </c>
      <c r="K28" s="7">
        <f>'recalc raw'!E300</f>
        <v>12656.369150840714</v>
      </c>
      <c r="L28" s="7">
        <f>'recalc raw'!E378</f>
        <v>1982.118429222879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12656.369150840714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166r3  45-55</v>
      </c>
      <c r="C29" s="7">
        <f>'recalc raw'!E340</f>
        <v>9061.394415874773</v>
      </c>
      <c r="D29" s="7">
        <f>'recalc raw'!E28</f>
        <v>9404.186792776278</v>
      </c>
      <c r="E29" s="7">
        <f>'recalc raw'!E106</f>
        <v>13075.782809794044</v>
      </c>
      <c r="F29" s="7">
        <f>'recalc raw'!E184</f>
        <v>13092.080000287759</v>
      </c>
      <c r="G29" s="7">
        <f>'recalc raw'!E223</f>
        <v>41285.94795319613</v>
      </c>
      <c r="H29" s="7">
        <f>'recalc raw'!E67</f>
        <v>3589.827632340688</v>
      </c>
      <c r="I29" s="7">
        <f>'recalc raw'!E262</f>
        <v>1184040.1261788134</v>
      </c>
      <c r="J29" s="7">
        <f>'recalc raw'!E145</f>
        <v>18710.72</v>
      </c>
      <c r="K29" s="7">
        <f>'recalc raw'!E301</f>
        <v>22818.808168668813</v>
      </c>
      <c r="L29" s="7">
        <f>'recalc raw'!E379</f>
        <v>2468.108751898132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22818.808168668813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25540.549724916913</v>
      </c>
      <c r="D30" s="7">
        <f>'recalc raw'!E29</f>
        <v>437262.28685428074</v>
      </c>
      <c r="E30" s="7">
        <f>'recalc raw'!E107</f>
        <v>73548.67707670334</v>
      </c>
      <c r="F30" s="7">
        <f>'recalc raw'!E185</f>
        <v>61077.992958527255</v>
      </c>
      <c r="G30" s="7">
        <f>'recalc raw'!E224</f>
        <v>36327.951742669306</v>
      </c>
      <c r="H30" s="7">
        <f>'recalc raw'!E68</f>
        <v>26323.380810288316</v>
      </c>
      <c r="I30" s="7">
        <f>'recalc raw'!E263</f>
        <v>5200825.865</v>
      </c>
      <c r="J30" s="7">
        <f>'recalc raw'!E146</f>
        <v>25521.785935256146</v>
      </c>
      <c r="K30" s="7">
        <f>'recalc raw'!E302</f>
        <v>47468.273654137265</v>
      </c>
      <c r="L30" s="7">
        <f>'recalc raw'!E380</f>
        <v>36001.034625909415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47468.273654137265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ja3-2</v>
      </c>
      <c r="C31" s="7">
        <f>'recalc raw'!E342</f>
        <v>19664.272426849566</v>
      </c>
      <c r="D31" s="7">
        <f>'recalc raw'!E30</f>
        <v>1067103.26</v>
      </c>
      <c r="E31" s="7">
        <f>'recalc raw'!E108</f>
        <v>3104.42</v>
      </c>
      <c r="F31" s="7">
        <f>'recalc raw'!E186</f>
        <v>3361.2683809096034</v>
      </c>
      <c r="G31" s="7">
        <f>'recalc raw'!E225</f>
        <v>24075.41296175754</v>
      </c>
      <c r="H31" s="7">
        <f>'recalc raw'!E69</f>
        <v>2502.675</v>
      </c>
      <c r="I31" s="7">
        <f>'recalc raw'!E264</f>
        <v>3899537.8732275087</v>
      </c>
      <c r="J31" s="7">
        <f>'recalc raw'!E147</f>
        <v>10552.456953258656</v>
      </c>
      <c r="K31" s="7">
        <f>'recalc raw'!E303</f>
        <v>24380.812996579203</v>
      </c>
      <c r="L31" s="7">
        <f>'recalc raw'!E381</f>
        <v>23929.82965777653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24380.812996579203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-168.82702384295808</v>
      </c>
      <c r="D32" s="7">
        <f>'recalc raw'!E31</f>
        <v>4267.425142125913</v>
      </c>
      <c r="E32" s="7">
        <f>'recalc raw'!E109</f>
        <v>625.1639020116907</v>
      </c>
      <c r="F32" s="7">
        <f>'recalc raw'!E187</f>
        <v>452.29340147884307</v>
      </c>
      <c r="G32" s="7">
        <f>'recalc raw'!E226</f>
        <v>300.705</v>
      </c>
      <c r="H32" s="7">
        <f>'recalc raw'!E70</f>
        <v>79.45645520088462</v>
      </c>
      <c r="I32" s="7">
        <f>'recalc raw'!E265</f>
        <v>9702.583947200197</v>
      </c>
      <c r="J32" s="7">
        <f>'recalc raw'!E148</f>
        <v>4530.645319655633</v>
      </c>
      <c r="K32" s="7">
        <f>'recalc raw'!E304</f>
        <v>146.025</v>
      </c>
      <c r="L32" s="7">
        <f>'recalc raw'!E382</f>
        <v>980.7241394240991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146.025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dts1-2</v>
      </c>
      <c r="C33" s="7">
        <f>'recalc raw'!E344</f>
        <v>201.29384611461933</v>
      </c>
      <c r="D33" s="7">
        <f>'recalc raw'!E32</f>
        <v>5543.1796306727465</v>
      </c>
      <c r="E33" s="7">
        <f>'recalc raw'!E110</f>
        <v>137261.04327062482</v>
      </c>
      <c r="F33" s="7">
        <f>'recalc raw'!E188</f>
        <v>200632.8994300151</v>
      </c>
      <c r="G33" s="7">
        <f>'recalc raw'!E227</f>
        <v>4036.5649999999996</v>
      </c>
      <c r="H33" s="7">
        <f>'recalc raw'!E71</f>
        <v>12833.771218033175</v>
      </c>
      <c r="I33" s="7">
        <f>'recalc raw'!E266</f>
        <v>14586.836730693869</v>
      </c>
      <c r="J33" s="7">
        <f>'recalc raw'!E149</f>
        <v>4389.518122430676</v>
      </c>
      <c r="K33" s="7">
        <f>'recalc raw'!E305</f>
        <v>1057.6760828823917</v>
      </c>
      <c r="L33" s="7">
        <f>'recalc raw'!E383</f>
        <v>1710.4964949298987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1057.6760828823917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bhvo2-2 unignited</v>
      </c>
      <c r="C34" s="7">
        <f>'recalc raw'!E345</f>
        <v>25645.015583517943</v>
      </c>
      <c r="D34" s="7">
        <f>'recalc raw'!E33</f>
        <v>435829.52550632635</v>
      </c>
      <c r="E34" s="7">
        <f>'recalc raw'!E111</f>
        <v>11390.886492610221</v>
      </c>
      <c r="F34" s="7">
        <f>'recalc raw'!E189</f>
        <v>10482.068481627499</v>
      </c>
      <c r="G34" s="7">
        <f>'recalc raw'!E228</f>
        <v>37122.83943838504</v>
      </c>
      <c r="H34" s="7">
        <f>'recalc raw'!E72</f>
        <v>6725.378741378573</v>
      </c>
      <c r="I34" s="7">
        <f>'recalc raw'!E267</f>
        <v>5330619.233003965</v>
      </c>
      <c r="J34" s="7">
        <f>'recalc raw'!E150</f>
        <v>23741.389017309506</v>
      </c>
      <c r="K34" s="7">
        <f>'recalc raw'!E306</f>
        <v>47419.08333889287</v>
      </c>
      <c r="L34" s="7">
        <f>'recalc raw'!E384</f>
        <v>37227.79394239546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47419.08333889287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25616.933229482533</v>
      </c>
      <c r="D35" s="7">
        <f>'recalc raw'!E34</f>
        <v>445069.05631911586</v>
      </c>
      <c r="E35" s="7">
        <f>'recalc raw'!E112</f>
        <v>75170.91500000001</v>
      </c>
      <c r="F35" s="7">
        <f>'recalc raw'!E190</f>
        <v>60305.55225678295</v>
      </c>
      <c r="G35" s="7">
        <f>'recalc raw'!E229</f>
        <v>36964.49512260882</v>
      </c>
      <c r="H35" s="7">
        <f>'recalc raw'!E73</f>
        <v>27129.455</v>
      </c>
      <c r="I35" s="7">
        <f>'recalc raw'!E268</f>
        <v>5436004.018406978</v>
      </c>
      <c r="J35" s="7">
        <f>'recalc raw'!E151</f>
        <v>27347.71561279785</v>
      </c>
      <c r="K35" s="7">
        <f>'recalc raw'!E307</f>
        <v>49409.589937892844</v>
      </c>
      <c r="L35" s="7">
        <f>'recalc raw'!E385</f>
        <v>38018.47789016294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49409.589937892844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508</v>
      </c>
    </row>
    <row r="38" spans="1:22" s="20" customFormat="1" ht="11.25">
      <c r="A38" s="24"/>
      <c r="B38" s="20" t="s">
        <v>484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24097.086011921478</v>
      </c>
      <c r="D40" s="7">
        <f>D4-blanks!D$9</f>
        <v>437906.2270721079</v>
      </c>
      <c r="E40" s="7">
        <f>E4-blanks!E$9</f>
        <v>70756.84189513327</v>
      </c>
      <c r="F40" s="7">
        <f>F4-blanks!F$9</f>
        <v>53904.92402516194</v>
      </c>
      <c r="G40" s="7">
        <f>G4-blanks!G$9</f>
        <v>35222.868493245944</v>
      </c>
      <c r="H40" s="7">
        <f>H4-blanks!H$9</f>
        <v>24497.16435878989</v>
      </c>
      <c r="I40" s="7">
        <f>I4-blanks!I$9</f>
        <v>5220948.767090861</v>
      </c>
      <c r="J40" s="7">
        <f>J4-blanks!J$9</f>
        <v>21480.157039198304</v>
      </c>
      <c r="K40" s="7">
        <f>K4-blanks!K$9</f>
        <v>44487.62620188267</v>
      </c>
      <c r="L40" s="7">
        <f>L4-blanks!L$9</f>
        <v>33865.64991539933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44031.80066044147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507.16101192147903</v>
      </c>
      <c r="D41" s="7">
        <f>D5-blanks!D$9</f>
        <v>232.26073572484347</v>
      </c>
      <c r="E41" s="7">
        <f>E5-blanks!E$9</f>
        <v>-27.15166185047326</v>
      </c>
      <c r="F41" s="7">
        <f>F5-blanks!F$9</f>
        <v>39.069532735934615</v>
      </c>
      <c r="G41" s="7">
        <f>G5-blanks!G$9</f>
        <v>47.897500000000036</v>
      </c>
      <c r="H41" s="7">
        <f>H5-blanks!H$9</f>
        <v>95.57103626563617</v>
      </c>
      <c r="I41" s="7">
        <f>I5-blanks!I$9</f>
        <v>-260.8726744964206</v>
      </c>
      <c r="J41" s="7">
        <f>J5-blanks!J$9</f>
        <v>-236.4154351738939</v>
      </c>
      <c r="K41" s="7">
        <f>K5-blanks!K$9</f>
        <v>154.1325</v>
      </c>
      <c r="L41" s="7">
        <f>L5-blanks!L$9</f>
        <v>145.90045258682358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-301.6930414411958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bir1-1</v>
      </c>
      <c r="C42" s="7">
        <f>C6-blanks!C$9</f>
        <v>14594.94101192148</v>
      </c>
      <c r="D42" s="7">
        <f>D6-blanks!D$9</f>
        <v>21619.919122149244</v>
      </c>
      <c r="E42" s="7">
        <f>E6-blanks!E$9</f>
        <v>13826.753432480606</v>
      </c>
      <c r="F42" s="7">
        <f>F6-blanks!F$9</f>
        <v>13385.565920287763</v>
      </c>
      <c r="G42" s="7">
        <f>G6-blanks!G$9</f>
        <v>50968.24047369867</v>
      </c>
      <c r="H42" s="7">
        <f>H6-blanks!H$9</f>
        <v>5286.416631166213</v>
      </c>
      <c r="I42" s="7">
        <f>I6-blanks!I$9</f>
        <v>1434966.796444461</v>
      </c>
      <c r="J42" s="7">
        <f>J6-blanks!J$9</f>
        <v>20232.75540310498</v>
      </c>
      <c r="K42" s="7">
        <f>K6-blanks!K$9</f>
        <v>46269.8740200158</v>
      </c>
      <c r="L42" s="7">
        <f>L6-blanks!L$9</f>
        <v>3525.2504079890773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45814.0484785746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25132.52485021194</v>
      </c>
      <c r="D43" s="7">
        <f>D7-blanks!D$9</f>
        <v>431823.16587283474</v>
      </c>
      <c r="E43" s="7">
        <f>E7-blanks!E$9</f>
        <v>70372.55461298411</v>
      </c>
      <c r="F43" s="7">
        <f>F7-blanks!F$9</f>
        <v>55446.72685311411</v>
      </c>
      <c r="G43" s="7">
        <f>G7-blanks!G$9</f>
        <v>34969.90158986615</v>
      </c>
      <c r="H43" s="7">
        <f>H7-blanks!H$9</f>
        <v>24204.644424034814</v>
      </c>
      <c r="I43" s="7">
        <f>I7-blanks!I$9</f>
        <v>5371132.923508661</v>
      </c>
      <c r="J43" s="7">
        <f>J7-blanks!J$9</f>
        <v>21720.74460390964</v>
      </c>
      <c r="K43" s="7">
        <f>K7-blanks!K$9</f>
        <v>45037.92299668997</v>
      </c>
      <c r="L43" s="7">
        <f>L7-blanks!L$9</f>
        <v>35163.88299442144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44582.097455248775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jp1-1</v>
      </c>
      <c r="C44" s="7">
        <f>C8-blanks!C$9</f>
        <v>205.46239114848402</v>
      </c>
      <c r="D44" s="7">
        <f>D8-blanks!D$9</f>
        <v>31758.420331406556</v>
      </c>
      <c r="E44" s="7">
        <f>E8-blanks!E$9</f>
        <v>101396.61473292396</v>
      </c>
      <c r="F44" s="7">
        <f>F8-blanks!F$9</f>
        <v>202625.64220086674</v>
      </c>
      <c r="G44" s="7">
        <f>G8-blanks!G$9</f>
        <v>7941.752404823851</v>
      </c>
      <c r="H44" s="7">
        <f>H8-blanks!H$9</f>
        <v>10918.686581304532</v>
      </c>
      <c r="I44" s="7">
        <f>I8-blanks!I$9</f>
        <v>9495.832758540628</v>
      </c>
      <c r="J44" s="7">
        <f>J8-blanks!J$9</f>
        <v>36.51807893404839</v>
      </c>
      <c r="K44" s="7">
        <f>K8-blanks!K$9</f>
        <v>3429.0474999999997</v>
      </c>
      <c r="L44" s="7">
        <f>L8-blanks!L$9</f>
        <v>1933.4504079890771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2973.221958558804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82r2  101-110</v>
      </c>
      <c r="C45" s="7">
        <f>C9-blanks!C$9</f>
        <v>5722.047701260242</v>
      </c>
      <c r="D45" s="7">
        <f>D9-blanks!D$9</f>
        <v>3222.294122149244</v>
      </c>
      <c r="E45" s="7">
        <f>E9-blanks!E$9</f>
        <v>71641.84361871956</v>
      </c>
      <c r="F45" s="7">
        <f>F9-blanks!F$9</f>
        <v>50907.618004403674</v>
      </c>
      <c r="G45" s="7">
        <f>G9-blanks!G$9</f>
        <v>30076.275579867506</v>
      </c>
      <c r="H45" s="7">
        <f>H9-blanks!H$9</f>
        <v>6355.8355035880695</v>
      </c>
      <c r="I45" s="7">
        <f>I9-blanks!I$9</f>
        <v>611704.1803618295</v>
      </c>
      <c r="J45" s="7">
        <f>J9-blanks!J$9</f>
        <v>13637.233804669779</v>
      </c>
      <c r="K45" s="7">
        <f>K9-blanks!K$9</f>
        <v>16319.320010603193</v>
      </c>
      <c r="L45" s="7">
        <f>L9-blanks!L$9</f>
        <v>1099.303618509833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15863.494469161997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25059.43101192148</v>
      </c>
      <c r="D46" s="7">
        <f>D10-blanks!D$9</f>
        <v>437415.5841866411</v>
      </c>
      <c r="E46" s="7">
        <f>E10-blanks!E$9</f>
        <v>72837.41796420614</v>
      </c>
      <c r="F46" s="7">
        <f>F10-blanks!F$9</f>
        <v>58679.36258893441</v>
      </c>
      <c r="G46" s="7">
        <f>G10-blanks!G$9</f>
        <v>35346.86730473547</v>
      </c>
      <c r="H46" s="7">
        <f>H10-blanks!H$9</f>
        <v>25241.702619645752</v>
      </c>
      <c r="I46" s="7">
        <f>I10-blanks!I$9</f>
        <v>5200697.846376425</v>
      </c>
      <c r="J46" s="7">
        <f>J10-blanks!J$9</f>
        <v>22074.485154880625</v>
      </c>
      <c r="K46" s="7">
        <f>K10-blanks!K$9</f>
        <v>46394.23193463929</v>
      </c>
      <c r="L46" s="7">
        <f>L10-blanks!L$9</f>
        <v>34402.20708245577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45938.40639319809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83r2  32-42</v>
      </c>
      <c r="C47" s="7">
        <f>C11-blanks!C$9</f>
        <v>4390.114041610735</v>
      </c>
      <c r="D47" s="7">
        <f>D11-blanks!D$9</f>
        <v>8991.248558095145</v>
      </c>
      <c r="E47" s="7">
        <f>E11-blanks!E$9</f>
        <v>53907.28656819766</v>
      </c>
      <c r="F47" s="7">
        <f>F11-blanks!F$9</f>
        <v>65175.30023835531</v>
      </c>
      <c r="G47" s="7">
        <f>G11-blanks!G$9</f>
        <v>21344.471507361133</v>
      </c>
      <c r="H47" s="7">
        <f>H11-blanks!H$9</f>
        <v>6551.793976584007</v>
      </c>
      <c r="I47" s="7">
        <f>I11-blanks!I$9</f>
        <v>703284.1966940499</v>
      </c>
      <c r="J47" s="7">
        <f>J11-blanks!J$9</f>
        <v>15579.604545631324</v>
      </c>
      <c r="K47" s="7">
        <f>K11-blanks!K$9</f>
        <v>11557.546139237698</v>
      </c>
      <c r="L47" s="7">
        <f>L11-blanks!L$9</f>
        <v>1411.9507984608886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11101.720597796502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95r3  40-50</v>
      </c>
      <c r="C48" s="7">
        <f>C12-blanks!C$9</f>
        <v>9059.108519666659</v>
      </c>
      <c r="D48" s="7">
        <f>D12-blanks!D$9</f>
        <v>6604.646070319033</v>
      </c>
      <c r="E48" s="7">
        <f>E12-blanks!E$9</f>
        <v>20794.133343069472</v>
      </c>
      <c r="F48" s="7">
        <f>F12-blanks!F$9</f>
        <v>22046.20038448311</v>
      </c>
      <c r="G48" s="7">
        <f>G12-blanks!G$9</f>
        <v>41450.46183726912</v>
      </c>
      <c r="H48" s="7">
        <f>H12-blanks!H$9</f>
        <v>3926.6770649338614</v>
      </c>
      <c r="I48" s="7">
        <f>I12-blanks!I$9</f>
        <v>1025626.7887272962</v>
      </c>
      <c r="J48" s="7">
        <f>J12-blanks!J$9</f>
        <v>1605.756440564407</v>
      </c>
      <c r="K48" s="7">
        <f>K12-blanks!K$9</f>
        <v>22968.91496337048</v>
      </c>
      <c r="L48" s="7">
        <f>L12-blanks!L$9</f>
        <v>2062.13825014569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22513.089421929286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158r1  11-18</v>
      </c>
      <c r="C49" s="7">
        <f>C13-blanks!C$9</f>
        <v>264998.34814529435</v>
      </c>
      <c r="D49" s="7">
        <f>D13-blanks!D$9</f>
        <v>21331.459628192093</v>
      </c>
      <c r="E49" s="7">
        <f>E13-blanks!E$9</f>
        <v>3.616126685866334</v>
      </c>
      <c r="F49" s="7">
        <f>F13-blanks!F$9</f>
        <v>3910.1520657852216</v>
      </c>
      <c r="G49" s="7">
        <f>G13-blanks!G$9</f>
        <v>46533.8759399009</v>
      </c>
      <c r="H49" s="7">
        <f>H13-blanks!H$9</f>
        <v>7973.908929796427</v>
      </c>
      <c r="I49" s="7">
        <f>I13-blanks!I$9</f>
        <v>3418271.029964281</v>
      </c>
      <c r="J49" s="7">
        <f>J13-blanks!J$9</f>
        <v>-104.24196068575111</v>
      </c>
      <c r="K49" s="7">
        <f>K13-blanks!K$9</f>
        <v>12880.877882546669</v>
      </c>
      <c r="L49" s="7">
        <f>L13-blanks!L$9</f>
        <v>235527.34319581673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12425.052341105473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ja3-1</v>
      </c>
      <c r="C50" s="7">
        <f>C14-blanks!C$9</f>
        <v>19302.951011921483</v>
      </c>
      <c r="D50" s="7">
        <f>D14-blanks!D$9</f>
        <v>1068103.8408472973</v>
      </c>
      <c r="E50" s="7">
        <f>E14-blanks!E$9</f>
        <v>2289.9546134848074</v>
      </c>
      <c r="F50" s="7">
        <f>F14-blanks!F$9</f>
        <v>2396.7372352703364</v>
      </c>
      <c r="G50" s="7">
        <f>G14-blanks!G$9</f>
        <v>23899.50411349781</v>
      </c>
      <c r="H50" s="7">
        <f>H14-blanks!H$9</f>
        <v>2145.0475085334792</v>
      </c>
      <c r="I50" s="7">
        <f>I14-blanks!I$9</f>
        <v>3795150.075127393</v>
      </c>
      <c r="J50" s="7">
        <f>J14-blanks!J$9</f>
        <v>6678.769693075787</v>
      </c>
      <c r="K50" s="7">
        <f>K14-blanks!K$9</f>
        <v>23830.262499999997</v>
      </c>
      <c r="L50" s="7">
        <f>L14-blanks!L$9</f>
        <v>25066.609799693615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23374.436958558803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25045.734116201285</v>
      </c>
      <c r="D51" s="7">
        <f>D15-blanks!D$9</f>
        <v>439039.3709795034</v>
      </c>
      <c r="E51" s="7">
        <f>E15-blanks!E$9</f>
        <v>71603.70275983878</v>
      </c>
      <c r="F51" s="7">
        <f>F15-blanks!F$9</f>
        <v>57994.76040478569</v>
      </c>
      <c r="G51" s="7">
        <f>G15-blanks!G$9</f>
        <v>36385.85645188696</v>
      </c>
      <c r="H51" s="7">
        <f>H15-blanks!H$9</f>
        <v>25423.289626695027</v>
      </c>
      <c r="I51" s="7">
        <f>I15-blanks!I$9</f>
        <v>5189565.846667973</v>
      </c>
      <c r="J51" s="7">
        <f>J15-blanks!J$9</f>
        <v>21639.63011551826</v>
      </c>
      <c r="K51" s="7">
        <f>K15-blanks!K$9</f>
        <v>45488.59563233766</v>
      </c>
      <c r="L51" s="7">
        <f>L15-blanks!L$9</f>
        <v>36520.727856337966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45032.77009089646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dts1-1</v>
      </c>
      <c r="C52" s="7">
        <f>C16-blanks!C$9</f>
        <v>-484.9044602420164</v>
      </c>
      <c r="D52" s="7">
        <f>D16-blanks!D$9</f>
        <v>1375.4973206631548</v>
      </c>
      <c r="E52" s="7">
        <f>E16-blanks!E$9</f>
        <v>131156.8538536864</v>
      </c>
      <c r="F52" s="7">
        <f>F16-blanks!F$9</f>
        <v>188837.4004391362</v>
      </c>
      <c r="G52" s="7">
        <f>G16-blanks!G$9</f>
        <v>3735.404967040557</v>
      </c>
      <c r="H52" s="7">
        <f>H16-blanks!H$9</f>
        <v>12486.752343511507</v>
      </c>
      <c r="I52" s="7">
        <f>I16-blanks!I$9</f>
        <v>5099.0157590427225</v>
      </c>
      <c r="J52" s="7">
        <f>J16-blanks!J$9</f>
        <v>154.51422231103697</v>
      </c>
      <c r="K52" s="7">
        <f>K16-blanks!K$9</f>
        <v>841.5825</v>
      </c>
      <c r="L52" s="7">
        <f>L16-blanks!L$9</f>
        <v>849.1145776080048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385.7569585588042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162r3  71-86</v>
      </c>
      <c r="C53" s="7">
        <f>C17-blanks!C$9</f>
        <v>9096.704892994685</v>
      </c>
      <c r="D53" s="7">
        <f>D17-blanks!D$9</f>
        <v>6891.889122149245</v>
      </c>
      <c r="E53" s="7">
        <f>E17-blanks!E$9</f>
        <v>5473.123195575333</v>
      </c>
      <c r="F53" s="7">
        <f>F17-blanks!F$9</f>
        <v>6915.684846532276</v>
      </c>
      <c r="G53" s="7">
        <f>G17-blanks!G$9</f>
        <v>46780.9966523674</v>
      </c>
      <c r="H53" s="7">
        <f>H17-blanks!H$9</f>
        <v>3464.7396872231398</v>
      </c>
      <c r="I53" s="7">
        <f>I17-blanks!I$9</f>
        <v>1264793.171476662</v>
      </c>
      <c r="J53" s="7">
        <f>J17-blanks!J$9</f>
        <v>1088.1451155182604</v>
      </c>
      <c r="K53" s="7">
        <f>K17-blanks!K$9</f>
        <v>27136.289656427496</v>
      </c>
      <c r="L53" s="7">
        <f>L17-blanks!L$9</f>
        <v>1568.9887587682256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26680.464114986302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158r3  42-57</v>
      </c>
      <c r="C54" s="7">
        <f>C18-blanks!C$9</f>
        <v>9444.508433038403</v>
      </c>
      <c r="D54" s="7">
        <f>D18-blanks!D$9</f>
        <v>7877.647797481553</v>
      </c>
      <c r="E54" s="7">
        <f>E18-blanks!E$9</f>
        <v>5487.340168276799</v>
      </c>
      <c r="F54" s="7">
        <f>F18-blanks!F$9</f>
        <v>7187.395280129987</v>
      </c>
      <c r="G54" s="7">
        <f>G18-blanks!G$9</f>
        <v>45605.26778148687</v>
      </c>
      <c r="H54" s="7">
        <f>H18-blanks!H$9</f>
        <v>3445.2770713569557</v>
      </c>
      <c r="I54" s="7">
        <f>I18-blanks!I$9</f>
        <v>1301145.9198971293</v>
      </c>
      <c r="J54" s="7">
        <f>J18-blanks!J$9</f>
        <v>234.51534752582666</v>
      </c>
      <c r="K54" s="7">
        <f>K18-blanks!K$9</f>
        <v>26446.462288923503</v>
      </c>
      <c r="L54" s="7">
        <f>L18-blanks!L$9</f>
        <v>1708.619191457312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25990.63674748231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159r1  110-117</v>
      </c>
      <c r="C55" s="7">
        <f>C19-blanks!C$9</f>
        <v>9998.408381760028</v>
      </c>
      <c r="D55" s="7">
        <f>D19-blanks!D$9</f>
        <v>4136.695433750054</v>
      </c>
      <c r="E55" s="7">
        <f>E19-blanks!E$9</f>
        <v>46814.16120306352</v>
      </c>
      <c r="F55" s="7">
        <f>F19-blanks!F$9</f>
        <v>18955.694925672855</v>
      </c>
      <c r="G55" s="7">
        <f>G19-blanks!G$9</f>
        <v>44540.79055467449</v>
      </c>
      <c r="H55" s="7">
        <f>H19-blanks!H$9</f>
        <v>4118.619016151671</v>
      </c>
      <c r="I55" s="7">
        <f>I19-blanks!I$9</f>
        <v>926920.3320874424</v>
      </c>
      <c r="J55" s="7">
        <f>J19-blanks!J$9</f>
        <v>15652.476045112215</v>
      </c>
      <c r="K55" s="7">
        <f>K19-blanks!K$9</f>
        <v>25480.352698195242</v>
      </c>
      <c r="L55" s="7">
        <f>L19-blanks!L$9</f>
        <v>2214.8834994785943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25024.527156754048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drift5</v>
      </c>
      <c r="C56" s="7">
        <f>C20-blanks!C$9</f>
        <v>24742.029396100763</v>
      </c>
      <c r="D56" s="7">
        <f>D20-blanks!D$9</f>
        <v>441282.62196062354</v>
      </c>
      <c r="E56" s="7">
        <f>E20-blanks!E$9</f>
        <v>72702.93063525563</v>
      </c>
      <c r="F56" s="7">
        <f>F20-blanks!F$9</f>
        <v>58794.888613544535</v>
      </c>
      <c r="G56" s="7">
        <f>G20-blanks!G$9</f>
        <v>35164.99482022581</v>
      </c>
      <c r="H56" s="7">
        <f>H20-blanks!H$9</f>
        <v>25938.859210289826</v>
      </c>
      <c r="I56" s="7">
        <f>I20-blanks!I$9</f>
        <v>5154101.118818249</v>
      </c>
      <c r="J56" s="7">
        <f>J20-blanks!J$9</f>
        <v>22392.246821285757</v>
      </c>
      <c r="K56" s="7">
        <f>K20-blanks!K$9</f>
        <v>45747.11906955248</v>
      </c>
      <c r="L56" s="7">
        <f>L20-blanks!L$9</f>
        <v>34063.62040798908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45291.29352811128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bir1-2</v>
      </c>
      <c r="C57" s="7">
        <f>C21-blanks!C$9</f>
        <v>14009.35101192148</v>
      </c>
      <c r="D57" s="7">
        <f>D21-blanks!D$9</f>
        <v>21965.81320206255</v>
      </c>
      <c r="E57" s="7">
        <f>E21-blanks!E$9</f>
        <v>14226.267693282982</v>
      </c>
      <c r="F57" s="7">
        <f>F21-blanks!F$9</f>
        <v>14114.384302292521</v>
      </c>
      <c r="G57" s="7">
        <f>G21-blanks!G$9</f>
        <v>51482.02044700523</v>
      </c>
      <c r="H57" s="7">
        <f>H21-blanks!H$9</f>
        <v>5558.837508533479</v>
      </c>
      <c r="I57" s="7">
        <f>I21-blanks!I$9</f>
        <v>1420065.072483784</v>
      </c>
      <c r="J57" s="7">
        <f>J21-blanks!J$9</f>
        <v>20285.46161463378</v>
      </c>
      <c r="K57" s="7">
        <f>K21-blanks!K$9</f>
        <v>47421.47749999999</v>
      </c>
      <c r="L57" s="7">
        <f>L21-blanks!L$9</f>
        <v>3222.276103775968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46965.651958558796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160r2  122-132</v>
      </c>
      <c r="C58" s="7">
        <f>C22-blanks!C$9</f>
        <v>8669.528470727899</v>
      </c>
      <c r="D58" s="7">
        <f>D22-blanks!D$9</f>
        <v>7254.249681662161</v>
      </c>
      <c r="E58" s="7">
        <f>E22-blanks!E$9</f>
        <v>45960.27447715496</v>
      </c>
      <c r="F58" s="7">
        <f>F22-blanks!F$9</f>
        <v>23896.152065785223</v>
      </c>
      <c r="G58" s="7">
        <f>G22-blanks!G$9</f>
        <v>34675.03532150241</v>
      </c>
      <c r="H58" s="7">
        <f>H22-blanks!H$9</f>
        <v>4079.0385749362886</v>
      </c>
      <c r="I58" s="7">
        <f>I22-blanks!I$9</f>
        <v>1031597.7812148455</v>
      </c>
      <c r="J58" s="7">
        <f>J22-blanks!J$9</f>
        <v>7638.526359562024</v>
      </c>
      <c r="K58" s="7">
        <f>K22-blanks!K$9</f>
        <v>19396.758227437214</v>
      </c>
      <c r="L58" s="7">
        <f>L22-blanks!L$9</f>
        <v>2875.4972988445206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18940.93268599602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161r2  51-60</v>
      </c>
      <c r="C59" s="7">
        <f>C23-blanks!C$9</f>
        <v>4028.3107413898547</v>
      </c>
      <c r="D59" s="7">
        <f>D23-blanks!D$9</f>
        <v>7393.354025138789</v>
      </c>
      <c r="E59" s="7">
        <f>E23-blanks!E$9</f>
        <v>19682.107759838782</v>
      </c>
      <c r="F59" s="7">
        <f>F23-blanks!F$9</f>
        <v>26040.123801416048</v>
      </c>
      <c r="G59" s="7">
        <f>G23-blanks!G$9</f>
        <v>18873.403595494303</v>
      </c>
      <c r="H59" s="7">
        <f>H23-blanks!H$9</f>
        <v>5782.651244818075</v>
      </c>
      <c r="I59" s="7">
        <f>I23-blanks!I$9</f>
        <v>1073401.7920566872</v>
      </c>
      <c r="J59" s="7">
        <f>J23-blanks!J$9</f>
        <v>850.4132646022954</v>
      </c>
      <c r="K59" s="7">
        <f>K23-blanks!K$9</f>
        <v>10174.242700667075</v>
      </c>
      <c r="L59" s="7">
        <f>L23-blanks!L$9</f>
        <v>1528.7163282223132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9718.417159225879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bhvo2-1 unignited</v>
      </c>
      <c r="C60" s="7">
        <f>C24-blanks!C$9</f>
        <v>23897.0657465633</v>
      </c>
      <c r="D60" s="7">
        <f>D24-blanks!D$9</f>
        <v>449186.98039776995</v>
      </c>
      <c r="E60" s="7">
        <f>E24-blanks!E$9</f>
        <v>10348.105079009501</v>
      </c>
      <c r="F60" s="7">
        <f>F24-blanks!F$9</f>
        <v>9900.817065785222</v>
      </c>
      <c r="G60" s="7">
        <f>G24-blanks!G$9</f>
        <v>35751.09655983983</v>
      </c>
      <c r="H60" s="7">
        <f>H24-blanks!H$9</f>
        <v>6315.123339605394</v>
      </c>
      <c r="I60" s="7">
        <f>I24-blanks!I$9</f>
        <v>5144833.759550924</v>
      </c>
      <c r="J60" s="7">
        <f>J24-blanks!J$9</f>
        <v>19702.709719793187</v>
      </c>
      <c r="K60" s="7">
        <f>K24-blanks!K$9</f>
        <v>45739.75179989334</v>
      </c>
      <c r="L60" s="7">
        <f>L24-blanks!L$9</f>
        <v>35817.20891456142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45283.92625845214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25287.58125336691</v>
      </c>
      <c r="D61" s="7">
        <f>D25-blanks!D$9</f>
        <v>450705.67347556225</v>
      </c>
      <c r="E61" s="7">
        <f>E25-blanks!E$9</f>
        <v>73829.20729575654</v>
      </c>
      <c r="F61" s="7">
        <f>F25-blanks!F$9</f>
        <v>59459.12116359692</v>
      </c>
      <c r="G61" s="7">
        <f>G25-blanks!G$9</f>
        <v>35713.11615550536</v>
      </c>
      <c r="H61" s="7">
        <f>H25-blanks!H$9</f>
        <v>25447.459266334306</v>
      </c>
      <c r="I61" s="7">
        <f>I25-blanks!I$9</f>
        <v>5395205.085483105</v>
      </c>
      <c r="J61" s="7">
        <f>J25-blanks!J$9</f>
        <v>21571.71511551826</v>
      </c>
      <c r="K61" s="7">
        <f>K25-blanks!K$9</f>
        <v>47531.27048537851</v>
      </c>
      <c r="L61" s="7">
        <f>L25-blanks!L$9</f>
        <v>36075.6678151502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47075.44494393731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164r3  115-123</v>
      </c>
      <c r="C62" s="7">
        <f>C26-blanks!C$9</f>
        <v>8574.06846069797</v>
      </c>
      <c r="D62" s="7">
        <f>D26-blanks!D$9</f>
        <v>5609.104148056213</v>
      </c>
      <c r="E62" s="7">
        <f>E26-blanks!E$9</f>
        <v>11931.767976860294</v>
      </c>
      <c r="F62" s="7">
        <f>F26-blanks!F$9</f>
        <v>8853.516598980024</v>
      </c>
      <c r="G62" s="7">
        <f>G26-blanks!G$9</f>
        <v>48146.56479990875</v>
      </c>
      <c r="H62" s="7">
        <f>H26-blanks!H$9</f>
        <v>3272.2575085334793</v>
      </c>
      <c r="I62" s="7">
        <f>I26-blanks!I$9</f>
        <v>1234512.6641956724</v>
      </c>
      <c r="J62" s="7">
        <f>J26-blanks!J$9</f>
        <v>14785.30003535775</v>
      </c>
      <c r="K62" s="7">
        <f>K26-blanks!K$9</f>
        <v>27355.597499999996</v>
      </c>
      <c r="L62" s="7">
        <f>L26-blanks!L$9</f>
        <v>1776.1934939580306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26899.771958558802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jp1-2</v>
      </c>
      <c r="C63" s="7">
        <f>C27-blanks!C$9</f>
        <v>-234.648646288528</v>
      </c>
      <c r="D63" s="7">
        <f>D27-blanks!D$9</f>
        <v>33024.79412214925</v>
      </c>
      <c r="E63" s="7">
        <f>E27-blanks!E$9</f>
        <v>107128.58745491534</v>
      </c>
      <c r="F63" s="7">
        <f>F27-blanks!F$9</f>
        <v>212720.985279196</v>
      </c>
      <c r="G63" s="7">
        <f>G27-blanks!G$9</f>
        <v>8308.490966201738</v>
      </c>
      <c r="H63" s="7">
        <f>H27-blanks!H$9</f>
        <v>11290.219173481199</v>
      </c>
      <c r="I63" s="7">
        <f>I27-blanks!I$9</f>
        <v>9965.643727296223</v>
      </c>
      <c r="J63" s="7">
        <f>J27-blanks!J$9</f>
        <v>290.64944445347646</v>
      </c>
      <c r="K63" s="7">
        <f>K27-blanks!K$9</f>
        <v>3414.4119306111716</v>
      </c>
      <c r="L63" s="7">
        <f>L27-blanks!L$9</f>
        <v>1417.1623462639418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2958.5863891699755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165r3  18-28</v>
      </c>
      <c r="C64" s="7">
        <f>C28-blanks!C$9</f>
        <v>3909.987076889332</v>
      </c>
      <c r="D64" s="7">
        <f>D28-blanks!D$9</f>
        <v>6707.583561830974</v>
      </c>
      <c r="E64" s="7">
        <f>E28-blanks!E$9</f>
        <v>3058.2791715745166</v>
      </c>
      <c r="F64" s="7">
        <f>F28-blanks!F$9</f>
        <v>4178.677065785222</v>
      </c>
      <c r="G64" s="7">
        <f>G28-blanks!G$9</f>
        <v>21563.27325537462</v>
      </c>
      <c r="H64" s="7">
        <f>H28-blanks!H$9</f>
        <v>2728.700237006728</v>
      </c>
      <c r="I64" s="7">
        <f>I28-blanks!I$9</f>
        <v>1609042.276203429</v>
      </c>
      <c r="J64" s="7">
        <f>J28-blanks!J$9</f>
        <v>5987.319274517327</v>
      </c>
      <c r="K64" s="7">
        <f>K28-blanks!K$9</f>
        <v>12356.211650840714</v>
      </c>
      <c r="L64" s="7">
        <f>L28-blanks!L$9</f>
        <v>855.4938372119564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11900.386109399518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166r3  45-55</v>
      </c>
      <c r="C65" s="7">
        <f>C29-blanks!C$9</f>
        <v>8723.060427796252</v>
      </c>
      <c r="D65" s="7">
        <f>D29-blanks!D$9</f>
        <v>4904.500914925522</v>
      </c>
      <c r="E65" s="7">
        <f>E29-blanks!E$9</f>
        <v>12477.770569632827</v>
      </c>
      <c r="F65" s="7">
        <f>F29-blanks!F$9</f>
        <v>12600.71706607298</v>
      </c>
      <c r="G65" s="7">
        <f>G29-blanks!G$9</f>
        <v>40937.34545319613</v>
      </c>
      <c r="H65" s="7">
        <f>H29-blanks!H$9</f>
        <v>3414.8001408741675</v>
      </c>
      <c r="I65" s="7">
        <f>I29-blanks!I$9</f>
        <v>1174598.4149061097</v>
      </c>
      <c r="J65" s="7">
        <f>J29-blanks!J$9</f>
        <v>14416.490115518262</v>
      </c>
      <c r="K65" s="7">
        <f>K29-blanks!K$9</f>
        <v>22518.65066866881</v>
      </c>
      <c r="L65" s="7">
        <f>L29-blanks!L$9</f>
        <v>1341.4841598872094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22062.825127227617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25202.215736838392</v>
      </c>
      <c r="D66" s="7">
        <f>D30-blanks!D$9</f>
        <v>432762.60097643</v>
      </c>
      <c r="E66" s="7">
        <f>E30-blanks!E$9</f>
        <v>72950.66483654213</v>
      </c>
      <c r="F66" s="7">
        <f>F30-blanks!F$9</f>
        <v>60586.63002431248</v>
      </c>
      <c r="G66" s="7">
        <f>G30-blanks!G$9</f>
        <v>35979.349242669305</v>
      </c>
      <c r="H66" s="7">
        <f>H30-blanks!H$9</f>
        <v>26148.353318821795</v>
      </c>
      <c r="I66" s="7">
        <f>I30-blanks!I$9</f>
        <v>5191384.153727297</v>
      </c>
      <c r="J66" s="7">
        <f>J30-blanks!J$9</f>
        <v>21227.55605077441</v>
      </c>
      <c r="K66" s="7">
        <f>K30-blanks!K$9</f>
        <v>47168.116154137264</v>
      </c>
      <c r="L66" s="7">
        <f>L30-blanks!L$9</f>
        <v>34874.41003389849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46712.290612696066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ja3-2</v>
      </c>
      <c r="C67" s="7">
        <f>C31-blanks!C$9</f>
        <v>19325.938438771045</v>
      </c>
      <c r="D67" s="7">
        <f>D31-blanks!D$9</f>
        <v>1062603.5741221493</v>
      </c>
      <c r="E67" s="7">
        <f>E31-blanks!E$9</f>
        <v>2506.4077598387826</v>
      </c>
      <c r="F67" s="7">
        <f>F31-blanks!F$9</f>
        <v>2869.9054466948255</v>
      </c>
      <c r="G67" s="7">
        <f>G31-blanks!G$9</f>
        <v>23726.81046175754</v>
      </c>
      <c r="H67" s="7">
        <f>H31-blanks!H$9</f>
        <v>2327.6475085334796</v>
      </c>
      <c r="I67" s="7">
        <f>I31-blanks!I$9</f>
        <v>3890096.161954805</v>
      </c>
      <c r="J67" s="7">
        <f>J31-blanks!J$9</f>
        <v>6258.227068776916</v>
      </c>
      <c r="K67" s="7">
        <f>K31-blanks!K$9</f>
        <v>24080.655496579202</v>
      </c>
      <c r="L67" s="7">
        <f>L31-blanks!L$9</f>
        <v>22803.205065765607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23624.829955138008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-507.16101192147903</v>
      </c>
      <c r="D68" s="7">
        <f>D32-blanks!D$9</f>
        <v>-232.26073572484256</v>
      </c>
      <c r="E68" s="7">
        <f>E32-blanks!E$9</f>
        <v>27.15166185047326</v>
      </c>
      <c r="F68" s="7">
        <f>F32-blanks!F$9</f>
        <v>-39.069532735934615</v>
      </c>
      <c r="G68" s="7">
        <f>G32-blanks!G$9</f>
        <v>-47.89749999999998</v>
      </c>
      <c r="H68" s="7">
        <f>H32-blanks!H$9</f>
        <v>-95.57103626563614</v>
      </c>
      <c r="I68" s="7">
        <f>I32-blanks!I$9</f>
        <v>260.8726744964206</v>
      </c>
      <c r="J68" s="7">
        <f>J32-blanks!J$9</f>
        <v>236.41543517389346</v>
      </c>
      <c r="K68" s="7">
        <f>K32-blanks!K$9</f>
        <v>-154.13250000000002</v>
      </c>
      <c r="L68" s="7">
        <f>L32-blanks!L$9</f>
        <v>-145.90045258682358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-609.9580414411959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dts1-2</v>
      </c>
      <c r="C69" s="7">
        <f>C33-blanks!C$9</f>
        <v>-137.04014196390165</v>
      </c>
      <c r="D69" s="7">
        <f>D33-blanks!D$9</f>
        <v>1043.4937528219907</v>
      </c>
      <c r="E69" s="7">
        <f>E33-blanks!E$9</f>
        <v>136663.0310304636</v>
      </c>
      <c r="F69" s="7">
        <f>F33-blanks!F$9</f>
        <v>200141.5364958003</v>
      </c>
      <c r="G69" s="7">
        <f>G33-blanks!G$9</f>
        <v>3687.9624999999996</v>
      </c>
      <c r="H69" s="7">
        <f>H33-blanks!H$9</f>
        <v>12658.743726566654</v>
      </c>
      <c r="I69" s="7">
        <f>I33-blanks!I$9</f>
        <v>5145.125457990092</v>
      </c>
      <c r="J69" s="7">
        <f>J33-blanks!J$9</f>
        <v>95.28823794893651</v>
      </c>
      <c r="K69" s="7">
        <f>K33-blanks!K$9</f>
        <v>757.5185828823917</v>
      </c>
      <c r="L69" s="7">
        <f>L33-blanks!L$9</f>
        <v>583.871902918976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301.6930414411959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bhvo2-2 unignited</v>
      </c>
      <c r="C70" s="7">
        <f>C34-blanks!C$9</f>
        <v>25306.681595439422</v>
      </c>
      <c r="D70" s="7">
        <f>D34-blanks!D$9</f>
        <v>431329.8396284756</v>
      </c>
      <c r="E70" s="7">
        <f>E34-blanks!E$9</f>
        <v>10792.874252449004</v>
      </c>
      <c r="F70" s="7">
        <f>F34-blanks!F$9</f>
        <v>9990.705547412721</v>
      </c>
      <c r="G70" s="7">
        <f>G34-blanks!G$9</f>
        <v>36774.23693838504</v>
      </c>
      <c r="H70" s="7">
        <f>H34-blanks!H$9</f>
        <v>6550.3512499120525</v>
      </c>
      <c r="I70" s="7">
        <f>I34-blanks!I$9</f>
        <v>5321177.521731261</v>
      </c>
      <c r="J70" s="7">
        <f>J34-blanks!J$9</f>
        <v>19447.159132827765</v>
      </c>
      <c r="K70" s="7">
        <f>K34-blanks!K$9</f>
        <v>47118.92583889287</v>
      </c>
      <c r="L70" s="7">
        <f>L34-blanks!L$9</f>
        <v>36101.16935038454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46663.100297451674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25278.599241404012</v>
      </c>
      <c r="D71" s="7">
        <f>D35-blanks!D$9</f>
        <v>440569.3704412651</v>
      </c>
      <c r="E71" s="7">
        <f>E35-blanks!E$9</f>
        <v>74572.90275983879</v>
      </c>
      <c r="F71" s="7">
        <f>F35-blanks!F$9</f>
        <v>59814.18932256817</v>
      </c>
      <c r="G71" s="7">
        <f>G35-blanks!G$9</f>
        <v>36615.89262260882</v>
      </c>
      <c r="H71" s="7">
        <f>H35-blanks!H$9</f>
        <v>26954.42750853348</v>
      </c>
      <c r="I71" s="7">
        <f>I35-blanks!I$9</f>
        <v>5426562.307134274</v>
      </c>
      <c r="J71" s="7">
        <f>J35-blanks!J$9</f>
        <v>23053.48572831611</v>
      </c>
      <c r="K71" s="7">
        <f>K35-blanks!K$9</f>
        <v>49109.43243789284</v>
      </c>
      <c r="L71" s="7">
        <f>L35-blanks!L$9</f>
        <v>36891.85329815202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48653.606896451645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509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484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403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24097.086011921478</v>
      </c>
      <c r="D76" s="7">
        <f>D40/Drift!D25</f>
        <v>437906.2270721079</v>
      </c>
      <c r="E76" s="7">
        <f>E40/Drift!E25</f>
        <v>70756.84189513327</v>
      </c>
      <c r="F76" s="7">
        <f>F40/Drift!F25</f>
        <v>53904.92402516194</v>
      </c>
      <c r="G76" s="7">
        <f>G40/Drift!G25</f>
        <v>35222.868493245944</v>
      </c>
      <c r="H76" s="7">
        <f>H40/Drift!H25</f>
        <v>24497.16435878989</v>
      </c>
      <c r="I76" s="7">
        <f>I40/Drift!I25</f>
        <v>5220948.767090861</v>
      </c>
      <c r="J76" s="7">
        <f>J40/Drift!J25</f>
        <v>21480.157039198304</v>
      </c>
      <c r="K76" s="7">
        <f>K40/Drift!K25</f>
        <v>44487.62620188267</v>
      </c>
      <c r="L76" s="7">
        <f>L40/Drift!L25</f>
        <v>33865.64991539933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44031.80066044147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C41/Drift!C26</f>
        <v>499.9994427877684</v>
      </c>
      <c r="D77" s="7">
        <f>D41/Drift!D26</f>
        <v>233.34120206269378</v>
      </c>
      <c r="E77" s="7">
        <f>E41/Drift!E26</f>
        <v>-27.200905437111928</v>
      </c>
      <c r="F77" s="7">
        <f>F41/Drift!F26</f>
        <v>38.7005582177894</v>
      </c>
      <c r="G77" s="7">
        <f>G41/Drift!G26</f>
        <v>48.01244008306804</v>
      </c>
      <c r="H77" s="7">
        <f>H41/Drift!H26</f>
        <v>95.95296011091762</v>
      </c>
      <c r="I77" s="7">
        <f>I41/Drift!I26</f>
        <v>-258.3950379259651</v>
      </c>
      <c r="J77" s="7">
        <f>J41/Drift!J26</f>
        <v>-235.53606469098284</v>
      </c>
      <c r="K77" s="7">
        <f>K41/Drift!K26</f>
        <v>153.49958744888565</v>
      </c>
      <c r="L77" s="7">
        <f>L41/Drift!L26</f>
        <v>144.05962011447886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-300.4414312099364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bir1-1</v>
      </c>
      <c r="C78" s="7">
        <f>C42/Drift!C27</f>
        <v>14188.493063068583</v>
      </c>
      <c r="D78" s="7">
        <f>D42/Drift!D27</f>
        <v>21822.008988213245</v>
      </c>
      <c r="E78" s="7">
        <f>E42/Drift!E27</f>
        <v>13876.998316457795</v>
      </c>
      <c r="F78" s="7">
        <f>F42/Drift!F27</f>
        <v>13135.103462176943</v>
      </c>
      <c r="G78" s="7">
        <f>G42/Drift!G27</f>
        <v>51213.44683367861</v>
      </c>
      <c r="H78" s="7">
        <f>H42/Drift!H27</f>
        <v>5328.837629034517</v>
      </c>
      <c r="I78" s="7">
        <f>I42/Drift!I27</f>
        <v>1407966.0596854503</v>
      </c>
      <c r="J78" s="7">
        <f>J42/Drift!J27</f>
        <v>20082.797734708463</v>
      </c>
      <c r="K78" s="7">
        <f>K42/Drift!K27</f>
        <v>45891.43308126825</v>
      </c>
      <c r="L78" s="7">
        <f>L42/Drift!L27</f>
        <v>3437.402310261027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45435.48868889265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24097.086011921478</v>
      </c>
      <c r="D79" s="7">
        <f>D43/Drift!D28</f>
        <v>437906.22707210795</v>
      </c>
      <c r="E79" s="7">
        <f>E43/Drift!E28</f>
        <v>70756.84189513327</v>
      </c>
      <c r="F79" s="7">
        <f>F43/Drift!F28</f>
        <v>53904.92402516194</v>
      </c>
      <c r="G79" s="7">
        <f>G43/Drift!G28</f>
        <v>35222.868493245944</v>
      </c>
      <c r="H79" s="7">
        <f>H43/Drift!H28</f>
        <v>24497.16435878989</v>
      </c>
      <c r="I79" s="7">
        <f>I43/Drift!I28</f>
        <v>5220948.767090861</v>
      </c>
      <c r="J79" s="7">
        <f>J43/Drift!J28</f>
        <v>21480.157039198304</v>
      </c>
      <c r="K79" s="7">
        <f>K43/Drift!K28</f>
        <v>44487.626201882675</v>
      </c>
      <c r="L79" s="7">
        <f>L43/Drift!L28</f>
        <v>33865.64991539933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44031.80066044146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jp1-1</v>
      </c>
      <c r="C80" s="7">
        <f>C44/Drift!C29</f>
        <v>197.18867750157426</v>
      </c>
      <c r="D80" s="7">
        <f>D44/Drift!D29</f>
        <v>32067.367097892773</v>
      </c>
      <c r="E80" s="7">
        <f>E44/Drift!E29</f>
        <v>100773.75240022861</v>
      </c>
      <c r="F80" s="7">
        <f>F44/Drift!F29</f>
        <v>193235.922249036</v>
      </c>
      <c r="G80" s="7">
        <f>G44/Drift!G29</f>
        <v>7970.561684794576</v>
      </c>
      <c r="H80" s="7">
        <f>H44/Drift!H29</f>
        <v>10895.041102667772</v>
      </c>
      <c r="I80" s="7">
        <f>I44/Drift!I29</f>
        <v>9328.99126285038</v>
      </c>
      <c r="J80" s="7">
        <f>J44/Drift!J29</f>
        <v>35.91860204645546</v>
      </c>
      <c r="K80" s="7">
        <f>K44/Drift!K29</f>
        <v>3353.4863991715993</v>
      </c>
      <c r="L80" s="7">
        <f>L44/Drift!L29</f>
        <v>1875.610755705091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2907.0420998976165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82r2  101-110</v>
      </c>
      <c r="C81" s="7">
        <f>C45/Drift!C30</f>
        <v>5496.962169708213</v>
      </c>
      <c r="D81" s="7">
        <f>D45/Drift!D30</f>
        <v>3239.7152588051395</v>
      </c>
      <c r="E81" s="7">
        <f>E45/Drift!E30</f>
        <v>70389.42598616084</v>
      </c>
      <c r="F81" s="7">
        <f>F45/Drift!F30</f>
        <v>47640.35940840571</v>
      </c>
      <c r="G81" s="7">
        <f>G45/Drift!G30</f>
        <v>30077.69004422007</v>
      </c>
      <c r="H81" s="7">
        <f>H45/Drift!H30</f>
        <v>6254.010420837709</v>
      </c>
      <c r="I81" s="7">
        <f>I45/Drift!I30</f>
        <v>607450.3836357093</v>
      </c>
      <c r="J81" s="7">
        <f>J45/Drift!J30</f>
        <v>13341.332542056045</v>
      </c>
      <c r="K81" s="7">
        <f>K45/Drift!K30</f>
        <v>15802.659236942121</v>
      </c>
      <c r="L81" s="7">
        <f>L45/Drift!L30</f>
        <v>1074.2302945906365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15356.231960388035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24097.086011921478</v>
      </c>
      <c r="D82" s="7">
        <f>D46/Drift!D31</f>
        <v>437906.2270721079</v>
      </c>
      <c r="E82" s="7">
        <f>E46/Drift!E31</f>
        <v>70756.84189513327</v>
      </c>
      <c r="F82" s="7">
        <f>F46/Drift!F31</f>
        <v>53904.92402516194</v>
      </c>
      <c r="G82" s="7">
        <f>G46/Drift!G31</f>
        <v>35222.868493245944</v>
      </c>
      <c r="H82" s="7">
        <f>H46/Drift!H31</f>
        <v>24497.16435878989</v>
      </c>
      <c r="I82" s="7">
        <f>I46/Drift!I31</f>
        <v>5220948.767090861</v>
      </c>
      <c r="J82" s="7">
        <f>J46/Drift!J31</f>
        <v>21480.1570391983</v>
      </c>
      <c r="K82" s="7">
        <f>K46/Drift!K31</f>
        <v>44487.62620188267</v>
      </c>
      <c r="L82" s="7">
        <f>L46/Drift!L31</f>
        <v>33865.64991539933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44031.80066044147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83r2  32-42</v>
      </c>
      <c r="C83" s="7">
        <f>C47/Drift!C32</f>
        <v>4221.984179445792</v>
      </c>
      <c r="D83" s="7">
        <f>D47/Drift!D32</f>
        <v>8994.655870291304</v>
      </c>
      <c r="E83" s="7">
        <f>E47/Drift!E32</f>
        <v>52545.44549599687</v>
      </c>
      <c r="F83" s="7">
        <f>F47/Drift!F32</f>
        <v>60012.3513559189</v>
      </c>
      <c r="G83" s="7">
        <f>G47/Drift!G32</f>
        <v>21145.284595555688</v>
      </c>
      <c r="H83" s="7">
        <f>H47/Drift!H32</f>
        <v>6349.404492741815</v>
      </c>
      <c r="I83" s="7">
        <f>I47/Drift!I32</f>
        <v>706325.0798775711</v>
      </c>
      <c r="J83" s="7">
        <f>J47/Drift!J32</f>
        <v>15220.10855848863</v>
      </c>
      <c r="K83" s="7">
        <f>K47/Drift!K32</f>
        <v>11126.017091439957</v>
      </c>
      <c r="L83" s="7">
        <f>L47/Drift!L32</f>
        <v>1373.0188167287488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10683.081634553582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95r3  40-50</v>
      </c>
      <c r="C84" s="7">
        <f>C48/Drift!C33</f>
        <v>8713.120987052247</v>
      </c>
      <c r="D84" s="7">
        <f>D48/Drift!D33</f>
        <v>6602.250781989964</v>
      </c>
      <c r="E84" s="7">
        <f>E48/Drift!E33</f>
        <v>20337.949113581835</v>
      </c>
      <c r="F84" s="7">
        <f>F48/Drift!F33</f>
        <v>20347.369938110725</v>
      </c>
      <c r="G84" s="7">
        <f>G48/Drift!G33</f>
        <v>40825.045181161935</v>
      </c>
      <c r="H84" s="7">
        <f>H48/Drift!H33</f>
        <v>3799.9198572034734</v>
      </c>
      <c r="I84" s="7">
        <f>I48/Drift!I33</f>
        <v>1030502.7707873521</v>
      </c>
      <c r="J84" s="7">
        <f>J48/Drift!J33</f>
        <v>1574.9335663000734</v>
      </c>
      <c r="K84" s="7">
        <f>K48/Drift!K33</f>
        <v>22198.318659426623</v>
      </c>
      <c r="L84" s="7">
        <f>L48/Drift!L33</f>
        <v>1981.1748661637987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21750.231753990094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158r1  11-18</v>
      </c>
      <c r="C85" s="7">
        <f>C49/Drift!C34</f>
        <v>254905.34211926593</v>
      </c>
      <c r="D85" s="7">
        <f>D49/Drift!D34</f>
        <v>21307.926883536908</v>
      </c>
      <c r="E85" s="7">
        <f>E49/Drift!E34</f>
        <v>3.548899871072822</v>
      </c>
      <c r="F85" s="7">
        <f>F49/Drift!F34</f>
        <v>3617.3246896000774</v>
      </c>
      <c r="G85" s="7">
        <f>G49/Drift!G34</f>
        <v>45566.99219233681</v>
      </c>
      <c r="H85" s="7">
        <f>H49/Drift!H34</f>
        <v>7705.448202122</v>
      </c>
      <c r="I85" s="7">
        <f>I49/Drift!I34</f>
        <v>3435994.1952314605</v>
      </c>
      <c r="J85" s="7">
        <f>J49/Drift!J34</f>
        <v>-102.64864792111439</v>
      </c>
      <c r="K85" s="7">
        <f>K49/Drift!K34</f>
        <v>12497.907421027656</v>
      </c>
      <c r="L85" s="7">
        <f>L49/Drift!L34</f>
        <v>223592.4957786125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12051.924909336623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ja3-1</v>
      </c>
      <c r="C86" s="7">
        <f>C50/Drift!C35</f>
        <v>18569.789129250334</v>
      </c>
      <c r="D86" s="7">
        <f>D50/Drift!D35</f>
        <v>1066135.725925023</v>
      </c>
      <c r="E86" s="7">
        <f>E50/Drift!E35</f>
        <v>2255.1002255823073</v>
      </c>
      <c r="F86" s="7">
        <f>F50/Drift!F35</f>
        <v>2222.4703759646854</v>
      </c>
      <c r="G86" s="7">
        <f>G50/Drift!G35</f>
        <v>23268.498158742856</v>
      </c>
      <c r="H86" s="7">
        <f>H50/Drift!H35</f>
        <v>2069.8640589215493</v>
      </c>
      <c r="I86" s="7">
        <f>I50/Drift!I35</f>
        <v>3816463.210483864</v>
      </c>
      <c r="J86" s="7">
        <f>J50/Drift!J35</f>
        <v>6603.01263972011</v>
      </c>
      <c r="K86" s="7">
        <f>K50/Drift!K35</f>
        <v>23213.44959506915</v>
      </c>
      <c r="L86" s="7">
        <f>L50/Drift!L35</f>
        <v>23517.092130939858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22763.322982561513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24097.086011921478</v>
      </c>
      <c r="D87" s="7">
        <f>D51/Drift!D36</f>
        <v>437906.22707210795</v>
      </c>
      <c r="E87" s="7">
        <f>E51/Drift!E36</f>
        <v>70756.84189513327</v>
      </c>
      <c r="F87" s="7">
        <f>F51/Drift!F36</f>
        <v>53904.92402516194</v>
      </c>
      <c r="G87" s="7">
        <f>G51/Drift!G36</f>
        <v>35222.868493245944</v>
      </c>
      <c r="H87" s="7">
        <f>H51/Drift!H36</f>
        <v>24497.16435878989</v>
      </c>
      <c r="I87" s="7">
        <f>I51/Drift!I36</f>
        <v>5220948.767090861</v>
      </c>
      <c r="J87" s="7">
        <f>J51/Drift!J36</f>
        <v>21480.157039198308</v>
      </c>
      <c r="K87" s="7">
        <f>K51/Drift!K36</f>
        <v>44487.62620188266</v>
      </c>
      <c r="L87" s="7">
        <f>L51/Drift!L36</f>
        <v>33865.64991539933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44031.80066044147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dts1-1</v>
      </c>
      <c r="C88" s="7">
        <f>C52/Drift!C37</f>
        <v>-467.6721104341271</v>
      </c>
      <c r="D88" s="7">
        <f>D52/Drift!D37</f>
        <v>1370.546665704349</v>
      </c>
      <c r="E88" s="7">
        <f>E52/Drift!E37</f>
        <v>129208.94312146</v>
      </c>
      <c r="F88" s="7">
        <f>F52/Drift!F37</f>
        <v>175037.45462385367</v>
      </c>
      <c r="G88" s="7">
        <f>G52/Drift!G37</f>
        <v>3640.441255200301</v>
      </c>
      <c r="H88" s="7">
        <f>H52/Drift!H37</f>
        <v>11983.279350193783</v>
      </c>
      <c r="I88" s="7">
        <f>I52/Drift!I37</f>
        <v>5136.87202009499</v>
      </c>
      <c r="J88" s="7">
        <f>J52/Drift!J37</f>
        <v>152.31603424134937</v>
      </c>
      <c r="K88" s="7">
        <f>K52/Drift!K37</f>
        <v>822.1291343084027</v>
      </c>
      <c r="L88" s="7">
        <f>L52/Drift!L37</f>
        <v>798.1229705253984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376.74994742979834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162r3  71-86</v>
      </c>
      <c r="C89" s="7">
        <f>C53/Drift!C38</f>
        <v>8794.810701838773</v>
      </c>
      <c r="D89" s="7">
        <f>D53/Drift!D38</f>
        <v>6860.080914527947</v>
      </c>
      <c r="E89" s="7">
        <f>E53/Drift!E38</f>
        <v>5375.384079013064</v>
      </c>
      <c r="F89" s="7">
        <f>F53/Drift!F38</f>
        <v>6392.706337233181</v>
      </c>
      <c r="G89" s="7">
        <f>G53/Drift!G38</f>
        <v>45901.81353753338</v>
      </c>
      <c r="H89" s="7">
        <f>H53/Drift!H38</f>
        <v>3311.661942537691</v>
      </c>
      <c r="I89" s="7">
        <f>I53/Drift!I38</f>
        <v>1275929.5754107044</v>
      </c>
      <c r="J89" s="7">
        <f>J53/Drift!J38</f>
        <v>1065.3056958154355</v>
      </c>
      <c r="K89" s="7">
        <f>K53/Drift!K38</f>
        <v>26478.9651288617</v>
      </c>
      <c r="L89" s="7">
        <f>L53/Drift!L38</f>
        <v>1495.1600020527026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26027.6543416738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158r3  42-57</v>
      </c>
      <c r="C90" s="7">
        <f>C54/Drift!C39</f>
        <v>9153.378597672478</v>
      </c>
      <c r="D90" s="7">
        <f>D54/Drift!D39</f>
        <v>7833.301557177376</v>
      </c>
      <c r="E90" s="7">
        <f>E54/Drift!E39</f>
        <v>5372.951219432836</v>
      </c>
      <c r="F90" s="7">
        <f>F54/Drift!F39</f>
        <v>6625.6874615566</v>
      </c>
      <c r="G90" s="7">
        <f>G54/Drift!G39</f>
        <v>45054.63929649556</v>
      </c>
      <c r="H90" s="7">
        <f>H54/Drift!H39</f>
        <v>3279.8635103646734</v>
      </c>
      <c r="I90" s="7">
        <f>I54/Drift!I39</f>
        <v>1314403.8195253487</v>
      </c>
      <c r="J90" s="7">
        <f>J54/Drift!J39</f>
        <v>228.02864766358476</v>
      </c>
      <c r="K90" s="7">
        <f>K54/Drift!K39</f>
        <v>25776.614927714636</v>
      </c>
      <c r="L90" s="7">
        <f>L54/Drift!L39</f>
        <v>1651.0510272356628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25325.694215346473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159r1  110-117</v>
      </c>
      <c r="C91" s="7">
        <f>C55/Drift!C40</f>
        <v>9713.935316647128</v>
      </c>
      <c r="D91" s="7">
        <f>D55/Drift!D40</f>
        <v>4109.222078982692</v>
      </c>
      <c r="E91" s="7">
        <f>E55/Drift!E40</f>
        <v>45699.244174673586</v>
      </c>
      <c r="F91" s="7">
        <f>F55/Drift!F40</f>
        <v>17426.582804569676</v>
      </c>
      <c r="G91" s="7">
        <f>G55/Drift!G40</f>
        <v>44306.44758740143</v>
      </c>
      <c r="H91" s="7">
        <f>H55/Drift!H40</f>
        <v>3905.228427647188</v>
      </c>
      <c r="I91" s="7">
        <f>I55/Drift!I40</f>
        <v>937651.9279511039</v>
      </c>
      <c r="J91" s="7">
        <f>J55/Drift!J40</f>
        <v>15116.52834824744</v>
      </c>
      <c r="K91" s="7">
        <f>K55/Drift!K40</f>
        <v>24806.8744239958</v>
      </c>
      <c r="L91" s="7">
        <f>L55/Drift!L40</f>
        <v>2170.695362456456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24356.43248811897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drift5</v>
      </c>
      <c r="C92" s="7">
        <f>C56/Drift!C41</f>
        <v>24097.086011921478</v>
      </c>
      <c r="D92" s="7">
        <f>D56/Drift!D41</f>
        <v>437906.22707210795</v>
      </c>
      <c r="E92" s="7">
        <f>E56/Drift!E41</f>
        <v>70756.84189513327</v>
      </c>
      <c r="F92" s="7">
        <f>F56/Drift!F41</f>
        <v>53904.92402516195</v>
      </c>
      <c r="G92" s="7">
        <f>G56/Drift!G41</f>
        <v>35222.86849324594</v>
      </c>
      <c r="H92" s="7">
        <f>H56/Drift!H41</f>
        <v>24497.16435878989</v>
      </c>
      <c r="I92" s="7">
        <f>I56/Drift!I41</f>
        <v>5220948.767090861</v>
      </c>
      <c r="J92" s="7">
        <f>J56/Drift!J41</f>
        <v>21480.157039198304</v>
      </c>
      <c r="K92" s="7">
        <f>K56/Drift!K41</f>
        <v>44487.62620188267</v>
      </c>
      <c r="L92" s="7">
        <f>L56/Drift!L41</f>
        <v>33865.649915399335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44031.80066044147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bir1-2</v>
      </c>
      <c r="C93" s="7">
        <f>C57/Drift!C42</f>
        <v>13584.267742368354</v>
      </c>
      <c r="D93" s="7">
        <f>D57/Drift!D42</f>
        <v>21705.048757224482</v>
      </c>
      <c r="E93" s="7">
        <f>E57/Drift!E42</f>
        <v>13802.698649079852</v>
      </c>
      <c r="F93" s="7">
        <f>F57/Drift!F42</f>
        <v>12911.319464115812</v>
      </c>
      <c r="G93" s="7">
        <f>G57/Drift!G42</f>
        <v>51406.49234183413</v>
      </c>
      <c r="H93" s="7">
        <f>H57/Drift!H42</f>
        <v>5269.841473872841</v>
      </c>
      <c r="I93" s="7">
        <f>I57/Drift!I42</f>
        <v>1425149.5994616752</v>
      </c>
      <c r="J93" s="7">
        <f>J57/Drift!J42</f>
        <v>19602.84988681024</v>
      </c>
      <c r="K93" s="7">
        <f>K57/Drift!K42</f>
        <v>45758.96413604382</v>
      </c>
      <c r="L93" s="7">
        <f>L57/Drift!L42</f>
        <v>3166.1457618223553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45302.67735595473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160r2  122-132</v>
      </c>
      <c r="C94" s="7">
        <f>C58/Drift!C43</f>
        <v>8369.72274229947</v>
      </c>
      <c r="D94" s="7">
        <f>D58/Drift!D43</f>
        <v>7137.777680047123</v>
      </c>
      <c r="E94" s="7">
        <f>E58/Drift!E43</f>
        <v>44454.55766496068</v>
      </c>
      <c r="F94" s="7">
        <f>F58/Drift!F43</f>
        <v>21810.151982448486</v>
      </c>
      <c r="G94" s="7">
        <f>G58/Drift!G43</f>
        <v>34516.894904246015</v>
      </c>
      <c r="H94" s="7">
        <f>H58/Drift!H43</f>
        <v>3881.7386703785937</v>
      </c>
      <c r="I94" s="7">
        <f>I58/Drift!I43</f>
        <v>1025783.3268057649</v>
      </c>
      <c r="J94" s="7">
        <f>J58/Drift!J43</f>
        <v>7436.389225920693</v>
      </c>
      <c r="K94" s="7">
        <f>K58/Drift!K43</f>
        <v>18572.99288374546</v>
      </c>
      <c r="L94" s="7">
        <f>L58/Drift!L43</f>
        <v>2792.8002116649136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18128.555690774636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161r2  51-60</v>
      </c>
      <c r="C95" s="7">
        <f>C59/Drift!C44</f>
        <v>3872.0792410127424</v>
      </c>
      <c r="D95" s="7">
        <f>D59/Drift!D44</f>
        <v>7243.973378697799</v>
      </c>
      <c r="E95" s="7">
        <f>E59/Drift!E44</f>
        <v>18978.85695515322</v>
      </c>
      <c r="F95" s="7">
        <f>F59/Drift!F44</f>
        <v>23713.627325594935</v>
      </c>
      <c r="G95" s="7">
        <f>G59/Drift!G44</f>
        <v>18729.30332515707</v>
      </c>
      <c r="H95" s="7">
        <f>H59/Drift!H44</f>
        <v>5524.038826615479</v>
      </c>
      <c r="I95" s="7">
        <f>I59/Drift!I44</f>
        <v>1057638.40263535</v>
      </c>
      <c r="J95" s="7">
        <f>J59/Drift!J44</f>
        <v>834.1128171978991</v>
      </c>
      <c r="K95" s="7">
        <f>K59/Drift!K44</f>
        <v>9667.898616292989</v>
      </c>
      <c r="L95" s="7">
        <f>L59/Drift!L44</f>
        <v>1467.8119091589854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9230.00296116161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bhvo2-1 unignited</v>
      </c>
      <c r="C96" s="7">
        <f>C60/Drift!C45</f>
        <v>22870.7156772227</v>
      </c>
      <c r="D96" s="7">
        <f>D60/Drift!D45</f>
        <v>438263.245591634</v>
      </c>
      <c r="E96" s="7">
        <f>E60/Drift!E45</f>
        <v>9947.825021015733</v>
      </c>
      <c r="F96" s="7">
        <f>F60/Drift!F45</f>
        <v>8996.061101670999</v>
      </c>
      <c r="G96" s="7">
        <f>G60/Drift!G45</f>
        <v>35368.89517921431</v>
      </c>
      <c r="H96" s="7">
        <f>H60/Drift!H45</f>
        <v>6055.906734634992</v>
      </c>
      <c r="I96" s="7">
        <f>I60/Drift!I45</f>
        <v>5023563.191170982</v>
      </c>
      <c r="J96" s="7">
        <f>J60/Drift!J45</f>
        <v>19470.959481450423</v>
      </c>
      <c r="K96" s="7">
        <f>K60/Drift!K45</f>
        <v>43134.65028770124</v>
      </c>
      <c r="L96" s="7">
        <f>L60/Drift!L45</f>
        <v>34002.30634107141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42679.62200104635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24097.086011921478</v>
      </c>
      <c r="D97" s="7">
        <f>D61/Drift!D46</f>
        <v>437906.2270721079</v>
      </c>
      <c r="E97" s="7">
        <f>E61/Drift!E46</f>
        <v>70756.84189513327</v>
      </c>
      <c r="F97" s="7">
        <f>F61/Drift!F46</f>
        <v>53904.92402516195</v>
      </c>
      <c r="G97" s="7">
        <f>G61/Drift!G46</f>
        <v>35222.868493245944</v>
      </c>
      <c r="H97" s="7">
        <f>H61/Drift!H46</f>
        <v>24497.16435878989</v>
      </c>
      <c r="I97" s="7">
        <f>I61/Drift!I46</f>
        <v>5220948.767090861</v>
      </c>
      <c r="J97" s="7">
        <f>J61/Drift!J46</f>
        <v>21480.157039198304</v>
      </c>
      <c r="K97" s="7">
        <f>K61/Drift!K46</f>
        <v>44487.62620188267</v>
      </c>
      <c r="L97" s="7">
        <f>L61/Drift!L46</f>
        <v>33865.64991539933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44031.80066044146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164r3  115-123</v>
      </c>
      <c r="C98" s="7">
        <f>C62/Drift!C47</f>
        <v>8175.9363105265365</v>
      </c>
      <c r="D98" s="7">
        <f>D62/Drift!D47</f>
        <v>5493.553836564985</v>
      </c>
      <c r="E98" s="7">
        <f>E62/Drift!E47</f>
        <v>11462.513444415725</v>
      </c>
      <c r="F98" s="7">
        <f>F62/Drift!F47</f>
        <v>7996.165781885926</v>
      </c>
      <c r="G98" s="7">
        <f>G62/Drift!G47</f>
        <v>47414.944905492775</v>
      </c>
      <c r="H98" s="7">
        <f>H62/Drift!H47</f>
        <v>3132.803026607225</v>
      </c>
      <c r="I98" s="7">
        <f>I62/Drift!I47</f>
        <v>1203734.8984719133</v>
      </c>
      <c r="J98" s="7">
        <f>J62/Drift!J47</f>
        <v>14769.673543882283</v>
      </c>
      <c r="K98" s="7">
        <f>K62/Drift!K47</f>
        <v>25643.07797011942</v>
      </c>
      <c r="L98" s="7">
        <f>L62/Drift!L47</f>
        <v>1678.5614157182742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25199.457094906535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jp1-2</v>
      </c>
      <c r="C99" s="7">
        <f>C63/Drift!C48</f>
        <v>-223.90413825789832</v>
      </c>
      <c r="D99" s="7">
        <f>D63/Drift!D48</f>
        <v>32606.16804622777</v>
      </c>
      <c r="E99" s="7">
        <f>E63/Drift!E48</f>
        <v>103161.51986610792</v>
      </c>
      <c r="F99" s="7">
        <f>F63/Drift!F48</f>
        <v>191398.50911583615</v>
      </c>
      <c r="G99" s="7">
        <f>G63/Drift!G48</f>
        <v>8170.074706580019</v>
      </c>
      <c r="H99" s="7">
        <f>H63/Drift!H48</f>
        <v>10750.168036050583</v>
      </c>
      <c r="I99" s="7">
        <f>I63/Drift!I48</f>
        <v>9791.735204015697</v>
      </c>
      <c r="J99" s="7">
        <f>J63/Drift!J48</f>
        <v>291.27464367805777</v>
      </c>
      <c r="K99" s="7">
        <f>K63/Drift!K48</f>
        <v>3205.56817647234</v>
      </c>
      <c r="L99" s="7">
        <f>L63/Drift!L48</f>
        <v>1348.3045883557386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2775.8657053968095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165r3  18-28</v>
      </c>
      <c r="C100" s="7">
        <f>C64/Drift!C49</f>
        <v>3733.4737514239314</v>
      </c>
      <c r="D100" s="7">
        <f>D64/Drift!D49</f>
        <v>6676.578045893179</v>
      </c>
      <c r="E100" s="7">
        <f>E64/Drift!E49</f>
        <v>2952.0877230333</v>
      </c>
      <c r="F100" s="7">
        <f>F64/Drift!F49</f>
        <v>3745.7208470532037</v>
      </c>
      <c r="G100" s="7">
        <f>G64/Drift!G49</f>
        <v>21172.563957348775</v>
      </c>
      <c r="H100" s="7">
        <f>H64/Drift!H49</f>
        <v>2584.097313632942</v>
      </c>
      <c r="I100" s="7">
        <f>I64/Drift!I49</f>
        <v>1593185.4067432524</v>
      </c>
      <c r="J100" s="7">
        <f>J64/Drift!J49</f>
        <v>6019.528945020628</v>
      </c>
      <c r="K100" s="7">
        <f>K64/Drift!K49</f>
        <v>11618.247306524305</v>
      </c>
      <c r="L100" s="7">
        <f>L64/Drift!L49</f>
        <v>819.4576712954663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11182.731549679984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166r3  45-55</v>
      </c>
      <c r="C101" s="7">
        <f>C65/Drift!C50</f>
        <v>8334.9034442715</v>
      </c>
      <c r="D101" s="7">
        <f>D65/Drift!D50</f>
        <v>4921.9789361251405</v>
      </c>
      <c r="E101" s="7">
        <f>E65/Drift!E50</f>
        <v>12073.450373841415</v>
      </c>
      <c r="F101" s="7">
        <f>F65/Drift!F50</f>
        <v>11252.948971920745</v>
      </c>
      <c r="G101" s="7">
        <f>G65/Drift!G50</f>
        <v>40136.018938709305</v>
      </c>
      <c r="H101" s="7">
        <f>H65/Drift!H50</f>
        <v>3216.4087593552176</v>
      </c>
      <c r="I101" s="7">
        <f>I65/Drift!I50</f>
        <v>1172084.151199538</v>
      </c>
      <c r="J101" s="7">
        <f>J65/Drift!J50</f>
        <v>14540.891798974026</v>
      </c>
      <c r="K101" s="7">
        <f>K65/Drift!K50</f>
        <v>21206.297036035692</v>
      </c>
      <c r="L101" s="7">
        <f>L65/Drift!L50</f>
        <v>1293.7682115819946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20764.50889087153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24097.086011921478</v>
      </c>
      <c r="D102" s="7">
        <f>D66/Drift!D51</f>
        <v>437906.2270721079</v>
      </c>
      <c r="E102" s="7">
        <f>E66/Drift!E51</f>
        <v>70756.84189513327</v>
      </c>
      <c r="F102" s="7">
        <f>F66/Drift!F51</f>
        <v>53904.92402516194</v>
      </c>
      <c r="G102" s="7">
        <f>G66/Drift!G51</f>
        <v>35222.868493245944</v>
      </c>
      <c r="H102" s="7">
        <f>H66/Drift!H51</f>
        <v>24497.164358789887</v>
      </c>
      <c r="I102" s="7">
        <f>I66/Drift!I51</f>
        <v>5220948.767090861</v>
      </c>
      <c r="J102" s="7">
        <f>J66/Drift!J51</f>
        <v>21480.157039198304</v>
      </c>
      <c r="K102" s="7">
        <f>K66/Drift!K51</f>
        <v>44487.62620188267</v>
      </c>
      <c r="L102" s="7">
        <f>L66/Drift!L51</f>
        <v>33865.64991539933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44031.80066044147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ja3-2</v>
      </c>
      <c r="C103" s="7">
        <f>C67/Drift!C52</f>
        <v>18467.29217703649</v>
      </c>
      <c r="D103" s="7">
        <f>D67/Drift!D52</f>
        <v>1071367.8506567548</v>
      </c>
      <c r="E103" s="7">
        <f>E67/Drift!E52</f>
        <v>2420.2691981996145</v>
      </c>
      <c r="F103" s="7">
        <f>F67/Drift!F52</f>
        <v>2559.9297036422768</v>
      </c>
      <c r="G103" s="7">
        <f>G67/Drift!G52</f>
        <v>23146.04488018309</v>
      </c>
      <c r="H103" s="7">
        <f>H67/Drift!H52</f>
        <v>2167.301388077422</v>
      </c>
      <c r="I103" s="7">
        <f>I67/Drift!I52</f>
        <v>3877122.032310627</v>
      </c>
      <c r="J103" s="7">
        <f>J67/Drift!J52</f>
        <v>6225.596559699917</v>
      </c>
      <c r="K103" s="7">
        <f>K67/Drift!K52</f>
        <v>22526.761155893353</v>
      </c>
      <c r="L103" s="7">
        <f>L67/Drift!L52</f>
        <v>21890.34461954343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22085.595980565326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C68/Drift!C53</f>
        <v>-484.3345753692325</v>
      </c>
      <c r="D104" s="7">
        <f>D68/Drift!D53</f>
        <v>-233.33757856406015</v>
      </c>
      <c r="E104" s="7">
        <f>E68/Drift!E53</f>
        <v>26.10295285177077</v>
      </c>
      <c r="F104" s="7">
        <f>F68/Drift!F53</f>
        <v>-34.93898755228552</v>
      </c>
      <c r="G104" s="7">
        <f>G68/Drift!G53</f>
        <v>-46.56093445492593</v>
      </c>
      <c r="H104" s="7">
        <f>H68/Drift!H53</f>
        <v>-88.44541484879181</v>
      </c>
      <c r="I104" s="7">
        <f>I68/Drift!I53</f>
        <v>257.68883876898013</v>
      </c>
      <c r="J104" s="7">
        <f>J68/Drift!J53</f>
        <v>231.27139737925737</v>
      </c>
      <c r="K104" s="7">
        <f>K68/Drift!K53</f>
        <v>-143.01887894118863</v>
      </c>
      <c r="L104" s="7">
        <f>L68/Drift!L53</f>
        <v>-138.47593992849184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-565.5552721096404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dts1-2</v>
      </c>
      <c r="C105" s="7">
        <f>C69/Drift!C54</f>
        <v>-130.79301697137973</v>
      </c>
      <c r="D105" s="7">
        <f>D69/Drift!D54</f>
        <v>1044.59000669444</v>
      </c>
      <c r="E105" s="7">
        <f>E69/Drift!E54</f>
        <v>130807.90388280097</v>
      </c>
      <c r="F105" s="7">
        <f>F69/Drift!F54</f>
        <v>179441.88751264376</v>
      </c>
      <c r="G105" s="7">
        <f>G69/Drift!G54</f>
        <v>3572.4989615651916</v>
      </c>
      <c r="H105" s="7">
        <f>H69/Drift!H54</f>
        <v>11644.0128748186</v>
      </c>
      <c r="I105" s="7">
        <f>I69/Drift!I54</f>
        <v>5037.502395380924</v>
      </c>
      <c r="J105" s="7">
        <f>J69/Drift!J54</f>
        <v>91.69000024888406</v>
      </c>
      <c r="K105" s="7">
        <f>K69/Drift!K54</f>
        <v>697.2517565769891</v>
      </c>
      <c r="L105" s="7">
        <f>L69/Drift!L54</f>
        <v>547.9636805133779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277.46236309998426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bhvo2-2 unignited</v>
      </c>
      <c r="C106" s="7">
        <f>C70/Drift!C55</f>
        <v>24138.44347291323</v>
      </c>
      <c r="D106" s="7">
        <f>D70/Drift!D55</f>
        <v>430247.32026628713</v>
      </c>
      <c r="E106" s="7">
        <f>E70/Drift!E55</f>
        <v>10285.327758979103</v>
      </c>
      <c r="F106" s="7">
        <f>F70/Drift!F55</f>
        <v>8980.491921371284</v>
      </c>
      <c r="G106" s="7">
        <f>G70/Drift!G55</f>
        <v>35498.61275831057</v>
      </c>
      <c r="H106" s="7">
        <f>H70/Drift!H55</f>
        <v>5989.017933374988</v>
      </c>
      <c r="I106" s="7">
        <f>I70/Drift!I55</f>
        <v>5164319.6311599845</v>
      </c>
      <c r="J106" s="7">
        <f>J70/Drift!J55</f>
        <v>18411.605803615148</v>
      </c>
      <c r="K106" s="7">
        <f>K70/Drift!K55</f>
        <v>43024.60706477189</v>
      </c>
      <c r="L106" s="7">
        <f>L70/Drift!L55</f>
        <v>33506.28548692994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42570.09637875081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24097.086011921478</v>
      </c>
      <c r="D107" s="7">
        <f>D71/Drift!D56</f>
        <v>437906.22707210784</v>
      </c>
      <c r="E107" s="7">
        <f>E71/Drift!E56</f>
        <v>70756.84189513327</v>
      </c>
      <c r="F107" s="7">
        <f>F71/Drift!F56</f>
        <v>53904.924025161934</v>
      </c>
      <c r="G107" s="7">
        <f>G71/Drift!G56</f>
        <v>35222.868493245944</v>
      </c>
      <c r="H107" s="7">
        <f>H71/Drift!H56</f>
        <v>24497.164358789894</v>
      </c>
      <c r="I107" s="7">
        <f>I71/Drift!I56</f>
        <v>5220948.767090861</v>
      </c>
      <c r="J107" s="7">
        <f>J71/Drift!J56</f>
        <v>21480.157039198304</v>
      </c>
      <c r="K107" s="7">
        <f>K71/Drift!K56</f>
        <v>44487.62620188266</v>
      </c>
      <c r="L107" s="7">
        <f>L71/Drift!L56</f>
        <v>33865.64991539933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44031.80066044146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539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27.64332695982454</v>
      </c>
      <c r="D111" s="7">
        <f>D76*regressions!C$38+regressions!C$39</f>
        <v>134.40307665696224</v>
      </c>
      <c r="E111" s="7">
        <f>E76*regressions!D$38+regressions!D$39</f>
        <v>1946.2425323653172</v>
      </c>
      <c r="F111" s="7">
        <f>F76*regressions!E$38+regressions!E$39</f>
        <v>690.7588823050071</v>
      </c>
      <c r="G111" s="7">
        <f>G76*regressions!F$38+regressions!F$39</f>
        <v>30.822300734061237</v>
      </c>
      <c r="H111" s="7">
        <f>H76*regressions!G$38+regressions!G$39</f>
        <v>261.07920776691657</v>
      </c>
      <c r="I111" s="7">
        <f>I76*regressions!H$38+regressions!H$39</f>
        <v>390.0695751735954</v>
      </c>
      <c r="J111" s="7">
        <f>J76*regressions!I$38+regressions!I$39</f>
        <v>135.3588096261413</v>
      </c>
      <c r="K111" s="7">
        <f>K76*regressions!J$38+regressions!J$39</f>
        <v>305.679143748814</v>
      </c>
      <c r="L111" s="7">
        <f>L76*regressions!K$38+regressions!K$39</f>
        <v>176.40401437419646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35.200052439520704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0.5890923691302552</v>
      </c>
      <c r="D112" s="7">
        <f>D77*regressions!C$38+regressions!C$39</f>
        <v>3.462849876355148</v>
      </c>
      <c r="E112" s="7">
        <f>E77*regressions!D$38+regressions!D$39</f>
        <v>-3.542554448106199</v>
      </c>
      <c r="F112" s="7">
        <f>F77*regressions!E$38+regressions!E$39</f>
        <v>2.170939080457443</v>
      </c>
      <c r="G112" s="7">
        <f>G77*regressions!F$38+regressions!F$39</f>
        <v>0.6275270414215823</v>
      </c>
      <c r="H112" s="7">
        <f>H77*regressions!G$38+regressions!G$39</f>
        <v>-0.5987341732739242</v>
      </c>
      <c r="I112" s="7">
        <f>I77*regressions!H$38+regressions!H$39</f>
        <v>2.1106044482412156</v>
      </c>
      <c r="J112" s="7">
        <f>J77*regressions!I$38+regressions!I$39</f>
        <v>1.6646541560550392</v>
      </c>
      <c r="K112" s="7">
        <f>K77*regressions!J$38+regressions!J$39</f>
        <v>6.097156229029149</v>
      </c>
      <c r="L112" s="7">
        <f>L77*regressions!K$38+regressions!K$39</f>
        <v>0.14455739995651118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-1.9970450491825107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bir1-1</v>
      </c>
      <c r="C113" s="7">
        <f>C78*regressions!B$38+regressions!B$39</f>
        <v>16.28305172768571</v>
      </c>
      <c r="D113" s="7">
        <f>D78*regressions!C$38+regressions!C$39</f>
        <v>9.921611995443985</v>
      </c>
      <c r="E113" s="7">
        <f>E78*regressions!D$38+regressions!D$39</f>
        <v>379.45620084077706</v>
      </c>
      <c r="F113" s="7">
        <f>F78*regressions!E$38+regressions!E$39</f>
        <v>169.5861495566718</v>
      </c>
      <c r="G113" s="7">
        <f>G78*regressions!F$38+regressions!F$39</f>
        <v>44.54892106405045</v>
      </c>
      <c r="H113" s="7">
        <f>H78*regressions!G$38+regressions!G$39</f>
        <v>55.518581815736155</v>
      </c>
      <c r="I113" s="7">
        <f>I78*regressions!H$38+regressions!H$39</f>
        <v>106.74795995627349</v>
      </c>
      <c r="J113" s="7">
        <f>J78*regressions!I$38+regressions!I$39</f>
        <v>126.7558711333065</v>
      </c>
      <c r="K113" s="7">
        <f>K78*regressions!J$38+regressions!J$39</f>
        <v>315.1651827696744</v>
      </c>
      <c r="L113" s="7">
        <f>L78*regressions!K$38+regressions!K$39</f>
        <v>17.35853779389065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36.37782098842649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27.64332695982454</v>
      </c>
      <c r="D114" s="7">
        <f>D79*regressions!C$38+regressions!C$39</f>
        <v>134.4030766569623</v>
      </c>
      <c r="E114" s="7">
        <f>E79*regressions!D$38+regressions!D$39</f>
        <v>1946.2425323653172</v>
      </c>
      <c r="F114" s="7">
        <f>F79*regressions!E$38+regressions!E$39</f>
        <v>690.7588823050071</v>
      </c>
      <c r="G114" s="7">
        <f>G79*regressions!F$38+regressions!F$39</f>
        <v>30.822300734061237</v>
      </c>
      <c r="H114" s="7">
        <f>H79*regressions!G$38+regressions!G$39</f>
        <v>261.07920776691657</v>
      </c>
      <c r="I114" s="7">
        <f>I79*regressions!H$38+regressions!H$39</f>
        <v>390.0695751735954</v>
      </c>
      <c r="J114" s="7">
        <f>J79*regressions!I$38+regressions!I$39</f>
        <v>135.3588096261413</v>
      </c>
      <c r="K114" s="7">
        <f>K79*regressions!J$38+regressions!J$39</f>
        <v>305.6791437488141</v>
      </c>
      <c r="L114" s="7">
        <f>L79*regressions!K$38+regressions!K$39</f>
        <v>176.40401437419646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35.200052439520704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jp1-1</v>
      </c>
      <c r="C115" s="7">
        <f>C80*regressions!B$38+regressions!B$39</f>
        <v>0.24191758309728958</v>
      </c>
      <c r="D115" s="7">
        <f>D80*regressions!C$38+regressions!C$39</f>
        <v>12.986753925959416</v>
      </c>
      <c r="E115" s="7">
        <f>E80*regressions!D$38+regressions!D$39</f>
        <v>2773.074712888587</v>
      </c>
      <c r="F115" s="7">
        <f>F80*regressions!E$38+regressions!E$39</f>
        <v>2471.8684407517194</v>
      </c>
      <c r="G115" s="7">
        <f>G80*regressions!F$38+regressions!F$39</f>
        <v>7.428395853828475</v>
      </c>
      <c r="H115" s="7">
        <f>H80*regressions!G$38+regressions!G$39</f>
        <v>115.2103997998033</v>
      </c>
      <c r="I115" s="7">
        <f>I80*regressions!H$38+regressions!H$39</f>
        <v>2.822989995433148</v>
      </c>
      <c r="J115" s="7">
        <f>J80*regressions!I$38+regressions!I$39</f>
        <v>3.3358834483577398</v>
      </c>
      <c r="K115" s="7">
        <f>K80*regressions!J$38+regressions!J$39</f>
        <v>27.72064319721229</v>
      </c>
      <c r="L115" s="7">
        <f>L80*regressions!K$38+regressions!K$39</f>
        <v>9.195205966937202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0.6942033959866052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82r2  101-110</v>
      </c>
      <c r="C116" s="7">
        <f>C81*regressions!B$38+regressions!B$39</f>
        <v>6.3181471598134324</v>
      </c>
      <c r="D116" s="7">
        <f>D81*regressions!C$38+regressions!C$39</f>
        <v>4.362277996044688</v>
      </c>
      <c r="E116" s="7">
        <f>E81*regressions!D$38+regressions!D$39</f>
        <v>1936.121860648518</v>
      </c>
      <c r="F116" s="7">
        <f>F81*regressions!E$38+regressions!E$39</f>
        <v>610.6770910263474</v>
      </c>
      <c r="G116" s="7">
        <f>G81*regressions!F$38+regressions!F$39</f>
        <v>26.405580488162364</v>
      </c>
      <c r="H116" s="7">
        <f>H81*regressions!G$38+regressions!G$39</f>
        <v>65.44011022441288</v>
      </c>
      <c r="I116" s="7">
        <f>I81*regressions!H$38+regressions!H$39</f>
        <v>47.26607615315231</v>
      </c>
      <c r="J116" s="7">
        <f>J81*regressions!I$38+regressions!I$39</f>
        <v>85.25157784408032</v>
      </c>
      <c r="K116" s="7">
        <f>K81*regressions!J$38+regressions!J$39</f>
        <v>111.84427946847225</v>
      </c>
      <c r="L116" s="7">
        <f>L81*regressions!K$38+regressions!K$39</f>
        <v>5.006468612947398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11.139732587555358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27.64332695982454</v>
      </c>
      <c r="D117" s="7">
        <f>D82*regressions!C$38+regressions!C$39</f>
        <v>134.40307665696224</v>
      </c>
      <c r="E117" s="7">
        <f>E82*regressions!D$38+regressions!D$39</f>
        <v>1946.2425323653172</v>
      </c>
      <c r="F117" s="7">
        <f>F82*regressions!E$38+regressions!E$39</f>
        <v>690.7588823050071</v>
      </c>
      <c r="G117" s="7">
        <f>G82*regressions!F$38+regressions!F$39</f>
        <v>30.822300734061237</v>
      </c>
      <c r="H117" s="7">
        <f>H82*regressions!G$38+regressions!G$39</f>
        <v>261.07920776691657</v>
      </c>
      <c r="I117" s="7">
        <f>I82*regressions!H$38+regressions!H$39</f>
        <v>390.0695751735954</v>
      </c>
      <c r="J117" s="7">
        <f>J82*regressions!I$38+regressions!I$39</f>
        <v>135.3588096261413</v>
      </c>
      <c r="K117" s="7">
        <f>K82*regressions!J$38+regressions!J$39</f>
        <v>305.679143748814</v>
      </c>
      <c r="L117" s="7">
        <f>L82*regressions!K$38+regressions!K$39</f>
        <v>176.40401437419646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35.200052439520704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83r2  32-42</v>
      </c>
      <c r="C118" s="7">
        <f>C83*regressions!B$38+regressions!B$39</f>
        <v>4.856375447213498</v>
      </c>
      <c r="D118" s="7">
        <f>D83*regressions!C$38+regressions!C$39</f>
        <v>6.084005005198897</v>
      </c>
      <c r="E118" s="7">
        <f>E83*regressions!D$38+regressions!D$39</f>
        <v>1444.5996803297776</v>
      </c>
      <c r="F118" s="7">
        <f>F83*regressions!E$38+regressions!E$39</f>
        <v>768.8319409566891</v>
      </c>
      <c r="G118" s="7">
        <f>G83*regressions!F$38+regressions!F$39</f>
        <v>18.73783166651309</v>
      </c>
      <c r="H118" s="7">
        <f>H83*regressions!G$38+regressions!G$39</f>
        <v>66.46311371392457</v>
      </c>
      <c r="I118" s="7">
        <f>I83*regressions!H$38+regressions!H$39</f>
        <v>54.61290691348072</v>
      </c>
      <c r="J118" s="7">
        <f>J83*regressions!I$38+regressions!I$39</f>
        <v>96.81839137532425</v>
      </c>
      <c r="K118" s="7">
        <f>K83*regressions!J$38+regressions!J$39</f>
        <v>80.24248969931966</v>
      </c>
      <c r="L118" s="7">
        <f>L83*regressions!K$38+regressions!K$39</f>
        <v>6.56820701855169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7.218712128223245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95r3  40-50</v>
      </c>
      <c r="C119" s="7">
        <f>C84*regressions!B$38+regressions!B$39</f>
        <v>10.005497073559573</v>
      </c>
      <c r="D119" s="7">
        <f>D84*regressions!C$38+regressions!C$39</f>
        <v>5.368260267686712</v>
      </c>
      <c r="E119" s="7">
        <f>E84*regressions!D$38+regressions!D$39</f>
        <v>557.4266163814707</v>
      </c>
      <c r="F119" s="7">
        <f>F84*regressions!E$38+regressions!E$39</f>
        <v>261.782695351241</v>
      </c>
      <c r="G119" s="7">
        <f>G84*regressions!F$38+regressions!F$39</f>
        <v>35.631317067266515</v>
      </c>
      <c r="H119" s="7">
        <f>H84*regressions!G$38+regressions!G$39</f>
        <v>39.122508301525755</v>
      </c>
      <c r="I119" s="7">
        <f>I84*regressions!H$38+regressions!H$39</f>
        <v>78.70075468357433</v>
      </c>
      <c r="J119" s="7">
        <f>J84*regressions!I$38+regressions!I$39</f>
        <v>12.810934735800242</v>
      </c>
      <c r="K119" s="7">
        <f>K84*regressions!J$38+regressions!J$39</f>
        <v>155.06210076336046</v>
      </c>
      <c r="L119" s="7">
        <f>L84*regressions!K$38+regressions!K$39</f>
        <v>9.746979255874356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16.504636829792034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158r1  11-18</v>
      </c>
      <c r="C120" s="7">
        <f>C85*regressions!B$38+regressions!B$39</f>
        <v>292.26670272711465</v>
      </c>
      <c r="D120" s="7">
        <f>D85*regressions!C$38+regressions!C$39</f>
        <v>9.767812138191328</v>
      </c>
      <c r="E120" s="7">
        <f>E85*regressions!D$38+regressions!D$39</f>
        <v>-2.695534280280581</v>
      </c>
      <c r="F120" s="7">
        <f>F85*regressions!E$38+regressions!E$39</f>
        <v>47.91755489276631</v>
      </c>
      <c r="G120" s="7">
        <f>G85*regressions!F$38+regressions!F$39</f>
        <v>39.70189568309683</v>
      </c>
      <c r="H120" s="7">
        <f>H85*regressions!G$38+regressions!G$39</f>
        <v>81.00529038105346</v>
      </c>
      <c r="I120" s="7">
        <f>I85*regressions!H$38+regressions!H$39</f>
        <v>257.4394923236081</v>
      </c>
      <c r="J120" s="7">
        <f>J85*regressions!I$38+regressions!I$39</f>
        <v>2.482784660693042</v>
      </c>
      <c r="K120" s="7">
        <f>K85*regressions!J$38+regressions!J$39</f>
        <v>89.51285686300365</v>
      </c>
      <c r="L120" s="7">
        <f>L85*regressions!K$38+regressions!K$39</f>
        <v>1168.0876963256142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8.367244084572215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ja3-1</v>
      </c>
      <c r="C121" s="7">
        <f>C86*regressions!B$38+regressions!B$39</f>
        <v>21.306240130139358</v>
      </c>
      <c r="D121" s="7">
        <f>D86*regressions!C$38+regressions!C$39</f>
        <v>322.3528348114869</v>
      </c>
      <c r="E121" s="7">
        <f>E86*regressions!D$38+regressions!D$39</f>
        <v>59.3246756904246</v>
      </c>
      <c r="F121" s="7">
        <f>F86*regressions!E$38+regressions!E$39</f>
        <v>30.08671766109183</v>
      </c>
      <c r="G121" s="7">
        <f>G86*regressions!F$38+regressions!F$39</f>
        <v>20.560439069502447</v>
      </c>
      <c r="H121" s="7">
        <f>H86*regressions!G$38+regressions!G$39</f>
        <v>20.56943594215034</v>
      </c>
      <c r="I121" s="7">
        <f>I86*regressions!H$38+regressions!H$39</f>
        <v>285.71003646536354</v>
      </c>
      <c r="J121" s="7">
        <f>J86*regressions!I$38+regressions!I$39</f>
        <v>43.766648750625315</v>
      </c>
      <c r="K121" s="7">
        <f>K86*regressions!J$38+regressions!J$39</f>
        <v>161.92171358346724</v>
      </c>
      <c r="L121" s="7">
        <f>L86*regressions!K$38+regressions!K$39</f>
        <v>122.31311416506793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17.354673990471028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27.64332695982454</v>
      </c>
      <c r="D122" s="7">
        <f>D87*regressions!C$38+regressions!C$39</f>
        <v>134.4030766569623</v>
      </c>
      <c r="E122" s="7">
        <f>E87*regressions!D$38+regressions!D$39</f>
        <v>1946.2425323653172</v>
      </c>
      <c r="F122" s="7">
        <f>F87*regressions!E$38+regressions!E$39</f>
        <v>690.7588823050071</v>
      </c>
      <c r="G122" s="7">
        <f>G87*regressions!F$38+regressions!F$39</f>
        <v>30.822300734061237</v>
      </c>
      <c r="H122" s="7">
        <f>H87*regressions!G$38+regressions!G$39</f>
        <v>261.07920776691657</v>
      </c>
      <c r="I122" s="7">
        <f>I87*regressions!H$38+regressions!H$39</f>
        <v>390.0695751735954</v>
      </c>
      <c r="J122" s="7">
        <f>J87*regressions!I$38+regressions!I$39</f>
        <v>135.35880962614135</v>
      </c>
      <c r="K122" s="7">
        <f>K87*regressions!J$38+regressions!J$39</f>
        <v>305.679143748814</v>
      </c>
      <c r="L122" s="7">
        <f>L87*regressions!K$38+regressions!K$39</f>
        <v>176.40401437419646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35.200052439520704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dts1-1</v>
      </c>
      <c r="C123" s="7">
        <f>C88*regressions!B$38+regressions!B$39</f>
        <v>-0.5203502364603455</v>
      </c>
      <c r="D123" s="7">
        <f>D88*regressions!C$38+regressions!C$39</f>
        <v>3.803071868881313</v>
      </c>
      <c r="E123" s="7">
        <f>E88*regressions!D$38+regressions!D$39</f>
        <v>3556.3375587980554</v>
      </c>
      <c r="F123" s="7">
        <f>F88*regressions!E$38+regressions!E$39</f>
        <v>2239.2320206478885</v>
      </c>
      <c r="G123" s="7">
        <f>G88*regressions!F$38+regressions!F$39</f>
        <v>3.711337104935083</v>
      </c>
      <c r="H123" s="7">
        <f>H88*regressions!G$38+regressions!G$39</f>
        <v>126.88063781792984</v>
      </c>
      <c r="I123" s="7">
        <f>I88*regressions!H$38+regressions!H$39</f>
        <v>2.511496845271638</v>
      </c>
      <c r="J123" s="7">
        <f>J88*regressions!I$38+regressions!I$39</f>
        <v>4.05249223085135</v>
      </c>
      <c r="K123" s="7">
        <f>K88*regressions!J$38+regressions!J$39</f>
        <v>10.615331816532725</v>
      </c>
      <c r="L123" s="7">
        <f>L88*regressions!K$38+regressions!K$39</f>
        <v>3.5632826131117312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-1.4288456407768797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162r3  71-86</v>
      </c>
      <c r="C124" s="7">
        <f>C89*regressions!B$38+regressions!B$39</f>
        <v>10.09915493683039</v>
      </c>
      <c r="D124" s="7">
        <f>D89*regressions!C$38+regressions!C$39</f>
        <v>5.445396268374271</v>
      </c>
      <c r="E124" s="7">
        <f>E89*regressions!D$38+regressions!D$39</f>
        <v>145.27459721701743</v>
      </c>
      <c r="F124" s="7">
        <f>F89*regressions!E$38+regressions!E$39</f>
        <v>83.39608331753352</v>
      </c>
      <c r="G124" s="7">
        <f>G89*regressions!F$38+regressions!F$39</f>
        <v>39.989312772463045</v>
      </c>
      <c r="H124" s="7">
        <f>H89*regressions!G$38+regressions!G$39</f>
        <v>33.886443412851094</v>
      </c>
      <c r="I124" s="7">
        <f>I89*regressions!H$38+regressions!H$39</f>
        <v>96.93706049436831</v>
      </c>
      <c r="J124" s="7">
        <f>J89*regressions!I$38+regressions!I$39</f>
        <v>9.673375763010224</v>
      </c>
      <c r="K124" s="7">
        <f>K89*regressions!J$38+regressions!J$39</f>
        <v>183.9880022102472</v>
      </c>
      <c r="L124" s="7">
        <f>L89*regressions!K$38+regressions!K$39</f>
        <v>7.206627057786919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20.093620772122687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158r3  42-57</v>
      </c>
      <c r="C125" s="7">
        <f>C90*regressions!B$38+regressions!B$39</f>
        <v>10.51025568616043</v>
      </c>
      <c r="D125" s="7">
        <f>D90*regressions!C$38+regressions!C$39</f>
        <v>5.736558311466705</v>
      </c>
      <c r="E125" s="7">
        <f>E90*regressions!D$38+regressions!D$39</f>
        <v>145.2075827722335</v>
      </c>
      <c r="F125" s="7">
        <f>F90*regressions!E$38+regressions!E$39</f>
        <v>86.37435027004145</v>
      </c>
      <c r="G125" s="7">
        <f>G90*regressions!F$38+regressions!F$39</f>
        <v>39.26208209246512</v>
      </c>
      <c r="H125" s="7">
        <f>H90*regressions!G$38+regressions!G$39</f>
        <v>33.545437872101154</v>
      </c>
      <c r="I125" s="7">
        <f>I90*regressions!H$38+regressions!H$39</f>
        <v>99.79586836822935</v>
      </c>
      <c r="J125" s="7">
        <f>J90*regressions!I$38+regressions!I$39</f>
        <v>4.518622133382803</v>
      </c>
      <c r="K125" s="7">
        <f>K90*regressions!J$38+regressions!J$39</f>
        <v>179.24196376847368</v>
      </c>
      <c r="L125" s="7">
        <f>L90*regressions!K$38+regressions!K$39</f>
        <v>8.021454211705226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19.504639073470972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159r1  110-117</v>
      </c>
      <c r="C126" s="7">
        <f>C91*regressions!B$38+regressions!B$39</f>
        <v>11.152938117828384</v>
      </c>
      <c r="D126" s="7">
        <f>D91*regressions!C$38+regressions!C$39</f>
        <v>4.622411588727738</v>
      </c>
      <c r="E126" s="7">
        <f>E91*regressions!D$38+regressions!D$39</f>
        <v>1256.0173288632557</v>
      </c>
      <c r="F126" s="7">
        <f>F91*regressions!E$38+regressions!E$39</f>
        <v>224.4454053866684</v>
      </c>
      <c r="G126" s="7">
        <f>G91*regressions!F$38+regressions!F$39</f>
        <v>38.61981992369713</v>
      </c>
      <c r="H126" s="7">
        <f>H91*regressions!G$38+regressions!G$39</f>
        <v>40.251834609639566</v>
      </c>
      <c r="I126" s="7">
        <f>I91*regressions!H$38+regressions!H$39</f>
        <v>71.80152308843388</v>
      </c>
      <c r="J126" s="7">
        <f>J91*regressions!I$38+regressions!I$39</f>
        <v>96.1806926997462</v>
      </c>
      <c r="K126" s="7">
        <f>K91*regressions!J$38+regressions!J$39</f>
        <v>172.689070779082</v>
      </c>
      <c r="L126" s="7">
        <f>L91*regressions!K$38+regressions!K$39</f>
        <v>10.737584368786338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18.691377184184756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drift5</v>
      </c>
      <c r="C127" s="7">
        <f>C92*regressions!B$38+regressions!B$39</f>
        <v>27.64332695982454</v>
      </c>
      <c r="D127" s="7">
        <f>D92*regressions!C$38+regressions!C$39</f>
        <v>134.4030766569623</v>
      </c>
      <c r="E127" s="7">
        <f>E92*regressions!D$38+regressions!D$39</f>
        <v>1946.2425323653172</v>
      </c>
      <c r="F127" s="7">
        <f>F92*regressions!E$38+regressions!E$39</f>
        <v>690.7588823050072</v>
      </c>
      <c r="G127" s="7">
        <f>G92*regressions!F$38+regressions!F$39</f>
        <v>30.82230073406123</v>
      </c>
      <c r="H127" s="7">
        <f>H92*regressions!G$38+regressions!G$39</f>
        <v>261.07920776691657</v>
      </c>
      <c r="I127" s="7">
        <f>I92*regressions!H$38+regressions!H$39</f>
        <v>390.0695751735954</v>
      </c>
      <c r="J127" s="7">
        <f>J92*regressions!I$38+regressions!I$39</f>
        <v>135.3588096261413</v>
      </c>
      <c r="K127" s="7">
        <f>K92*regressions!J$38+regressions!J$39</f>
        <v>305.679143748814</v>
      </c>
      <c r="L127" s="7">
        <f>L92*regressions!K$38+regressions!K$39</f>
        <v>176.4040143741965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35.200052439520704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bir1-2</v>
      </c>
      <c r="C128" s="7">
        <f>C93*regressions!B$38+regressions!B$39</f>
        <v>15.590302920583227</v>
      </c>
      <c r="D128" s="7">
        <f>D93*regressions!C$38+regressions!C$39</f>
        <v>9.886620567680449</v>
      </c>
      <c r="E128" s="7">
        <f>E93*regressions!D$38+regressions!D$39</f>
        <v>377.4095759564529</v>
      </c>
      <c r="F128" s="7">
        <f>F93*regressions!E$38+regressions!E$39</f>
        <v>166.72545220249322</v>
      </c>
      <c r="G128" s="7">
        <f>G93*regressions!F$38+regressions!F$39</f>
        <v>44.71463504514896</v>
      </c>
      <c r="H128" s="7">
        <f>H93*regressions!G$38+regressions!G$39</f>
        <v>54.8859086171454</v>
      </c>
      <c r="I128" s="7">
        <f>I93*regressions!H$38+regressions!H$39</f>
        <v>108.0247735738899</v>
      </c>
      <c r="J128" s="7">
        <f>J93*regressions!I$38+regressions!I$39</f>
        <v>123.80103925723131</v>
      </c>
      <c r="K128" s="7">
        <f>K93*regressions!J$38+regressions!J$39</f>
        <v>314.2700414208863</v>
      </c>
      <c r="L128" s="7">
        <f>L93*regressions!K$38+regressions!K$39</f>
        <v>15.940706324204829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36.26638525078246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160r2  122-132</v>
      </c>
      <c r="C129" s="7">
        <f>C94*regressions!B$38+regressions!B$39</f>
        <v>9.61178844159114</v>
      </c>
      <c r="D129" s="7">
        <f>D94*regressions!C$38+regressions!C$39</f>
        <v>5.5284758436169525</v>
      </c>
      <c r="E129" s="7">
        <f>E94*regressions!D$38+regressions!D$39</f>
        <v>1221.7317597098572</v>
      </c>
      <c r="F129" s="7">
        <f>F94*regressions!E$38+regressions!E$39</f>
        <v>280.4818729521073</v>
      </c>
      <c r="G129" s="7">
        <f>G94*regressions!F$38+regressions!F$39</f>
        <v>30.216279412449698</v>
      </c>
      <c r="H129" s="7">
        <f>H94*regressions!G$38+regressions!G$39</f>
        <v>39.99993107754472</v>
      </c>
      <c r="I129" s="7">
        <f>I94*regressions!H$38+regressions!H$39</f>
        <v>78.35007895425773</v>
      </c>
      <c r="J129" s="7">
        <f>J94*regressions!I$38+regressions!I$39</f>
        <v>48.89738891846621</v>
      </c>
      <c r="K129" s="7">
        <f>K94*regressions!J$38+regressions!J$39</f>
        <v>130.56444209218063</v>
      </c>
      <c r="L129" s="7">
        <f>L94*regressions!K$38+regressions!K$39</f>
        <v>13.98926561935465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13.465858928204742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161r2  51-60</v>
      </c>
      <c r="C130" s="7">
        <f>C95*regressions!B$38+regressions!B$39</f>
        <v>4.455206842730234</v>
      </c>
      <c r="D130" s="7">
        <f>D95*regressions!C$38+regressions!C$39</f>
        <v>5.560246806163106</v>
      </c>
      <c r="E130" s="7">
        <f>E95*regressions!D$38+regressions!D$39</f>
        <v>519.9896812013876</v>
      </c>
      <c r="F130" s="7">
        <f>F95*regressions!E$38+regressions!E$39</f>
        <v>304.81456396246176</v>
      </c>
      <c r="G130" s="7">
        <f>G95*regressions!F$38+regressions!F$39</f>
        <v>16.663906826704608</v>
      </c>
      <c r="H130" s="7">
        <f>H95*regressions!G$38+regressions!G$39</f>
        <v>57.61191426602639</v>
      </c>
      <c r="I130" s="7">
        <f>I95*regressions!H$38+regressions!H$39</f>
        <v>80.71705311319631</v>
      </c>
      <c r="J130" s="7">
        <f>J95*regressions!I$38+regressions!I$39</f>
        <v>8.250020933413102</v>
      </c>
      <c r="K130" s="7">
        <f>K95*regressions!J$38+regressions!J$39</f>
        <v>70.38944726492488</v>
      </c>
      <c r="L130" s="7">
        <f>L95*regressions!K$38+regressions!K$39</f>
        <v>7.063681248869904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5.999502214112103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bhvo2-1 unignited</v>
      </c>
      <c r="C131" s="7">
        <f>C96*regressions!B$38+regressions!B$39</f>
        <v>26.237284284479678</v>
      </c>
      <c r="D131" s="7">
        <f>D96*regressions!C$38+regressions!C$39</f>
        <v>134.5098872166767</v>
      </c>
      <c r="E131" s="7">
        <f>E96*regressions!D$38+regressions!D$39</f>
        <v>271.2249782113633</v>
      </c>
      <c r="F131" s="7">
        <f>F96*regressions!E$38+regressions!E$39</f>
        <v>116.67554096928723</v>
      </c>
      <c r="G131" s="7">
        <f>G96*regressions!F$38+regressions!F$39</f>
        <v>30.947652852893988</v>
      </c>
      <c r="H131" s="7">
        <f>H96*regressions!G$38+regressions!G$39</f>
        <v>63.31565156335236</v>
      </c>
      <c r="I131" s="7">
        <f>I96*regressions!H$38+regressions!H$39</f>
        <v>375.40294684569636</v>
      </c>
      <c r="J131" s="7">
        <f>J96*regressions!I$38+regressions!I$39</f>
        <v>122.98904692178843</v>
      </c>
      <c r="K131" s="7">
        <f>K96*regressions!J$38+regressions!J$39</f>
        <v>296.53658824158754</v>
      </c>
      <c r="L131" s="7">
        <f>L96*regressions!K$38+regressions!K$39</f>
        <v>177.11830415620503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34.065502977490766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27.64332695982454</v>
      </c>
      <c r="D132" s="7">
        <f>D97*regressions!C$38+regressions!C$39</f>
        <v>134.40307665696224</v>
      </c>
      <c r="E132" s="7">
        <f>E97*regressions!D$38+regressions!D$39</f>
        <v>1946.2425323653172</v>
      </c>
      <c r="F132" s="7">
        <f>F97*regressions!E$38+regressions!E$39</f>
        <v>690.7588823050072</v>
      </c>
      <c r="G132" s="7">
        <f>G97*regressions!F$38+regressions!F$39</f>
        <v>30.822300734061237</v>
      </c>
      <c r="H132" s="7">
        <f>H97*regressions!G$38+regressions!G$39</f>
        <v>261.07920776691657</v>
      </c>
      <c r="I132" s="7">
        <f>I97*regressions!H$38+regressions!H$39</f>
        <v>390.0695751735954</v>
      </c>
      <c r="J132" s="7">
        <f>J97*regressions!I$38+regressions!I$39</f>
        <v>135.3588096261413</v>
      </c>
      <c r="K132" s="7">
        <f>K97*regressions!J$38+regressions!J$39</f>
        <v>305.679143748814</v>
      </c>
      <c r="L132" s="7">
        <f>L97*regressions!K$38+regressions!K$39</f>
        <v>176.40401437419646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35.200052439520704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164r3  115-123</v>
      </c>
      <c r="C133" s="7">
        <f>C98*regressions!B$38+regressions!B$39</f>
        <v>9.389610861731079</v>
      </c>
      <c r="D133" s="7">
        <f>D98*regressions!C$38+regressions!C$39</f>
        <v>5.036567274696468</v>
      </c>
      <c r="E133" s="7">
        <f>E98*regressions!D$38+regressions!D$39</f>
        <v>312.9478974212059</v>
      </c>
      <c r="F133" s="7">
        <f>F98*regressions!E$38+regressions!E$39</f>
        <v>103.89358193491802</v>
      </c>
      <c r="G133" s="7">
        <f>G98*regressions!F$38+regressions!F$39</f>
        <v>41.28821387254757</v>
      </c>
      <c r="H133" s="7">
        <f>H98*regressions!G$38+regressions!G$39</f>
        <v>31.96836515625799</v>
      </c>
      <c r="I133" s="7">
        <f>I98*regressions!H$38+regressions!H$39</f>
        <v>91.57267412024036</v>
      </c>
      <c r="J133" s="7">
        <f>J98*regressions!I$38+regressions!I$39</f>
        <v>94.0452572835938</v>
      </c>
      <c r="K133" s="7">
        <f>K98*regressions!J$38+regressions!J$39</f>
        <v>178.3396054675729</v>
      </c>
      <c r="L133" s="7">
        <f>L98*regressions!K$38+regressions!K$39</f>
        <v>8.165248323804782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19.398719448066284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jp1-2</v>
      </c>
      <c r="C134" s="7">
        <f>C99*regressions!B$38+regressions!B$39</f>
        <v>-0.24086845019694736</v>
      </c>
      <c r="D134" s="7">
        <f>D99*regressions!C$38+regressions!C$39</f>
        <v>13.147949011701005</v>
      </c>
      <c r="E134" s="7">
        <f>E99*regressions!D$38+regressions!D$39</f>
        <v>2838.8470707753313</v>
      </c>
      <c r="F134" s="7">
        <f>F99*regressions!E$38+regressions!E$39</f>
        <v>2448.3802426043167</v>
      </c>
      <c r="G134" s="7">
        <f>G99*regressions!F$38+regressions!F$39</f>
        <v>7.599661673152402</v>
      </c>
      <c r="H134" s="7">
        <f>H99*regressions!G$38+regressions!G$39</f>
        <v>113.65678488718456</v>
      </c>
      <c r="I134" s="7">
        <f>I99*regressions!H$38+regressions!H$39</f>
        <v>2.8573739333902646</v>
      </c>
      <c r="J134" s="7">
        <f>J99*regressions!I$38+regressions!I$39</f>
        <v>4.908000449956314</v>
      </c>
      <c r="K134" s="7">
        <f>K99*regressions!J$38+regressions!J$39</f>
        <v>26.721105402501088</v>
      </c>
      <c r="L134" s="7">
        <f>L99*regressions!K$38+regressions!K$39</f>
        <v>6.439028162085563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0.5841394582237553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165r3  18-28</v>
      </c>
      <c r="C135" s="7">
        <f>C100*regressions!B$38+regressions!B$39</f>
        <v>4.2962946219394365</v>
      </c>
      <c r="D135" s="7">
        <f>D100*regressions!C$38+regressions!C$39</f>
        <v>5.390497031959011</v>
      </c>
      <c r="E135" s="7">
        <f>E100*regressions!D$38+regressions!D$39</f>
        <v>78.52357666382879</v>
      </c>
      <c r="F135" s="7">
        <f>F100*regressions!E$38+regressions!E$39</f>
        <v>49.55888113188606</v>
      </c>
      <c r="G135" s="7">
        <f>G100*regressions!F$38+regressions!F$39</f>
        <v>18.761248795913055</v>
      </c>
      <c r="H135" s="7">
        <f>H100*regressions!G$38+regressions!G$39</f>
        <v>26.084059686501327</v>
      </c>
      <c r="I135" s="7">
        <f>I100*regressions!H$38+regressions!H$39</f>
        <v>120.51058323699185</v>
      </c>
      <c r="J135" s="7">
        <f>J100*regressions!I$38+regressions!I$39</f>
        <v>40.17439132553573</v>
      </c>
      <c r="K135" s="7">
        <f>K100*regressions!J$38+regressions!J$39</f>
        <v>83.56867017051114</v>
      </c>
      <c r="L135" s="7">
        <f>L100*regressions!K$38+regressions!K$39</f>
        <v>3.674797009067306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7.637944851999224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166r3  45-55</v>
      </c>
      <c r="C136" s="7">
        <f>C101*regressions!B$38+regressions!B$39</f>
        <v>9.571867858413547</v>
      </c>
      <c r="D136" s="7">
        <f>D101*regressions!C$38+regressions!C$39</f>
        <v>4.865567083681851</v>
      </c>
      <c r="E136" s="7">
        <f>E101*regressions!D$38+regressions!D$39</f>
        <v>329.77648853931873</v>
      </c>
      <c r="F136" s="7">
        <f>F101*regressions!E$38+regressions!E$39</f>
        <v>145.52600934521456</v>
      </c>
      <c r="G136" s="7">
        <f>G101*regressions!F$38+regressions!F$39</f>
        <v>35.03984367423535</v>
      </c>
      <c r="H136" s="7">
        <f>H101*regressions!G$38+regressions!G$39</f>
        <v>32.86495081024239</v>
      </c>
      <c r="I136" s="7">
        <f>I101*regressions!H$38+regressions!H$39</f>
        <v>89.22088248409457</v>
      </c>
      <c r="J136" s="7">
        <f>J101*regressions!I$38+regressions!I$39</f>
        <v>92.63674676421259</v>
      </c>
      <c r="K136" s="7">
        <f>K101*regressions!J$38+regressions!J$39</f>
        <v>148.35864605943263</v>
      </c>
      <c r="L136" s="7">
        <f>L101*regressions!K$38+regressions!K$39</f>
        <v>6.153971850348487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15.677563176254225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27.64332695982454</v>
      </c>
      <c r="D137" s="7">
        <f>D102*regressions!C$38+regressions!C$39</f>
        <v>134.40307665696224</v>
      </c>
      <c r="E137" s="7">
        <f>E102*regressions!D$38+regressions!D$39</f>
        <v>1946.2425323653172</v>
      </c>
      <c r="F137" s="7">
        <f>F102*regressions!E$38+regressions!E$39</f>
        <v>690.7588823050071</v>
      </c>
      <c r="G137" s="7">
        <f>G102*regressions!F$38+regressions!F$39</f>
        <v>30.822300734061237</v>
      </c>
      <c r="H137" s="7">
        <f>H102*regressions!G$38+regressions!G$39</f>
        <v>261.0792077669165</v>
      </c>
      <c r="I137" s="7">
        <f>I102*regressions!H$38+regressions!H$39</f>
        <v>390.0695751735954</v>
      </c>
      <c r="J137" s="7">
        <f>J102*regressions!I$38+regressions!I$39</f>
        <v>135.3588096261413</v>
      </c>
      <c r="K137" s="7">
        <f>K102*regressions!J$38+regressions!J$39</f>
        <v>305.679143748814</v>
      </c>
      <c r="L137" s="7">
        <f>L102*regressions!K$38+regressions!K$39</f>
        <v>176.40401437419646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35.200052439520704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ja3-2</v>
      </c>
      <c r="C138" s="7">
        <f>C103*regressions!B$38+regressions!B$39</f>
        <v>21.188726614989918</v>
      </c>
      <c r="D138" s="7">
        <f>D103*regressions!C$38+regressions!C$39</f>
        <v>323.91814904738135</v>
      </c>
      <c r="E138" s="7">
        <f>E103*regressions!D$38+regressions!D$39</f>
        <v>63.874345176255744</v>
      </c>
      <c r="F138" s="7">
        <f>F103*regressions!E$38+regressions!E$39</f>
        <v>34.40056053723201</v>
      </c>
      <c r="G138" s="7">
        <f>G103*regressions!F$38+regressions!F$39</f>
        <v>20.455322817471576</v>
      </c>
      <c r="H138" s="7">
        <f>H103*regressions!G$38+regressions!G$39</f>
        <v>21.61435126807707</v>
      </c>
      <c r="I138" s="7">
        <f>I103*regressions!H$38+regressions!H$39</f>
        <v>290.21725737243986</v>
      </c>
      <c r="J138" s="7">
        <f>J103*regressions!I$38+regressions!I$39</f>
        <v>41.44306074273929</v>
      </c>
      <c r="K138" s="7">
        <f>K103*regressions!J$38+regressions!J$39</f>
        <v>157.28150742345306</v>
      </c>
      <c r="L138" s="7">
        <f>L103*regressions!K$38+regressions!K$39</f>
        <v>113.81026389963952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16.786025165720382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-0.5394538759665555</v>
      </c>
      <c r="D139" s="7">
        <f>D104*regressions!C$38+regressions!C$39</f>
        <v>3.323231848047339</v>
      </c>
      <c r="E139" s="7">
        <f>E104*regressions!D$38+regressions!D$39</f>
        <v>-2.0742705828556813</v>
      </c>
      <c r="F139" s="7">
        <f>F104*regressions!E$38+regressions!E$39</f>
        <v>1.229582881745586</v>
      </c>
      <c r="G139" s="7">
        <f>G104*regressions!F$38+regressions!F$39</f>
        <v>0.5463434358026134</v>
      </c>
      <c r="H139" s="7">
        <f>H104*regressions!G$38+regressions!G$39</f>
        <v>-2.576217441140889</v>
      </c>
      <c r="I139" s="7">
        <f>I104*regressions!H$38+regressions!H$39</f>
        <v>2.1489517812225194</v>
      </c>
      <c r="J139" s="7">
        <f>J104*regressions!I$38+regressions!I$39</f>
        <v>4.538586344636095</v>
      </c>
      <c r="K139" s="7">
        <f>K104*regressions!J$38+regressions!J$39</f>
        <v>4.093471973105717</v>
      </c>
      <c r="L139" s="7">
        <f>L104*regressions!K$38+regressions!K$39</f>
        <v>-1.3322283611245744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-2.2194895933849783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dts1-2</v>
      </c>
      <c r="C140" s="7">
        <f>C105*regressions!B$38+regressions!B$39</f>
        <v>-0.13411585974863674</v>
      </c>
      <c r="D140" s="7">
        <f>D105*regressions!C$38+regressions!C$39</f>
        <v>3.705554201624952</v>
      </c>
      <c r="E140" s="7">
        <f>E105*regressions!D$38+regressions!D$39</f>
        <v>3600.381805545111</v>
      </c>
      <c r="F140" s="7">
        <f>F105*regressions!E$38+regressions!E$39</f>
        <v>2295.535195230448</v>
      </c>
      <c r="G140" s="7">
        <f>G105*regressions!F$38+regressions!F$39</f>
        <v>3.6530141319179266</v>
      </c>
      <c r="H140" s="7">
        <f>H105*regressions!G$38+regressions!G$39</f>
        <v>123.2423531608703</v>
      </c>
      <c r="I140" s="7">
        <f>I105*regressions!H$38+regressions!H$39</f>
        <v>2.504113239119203</v>
      </c>
      <c r="J140" s="7">
        <f>J105*regressions!I$38+regressions!I$39</f>
        <v>3.6792438903380216</v>
      </c>
      <c r="K140" s="7">
        <f>K105*regressions!J$38+regressions!J$39</f>
        <v>9.77148947940059</v>
      </c>
      <c r="L140" s="7">
        <f>L105*regressions!K$38+regressions!K$39</f>
        <v>2.2557244514568975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-1.5121531790263254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bhvo2-2 unignited</v>
      </c>
      <c r="C141" s="7">
        <f>C106*regressions!B$38+regressions!B$39</f>
        <v>27.690743595283678</v>
      </c>
      <c r="D141" s="7">
        <f>D106*regressions!C$38+regressions!C$39</f>
        <v>132.1117329927274</v>
      </c>
      <c r="E141" s="7">
        <f>E106*regressions!D$38+regressions!D$39</f>
        <v>280.5216753086697</v>
      </c>
      <c r="F141" s="7">
        <f>F106*regressions!E$38+regressions!E$39</f>
        <v>116.47651551046974</v>
      </c>
      <c r="G141" s="7">
        <f>G106*regressions!F$38+regressions!F$39</f>
        <v>31.05900492037221</v>
      </c>
      <c r="H141" s="7">
        <f>H106*regressions!G$38+regressions!G$39</f>
        <v>62.598337837956265</v>
      </c>
      <c r="I141" s="7">
        <f>I106*regressions!H$38+regressions!H$39</f>
        <v>385.8617778948045</v>
      </c>
      <c r="J141" s="7">
        <f>J106*regressions!I$38+regressions!I$39</f>
        <v>116.46706327499655</v>
      </c>
      <c r="K141" s="7">
        <f>K106*regressions!J$38+regressions!J$39</f>
        <v>295.79298574040445</v>
      </c>
      <c r="L141" s="7">
        <f>L106*regressions!K$38+regressions!K$39</f>
        <v>174.52565162608107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33.973605183519155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27.64332695982454</v>
      </c>
      <c r="D142" s="7">
        <f>D107*regressions!C$38+regressions!C$39</f>
        <v>134.40307665696224</v>
      </c>
      <c r="E142" s="7">
        <f>E107*regressions!D$38+regressions!D$39</f>
        <v>1946.2425323653172</v>
      </c>
      <c r="F142" s="7">
        <f>F107*regressions!E$38+regressions!E$39</f>
        <v>690.758882305007</v>
      </c>
      <c r="G142" s="7">
        <f>G107*regressions!F$38+regressions!F$39</f>
        <v>30.822300734061237</v>
      </c>
      <c r="H142" s="7">
        <f>H107*regressions!G$38+regressions!G$39</f>
        <v>261.0792077669166</v>
      </c>
      <c r="I142" s="7">
        <f>I107*regressions!H$38+regressions!H$39</f>
        <v>390.0695751735954</v>
      </c>
      <c r="J142" s="7">
        <f>J107*regressions!I$38+regressions!I$39</f>
        <v>135.3588096261413</v>
      </c>
      <c r="K142" s="7">
        <f>K107*regressions!J$38+regressions!J$39</f>
        <v>305.679143748814</v>
      </c>
      <c r="L142" s="7">
        <f>L107*regressions!K$38+regressions!K$39</f>
        <v>176.40401437419646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35.200052439520704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541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546</v>
      </c>
      <c r="D145" s="20" t="s">
        <v>550</v>
      </c>
      <c r="E145" s="20" t="s">
        <v>547</v>
      </c>
      <c r="F145" s="20" t="s">
        <v>516</v>
      </c>
      <c r="G145" s="20" t="s">
        <v>515</v>
      </c>
      <c r="H145" s="20" t="s">
        <v>517</v>
      </c>
      <c r="I145" s="20" t="s">
        <v>551</v>
      </c>
      <c r="J145" s="20" t="s">
        <v>555</v>
      </c>
      <c r="K145" s="20" t="s">
        <v>381</v>
      </c>
      <c r="L145" s="20" t="s">
        <v>556</v>
      </c>
      <c r="N145" s="73" t="s">
        <v>474</v>
      </c>
    </row>
    <row r="146" spans="1:14" s="116" customFormat="1" ht="11.25">
      <c r="A146" s="115">
        <v>1</v>
      </c>
      <c r="B146" s="116" t="str">
        <f>'recalc raw'!C3</f>
        <v>drift-1</v>
      </c>
      <c r="C146" s="117">
        <f aca="true" t="shared" si="11" ref="C146:C177">C111*2.139</f>
        <v>59.12907636706469</v>
      </c>
      <c r="D146" s="117">
        <f aca="true" t="shared" si="12" ref="D146:D177">D111*1.889</f>
        <v>253.88741180500168</v>
      </c>
      <c r="E146" s="117">
        <f aca="true" t="shared" si="13" ref="E146:E177">E111*1.43</f>
        <v>2783.1268212824034</v>
      </c>
      <c r="F146" s="117">
        <f aca="true" t="shared" si="14" ref="F146:F177">F111*1.658</f>
        <v>1145.2782268617018</v>
      </c>
      <c r="G146" s="117">
        <f aca="true" t="shared" si="15" ref="G146:G177">G111*1.291</f>
        <v>39.79159024767306</v>
      </c>
      <c r="H146" s="117">
        <f aca="true" t="shared" si="16" ref="H146:H177">H111*1.399</f>
        <v>365.2498116659163</v>
      </c>
      <c r="I146" s="117">
        <f aca="true" t="shared" si="17" ref="I146:I177">I111*1.348</f>
        <v>525.8137873340066</v>
      </c>
      <c r="J146" s="117">
        <f aca="true" t="shared" si="18" ref="J146:J177">J111*1.205</f>
        <v>163.10736559950027</v>
      </c>
      <c r="K146" s="117">
        <f aca="true" t="shared" si="19" ref="K146:K177">K111*2.291</f>
        <v>700.3109183285328</v>
      </c>
      <c r="L146" s="117">
        <f aca="true" t="shared" si="20" ref="L146:L177">L111*1.668</f>
        <v>294.2418959761597</v>
      </c>
      <c r="N146" s="118">
        <f>SUM(C146:J146,L146)</f>
        <v>5629.625987139429</v>
      </c>
    </row>
    <row r="147" spans="1:14" s="116" customFormat="1" ht="11.25">
      <c r="A147" s="115">
        <f>A146+1</f>
        <v>2</v>
      </c>
      <c r="B147" s="116" t="str">
        <f>'recalc raw'!C4</f>
        <v>blank-1</v>
      </c>
      <c r="C147" s="117">
        <f t="shared" si="11"/>
        <v>1.2600685775696157</v>
      </c>
      <c r="D147" s="117">
        <f t="shared" si="12"/>
        <v>6.541323416434874</v>
      </c>
      <c r="E147" s="117">
        <f t="shared" si="13"/>
        <v>-5.065852860791864</v>
      </c>
      <c r="F147" s="117">
        <f t="shared" si="14"/>
        <v>3.5994169953984403</v>
      </c>
      <c r="G147" s="117">
        <f t="shared" si="15"/>
        <v>0.8101374104752628</v>
      </c>
      <c r="H147" s="117">
        <f t="shared" si="16"/>
        <v>-0.83762910841022</v>
      </c>
      <c r="I147" s="117">
        <f t="shared" si="17"/>
        <v>2.845094796229159</v>
      </c>
      <c r="J147" s="117">
        <f t="shared" si="18"/>
        <v>2.0059082580463223</v>
      </c>
      <c r="K147" s="117">
        <f t="shared" si="19"/>
        <v>13.968584920705782</v>
      </c>
      <c r="L147" s="117">
        <f t="shared" si="20"/>
        <v>0.24112174312746062</v>
      </c>
      <c r="N147" s="117">
        <f aca="true" t="shared" si="21" ref="N147:N177">SUM(C147:J147,L147)</f>
        <v>11.399589228079051</v>
      </c>
    </row>
    <row r="148" spans="1:14" ht="11.25">
      <c r="A148" s="25">
        <f aca="true" t="shared" si="22" ref="A148:A166">A147+1</f>
        <v>3</v>
      </c>
      <c r="B148" s="1" t="str">
        <f>'recalc raw'!C5</f>
        <v>bir1-1</v>
      </c>
      <c r="C148" s="7">
        <f t="shared" si="11"/>
        <v>34.82944764551973</v>
      </c>
      <c r="D148" s="7">
        <f t="shared" si="12"/>
        <v>18.74192505939369</v>
      </c>
      <c r="E148" s="7">
        <f t="shared" si="13"/>
        <v>542.6223672023111</v>
      </c>
      <c r="F148" s="7">
        <f t="shared" si="14"/>
        <v>281.1738359649618</v>
      </c>
      <c r="G148" s="7">
        <f t="shared" si="15"/>
        <v>57.51265709368912</v>
      </c>
      <c r="H148" s="7">
        <f t="shared" si="16"/>
        <v>77.67049596021488</v>
      </c>
      <c r="I148" s="7">
        <f t="shared" si="17"/>
        <v>143.8962500210567</v>
      </c>
      <c r="J148" s="7">
        <f t="shared" si="18"/>
        <v>152.74082471563435</v>
      </c>
      <c r="K148" s="7">
        <f t="shared" si="19"/>
        <v>722.043433725324</v>
      </c>
      <c r="L148" s="7">
        <f t="shared" si="20"/>
        <v>28.954041040209606</v>
      </c>
      <c r="N148" s="7">
        <f t="shared" si="21"/>
        <v>1338.141844702991</v>
      </c>
    </row>
    <row r="149" spans="1:14" s="116" customFormat="1" ht="11.25">
      <c r="A149" s="115">
        <f t="shared" si="22"/>
        <v>4</v>
      </c>
      <c r="B149" s="116" t="str">
        <f>'recalc raw'!C6</f>
        <v>drift-2</v>
      </c>
      <c r="C149" s="117">
        <f t="shared" si="11"/>
        <v>59.12907636706469</v>
      </c>
      <c r="D149" s="117">
        <f t="shared" si="12"/>
        <v>253.8874118050018</v>
      </c>
      <c r="E149" s="117">
        <f t="shared" si="13"/>
        <v>2783.1268212824034</v>
      </c>
      <c r="F149" s="117">
        <f t="shared" si="14"/>
        <v>1145.2782268617018</v>
      </c>
      <c r="G149" s="117">
        <f t="shared" si="15"/>
        <v>39.79159024767306</v>
      </c>
      <c r="H149" s="117">
        <f t="shared" si="16"/>
        <v>365.2498116659163</v>
      </c>
      <c r="I149" s="117">
        <f t="shared" si="17"/>
        <v>525.8137873340066</v>
      </c>
      <c r="J149" s="117">
        <f t="shared" si="18"/>
        <v>163.10736559950027</v>
      </c>
      <c r="K149" s="117">
        <f t="shared" si="19"/>
        <v>700.3109183285331</v>
      </c>
      <c r="L149" s="117">
        <f t="shared" si="20"/>
        <v>294.2418959761597</v>
      </c>
      <c r="N149" s="118">
        <f t="shared" si="21"/>
        <v>5629.625987139429</v>
      </c>
    </row>
    <row r="150" spans="1:14" ht="11.25">
      <c r="A150" s="25">
        <f t="shared" si="22"/>
        <v>5</v>
      </c>
      <c r="B150" s="1" t="str">
        <f>'recalc raw'!C7</f>
        <v>jp1-1</v>
      </c>
      <c r="C150" s="7">
        <f t="shared" si="11"/>
        <v>0.5174617102451023</v>
      </c>
      <c r="D150" s="7">
        <f t="shared" si="12"/>
        <v>24.531978166137336</v>
      </c>
      <c r="E150" s="7">
        <f t="shared" si="13"/>
        <v>3965.496839430679</v>
      </c>
      <c r="F150" s="7">
        <f t="shared" si="14"/>
        <v>4098.3578747663505</v>
      </c>
      <c r="G150" s="7">
        <f t="shared" si="15"/>
        <v>9.590059047292561</v>
      </c>
      <c r="H150" s="7">
        <f t="shared" si="16"/>
        <v>161.17934931992482</v>
      </c>
      <c r="I150" s="7">
        <f t="shared" si="17"/>
        <v>3.805390513843884</v>
      </c>
      <c r="J150" s="7">
        <f t="shared" si="18"/>
        <v>4.019739555271077</v>
      </c>
      <c r="K150" s="7">
        <f t="shared" si="19"/>
        <v>63.507993564813354</v>
      </c>
      <c r="L150" s="7">
        <f t="shared" si="20"/>
        <v>15.337603552851252</v>
      </c>
      <c r="N150" s="7">
        <f t="shared" si="21"/>
        <v>8282.836296062596</v>
      </c>
    </row>
    <row r="151" spans="1:14" s="122" customFormat="1" ht="11.25">
      <c r="A151" s="121">
        <f t="shared" si="22"/>
        <v>6</v>
      </c>
      <c r="B151" s="122" t="str">
        <f>'recalc raw'!C8</f>
        <v>82r2  101-110</v>
      </c>
      <c r="C151" s="109">
        <f t="shared" si="11"/>
        <v>13.514516774840931</v>
      </c>
      <c r="D151" s="109">
        <f t="shared" si="12"/>
        <v>8.240343134528416</v>
      </c>
      <c r="E151" s="109">
        <f t="shared" si="13"/>
        <v>2768.6542607273805</v>
      </c>
      <c r="F151" s="109">
        <f t="shared" si="14"/>
        <v>1012.502616921684</v>
      </c>
      <c r="G151" s="109">
        <f t="shared" si="15"/>
        <v>34.08960441021761</v>
      </c>
      <c r="H151" s="109">
        <f t="shared" si="16"/>
        <v>91.55071420395362</v>
      </c>
      <c r="I151" s="109">
        <f t="shared" si="17"/>
        <v>63.71467065444932</v>
      </c>
      <c r="J151" s="109">
        <f t="shared" si="18"/>
        <v>102.72815130211679</v>
      </c>
      <c r="K151" s="109">
        <f t="shared" si="19"/>
        <v>256.23524426226993</v>
      </c>
      <c r="L151" s="109">
        <f t="shared" si="20"/>
        <v>8.350789646396258</v>
      </c>
      <c r="N151" s="112">
        <f t="shared" si="21"/>
        <v>4103.345667775568</v>
      </c>
    </row>
    <row r="152" spans="1:14" s="116" customFormat="1" ht="11.25">
      <c r="A152" s="115">
        <f t="shared" si="22"/>
        <v>7</v>
      </c>
      <c r="B152" s="116" t="str">
        <f>'recalc raw'!C9</f>
        <v>drift-3</v>
      </c>
      <c r="C152" s="117">
        <f t="shared" si="11"/>
        <v>59.12907636706469</v>
      </c>
      <c r="D152" s="117">
        <f t="shared" si="12"/>
        <v>253.88741180500168</v>
      </c>
      <c r="E152" s="117">
        <f t="shared" si="13"/>
        <v>2783.1268212824034</v>
      </c>
      <c r="F152" s="117">
        <f t="shared" si="14"/>
        <v>1145.2782268617018</v>
      </c>
      <c r="G152" s="117">
        <f t="shared" si="15"/>
        <v>39.79159024767306</v>
      </c>
      <c r="H152" s="117">
        <f t="shared" si="16"/>
        <v>365.2498116659163</v>
      </c>
      <c r="I152" s="117">
        <f t="shared" si="17"/>
        <v>525.8137873340066</v>
      </c>
      <c r="J152" s="117">
        <f t="shared" si="18"/>
        <v>163.10736559950027</v>
      </c>
      <c r="K152" s="117">
        <f t="shared" si="19"/>
        <v>700.3109183285328</v>
      </c>
      <c r="L152" s="117">
        <f t="shared" si="20"/>
        <v>294.2418959761597</v>
      </c>
      <c r="N152" s="118">
        <f t="shared" si="21"/>
        <v>5629.625987139429</v>
      </c>
    </row>
    <row r="153" spans="1:14" ht="11.25">
      <c r="A153" s="25">
        <f t="shared" si="22"/>
        <v>8</v>
      </c>
      <c r="B153" s="1" t="str">
        <f>'recalc raw'!C10</f>
        <v>83r2  32-42</v>
      </c>
      <c r="C153" s="7">
        <f t="shared" si="11"/>
        <v>10.387787081589671</v>
      </c>
      <c r="D153" s="7">
        <f t="shared" si="12"/>
        <v>11.492685454820716</v>
      </c>
      <c r="E153" s="7">
        <f t="shared" si="13"/>
        <v>2065.7775428715818</v>
      </c>
      <c r="F153" s="7">
        <f t="shared" si="14"/>
        <v>1274.7233581061905</v>
      </c>
      <c r="G153" s="7">
        <f t="shared" si="15"/>
        <v>24.1905406814684</v>
      </c>
      <c r="H153" s="7">
        <f t="shared" si="16"/>
        <v>92.98189608578048</v>
      </c>
      <c r="I153" s="7">
        <f t="shared" si="17"/>
        <v>73.61819851937202</v>
      </c>
      <c r="J153" s="7">
        <f t="shared" si="18"/>
        <v>116.66616160726574</v>
      </c>
      <c r="K153" s="7">
        <f t="shared" si="19"/>
        <v>183.83554390114134</v>
      </c>
      <c r="L153" s="7">
        <f t="shared" si="20"/>
        <v>10.95576930694422</v>
      </c>
      <c r="N153" s="7">
        <f t="shared" si="21"/>
        <v>3680.7939397150135</v>
      </c>
    </row>
    <row r="154" spans="1:14" ht="11.25">
      <c r="A154" s="25">
        <f t="shared" si="22"/>
        <v>9</v>
      </c>
      <c r="B154" s="1" t="str">
        <f>'recalc raw'!C11</f>
        <v>95r3  40-50</v>
      </c>
      <c r="C154" s="7">
        <f t="shared" si="11"/>
        <v>21.401758240343923</v>
      </c>
      <c r="D154" s="7">
        <f t="shared" si="12"/>
        <v>10.1406436456602</v>
      </c>
      <c r="E154" s="7">
        <f t="shared" si="13"/>
        <v>797.1200614255031</v>
      </c>
      <c r="F154" s="7">
        <f t="shared" si="14"/>
        <v>434.03570889235755</v>
      </c>
      <c r="G154" s="7">
        <f t="shared" si="15"/>
        <v>46.00003033384107</v>
      </c>
      <c r="H154" s="7">
        <f t="shared" si="16"/>
        <v>54.732389113834536</v>
      </c>
      <c r="I154" s="7">
        <f t="shared" si="17"/>
        <v>106.0886173134582</v>
      </c>
      <c r="J154" s="7">
        <f t="shared" si="18"/>
        <v>15.437176356639291</v>
      </c>
      <c r="K154" s="7">
        <f t="shared" si="19"/>
        <v>355.2472728488588</v>
      </c>
      <c r="L154" s="7">
        <f t="shared" si="20"/>
        <v>16.257961398798425</v>
      </c>
      <c r="N154" s="114">
        <f t="shared" si="21"/>
        <v>1501.2143467204364</v>
      </c>
    </row>
    <row r="155" spans="1:14" ht="11.25">
      <c r="A155" s="25">
        <f t="shared" si="22"/>
        <v>10</v>
      </c>
      <c r="B155" s="1" t="str">
        <f>'recalc raw'!C12</f>
        <v>158r1  11-18</v>
      </c>
      <c r="C155" s="7">
        <f t="shared" si="11"/>
        <v>625.1584771332982</v>
      </c>
      <c r="D155" s="7">
        <f t="shared" si="12"/>
        <v>18.451397129043418</v>
      </c>
      <c r="E155" s="7">
        <f t="shared" si="13"/>
        <v>-3.8546140208012303</v>
      </c>
      <c r="F155" s="7">
        <f t="shared" si="14"/>
        <v>79.44730601220654</v>
      </c>
      <c r="G155" s="7">
        <f t="shared" si="15"/>
        <v>51.255147326878</v>
      </c>
      <c r="H155" s="7">
        <f t="shared" si="16"/>
        <v>113.32640124309378</v>
      </c>
      <c r="I155" s="7">
        <f t="shared" si="17"/>
        <v>347.0284356522237</v>
      </c>
      <c r="J155" s="7">
        <f t="shared" si="18"/>
        <v>2.991755516135116</v>
      </c>
      <c r="K155" s="7">
        <f t="shared" si="19"/>
        <v>205.07395507314135</v>
      </c>
      <c r="L155" s="7">
        <f t="shared" si="20"/>
        <v>1948.3702774711244</v>
      </c>
      <c r="N155" s="7">
        <f t="shared" si="21"/>
        <v>3182.174583463202</v>
      </c>
    </row>
    <row r="156" spans="1:14" ht="11.25">
      <c r="A156" s="25">
        <f t="shared" si="22"/>
        <v>11</v>
      </c>
      <c r="B156" s="1" t="str">
        <f>'recalc raw'!C13</f>
        <v>ja3-1</v>
      </c>
      <c r="C156" s="7">
        <f t="shared" si="11"/>
        <v>45.57404763836808</v>
      </c>
      <c r="D156" s="7">
        <f t="shared" si="12"/>
        <v>608.9245049588988</v>
      </c>
      <c r="E156" s="7">
        <f t="shared" si="13"/>
        <v>84.83428623730717</v>
      </c>
      <c r="F156" s="7">
        <f t="shared" si="14"/>
        <v>49.88377788209025</v>
      </c>
      <c r="G156" s="7">
        <f t="shared" si="15"/>
        <v>26.543526838727658</v>
      </c>
      <c r="H156" s="7">
        <f t="shared" si="16"/>
        <v>28.776640883068325</v>
      </c>
      <c r="I156" s="7">
        <f t="shared" si="17"/>
        <v>385.1371291553101</v>
      </c>
      <c r="J156" s="7">
        <f t="shared" si="18"/>
        <v>52.73881174450351</v>
      </c>
      <c r="K156" s="7">
        <f t="shared" si="19"/>
        <v>370.96264581972343</v>
      </c>
      <c r="L156" s="7">
        <f t="shared" si="20"/>
        <v>204.0182744273333</v>
      </c>
      <c r="N156" s="7">
        <f t="shared" si="21"/>
        <v>1486.430999765607</v>
      </c>
    </row>
    <row r="157" spans="1:14" s="116" customFormat="1" ht="11.25">
      <c r="A157" s="115">
        <f t="shared" si="22"/>
        <v>12</v>
      </c>
      <c r="B157" s="116" t="str">
        <f>'recalc raw'!C14</f>
        <v>drift-4</v>
      </c>
      <c r="C157" s="117">
        <f t="shared" si="11"/>
        <v>59.12907636706469</v>
      </c>
      <c r="D157" s="117">
        <f t="shared" si="12"/>
        <v>253.8874118050018</v>
      </c>
      <c r="E157" s="117">
        <f t="shared" si="13"/>
        <v>2783.1268212824034</v>
      </c>
      <c r="F157" s="117">
        <f t="shared" si="14"/>
        <v>1145.2782268617018</v>
      </c>
      <c r="G157" s="117">
        <f t="shared" si="15"/>
        <v>39.79159024767306</v>
      </c>
      <c r="H157" s="117">
        <f t="shared" si="16"/>
        <v>365.2498116659163</v>
      </c>
      <c r="I157" s="117">
        <f t="shared" si="17"/>
        <v>525.8137873340066</v>
      </c>
      <c r="J157" s="117">
        <f t="shared" si="18"/>
        <v>163.10736559950033</v>
      </c>
      <c r="K157" s="117">
        <f t="shared" si="19"/>
        <v>700.3109183285328</v>
      </c>
      <c r="L157" s="117">
        <f t="shared" si="20"/>
        <v>294.2418959761597</v>
      </c>
      <c r="N157" s="118">
        <f t="shared" si="21"/>
        <v>5629.625987139429</v>
      </c>
    </row>
    <row r="158" spans="1:14" s="39" customFormat="1" ht="11.25">
      <c r="A158" s="113">
        <f t="shared" si="22"/>
        <v>13</v>
      </c>
      <c r="B158" s="39" t="str">
        <f>'recalc raw'!C15</f>
        <v>dts1-1</v>
      </c>
      <c r="C158" s="35">
        <f t="shared" si="11"/>
        <v>-1.113029155788679</v>
      </c>
      <c r="D158" s="35">
        <f t="shared" si="12"/>
        <v>7.184002760316801</v>
      </c>
      <c r="E158" s="35">
        <f t="shared" si="13"/>
        <v>5085.562709081219</v>
      </c>
      <c r="F158" s="35">
        <f t="shared" si="14"/>
        <v>3712.646690234199</v>
      </c>
      <c r="G158" s="35">
        <f t="shared" si="15"/>
        <v>4.791336202471192</v>
      </c>
      <c r="H158" s="35">
        <f t="shared" si="16"/>
        <v>177.50601230728384</v>
      </c>
      <c r="I158" s="35">
        <f t="shared" si="17"/>
        <v>3.3854977474261685</v>
      </c>
      <c r="J158" s="35">
        <f t="shared" si="18"/>
        <v>4.883253138175877</v>
      </c>
      <c r="K158" s="35">
        <f t="shared" si="19"/>
        <v>24.319725191676472</v>
      </c>
      <c r="L158" s="35">
        <f t="shared" si="20"/>
        <v>5.943555398670368</v>
      </c>
      <c r="N158" s="7">
        <f t="shared" si="21"/>
        <v>9000.790027713972</v>
      </c>
    </row>
    <row r="159" spans="1:14" s="122" customFormat="1" ht="11.25">
      <c r="A159" s="121">
        <f t="shared" si="22"/>
        <v>14</v>
      </c>
      <c r="B159" s="122" t="str">
        <f>'recalc raw'!C16</f>
        <v>162r3  71-86</v>
      </c>
      <c r="C159" s="109">
        <f t="shared" si="11"/>
        <v>21.6020924098802</v>
      </c>
      <c r="D159" s="109">
        <f t="shared" si="12"/>
        <v>10.286353550958998</v>
      </c>
      <c r="E159" s="109">
        <f t="shared" si="13"/>
        <v>207.7426740203349</v>
      </c>
      <c r="F159" s="109">
        <f t="shared" si="14"/>
        <v>138.27070614047057</v>
      </c>
      <c r="G159" s="109">
        <f t="shared" si="15"/>
        <v>51.62620278924979</v>
      </c>
      <c r="H159" s="109">
        <f t="shared" si="16"/>
        <v>47.40713433457868</v>
      </c>
      <c r="I159" s="109">
        <f t="shared" si="17"/>
        <v>130.6711575464085</v>
      </c>
      <c r="J159" s="109">
        <f t="shared" si="18"/>
        <v>11.65641779442732</v>
      </c>
      <c r="K159" s="109">
        <f t="shared" si="19"/>
        <v>421.5165130636763</v>
      </c>
      <c r="L159" s="109">
        <f t="shared" si="20"/>
        <v>12.020653932388582</v>
      </c>
      <c r="N159" s="112">
        <f t="shared" si="21"/>
        <v>631.2833925186975</v>
      </c>
    </row>
    <row r="160" spans="1:14" ht="11.25">
      <c r="A160" s="25">
        <f t="shared" si="22"/>
        <v>15</v>
      </c>
      <c r="B160" s="1" t="str">
        <f>'recalc raw'!C17</f>
        <v>158r3  42-57</v>
      </c>
      <c r="C160" s="7">
        <f t="shared" si="11"/>
        <v>22.48143691269716</v>
      </c>
      <c r="D160" s="7">
        <f t="shared" si="12"/>
        <v>10.836358650360607</v>
      </c>
      <c r="E160" s="7">
        <f t="shared" si="13"/>
        <v>207.64684336429391</v>
      </c>
      <c r="F160" s="7">
        <f t="shared" si="14"/>
        <v>143.2086727477287</v>
      </c>
      <c r="G160" s="7">
        <f t="shared" si="15"/>
        <v>50.68734798137247</v>
      </c>
      <c r="H160" s="7">
        <f t="shared" si="16"/>
        <v>46.930067583069516</v>
      </c>
      <c r="I160" s="7">
        <f t="shared" si="17"/>
        <v>134.52483056037318</v>
      </c>
      <c r="J160" s="7">
        <f t="shared" si="18"/>
        <v>5.444939670726278</v>
      </c>
      <c r="K160" s="7">
        <f t="shared" si="19"/>
        <v>410.6433389935732</v>
      </c>
      <c r="L160" s="7">
        <f t="shared" si="20"/>
        <v>13.379785625124317</v>
      </c>
      <c r="N160" s="7">
        <f t="shared" si="21"/>
        <v>635.1402830957461</v>
      </c>
    </row>
    <row r="161" spans="1:14" ht="11.25">
      <c r="A161" s="25">
        <f t="shared" si="22"/>
        <v>16</v>
      </c>
      <c r="B161" s="1" t="str">
        <f>'recalc raw'!C18</f>
        <v>159r1  110-117</v>
      </c>
      <c r="C161" s="7">
        <f t="shared" si="11"/>
        <v>23.856134634034913</v>
      </c>
      <c r="D161" s="7">
        <f t="shared" si="12"/>
        <v>8.731735491106697</v>
      </c>
      <c r="E161" s="7">
        <f t="shared" si="13"/>
        <v>1796.1047802744556</v>
      </c>
      <c r="F161" s="7">
        <f t="shared" si="14"/>
        <v>372.1304821310962</v>
      </c>
      <c r="G161" s="7">
        <f t="shared" si="15"/>
        <v>49.858187521492994</v>
      </c>
      <c r="H161" s="7">
        <f t="shared" si="16"/>
        <v>56.31231661888575</v>
      </c>
      <c r="I161" s="7">
        <f t="shared" si="17"/>
        <v>96.78845312320888</v>
      </c>
      <c r="J161" s="7">
        <f t="shared" si="18"/>
        <v>115.89773470319417</v>
      </c>
      <c r="K161" s="7">
        <f t="shared" si="19"/>
        <v>395.6306611548768</v>
      </c>
      <c r="L161" s="7">
        <f t="shared" si="20"/>
        <v>17.91029072713561</v>
      </c>
      <c r="N161" s="35">
        <f t="shared" si="21"/>
        <v>2537.590115224611</v>
      </c>
    </row>
    <row r="162" spans="1:14" s="116" customFormat="1" ht="11.25">
      <c r="A162" s="115">
        <f t="shared" si="22"/>
        <v>17</v>
      </c>
      <c r="B162" s="116" t="str">
        <f>'recalc raw'!C19</f>
        <v>drift5</v>
      </c>
      <c r="C162" s="117">
        <f t="shared" si="11"/>
        <v>59.12907636706469</v>
      </c>
      <c r="D162" s="117">
        <f t="shared" si="12"/>
        <v>253.8874118050018</v>
      </c>
      <c r="E162" s="117">
        <f t="shared" si="13"/>
        <v>2783.1268212824034</v>
      </c>
      <c r="F162" s="117">
        <f t="shared" si="14"/>
        <v>1145.2782268617018</v>
      </c>
      <c r="G162" s="117">
        <f t="shared" si="15"/>
        <v>39.79159024767304</v>
      </c>
      <c r="H162" s="117">
        <f t="shared" si="16"/>
        <v>365.2498116659163</v>
      </c>
      <c r="I162" s="117">
        <f t="shared" si="17"/>
        <v>525.8137873340066</v>
      </c>
      <c r="J162" s="117">
        <f t="shared" si="18"/>
        <v>163.10736559950027</v>
      </c>
      <c r="K162" s="117">
        <f t="shared" si="19"/>
        <v>700.3109183285328</v>
      </c>
      <c r="L162" s="117">
        <f t="shared" si="20"/>
        <v>294.24189597615975</v>
      </c>
      <c r="N162" s="118">
        <f t="shared" si="21"/>
        <v>5629.625987139429</v>
      </c>
    </row>
    <row r="163" spans="1:14" ht="11.25">
      <c r="A163" s="25">
        <f t="shared" si="22"/>
        <v>18</v>
      </c>
      <c r="B163" s="1" t="str">
        <f>'recalc raw'!C20</f>
        <v>bir1-2</v>
      </c>
      <c r="C163" s="7">
        <f t="shared" si="11"/>
        <v>33.347657947127516</v>
      </c>
      <c r="D163" s="7">
        <f t="shared" si="12"/>
        <v>18.67582625234837</v>
      </c>
      <c r="E163" s="7">
        <f t="shared" si="13"/>
        <v>539.6956936177277</v>
      </c>
      <c r="F163" s="7">
        <f t="shared" si="14"/>
        <v>276.43079975173373</v>
      </c>
      <c r="G163" s="7">
        <f t="shared" si="15"/>
        <v>57.726593843287304</v>
      </c>
      <c r="H163" s="7">
        <f t="shared" si="16"/>
        <v>76.7853861553864</v>
      </c>
      <c r="I163" s="7">
        <f t="shared" si="17"/>
        <v>145.6173947776036</v>
      </c>
      <c r="J163" s="7">
        <f t="shared" si="18"/>
        <v>149.18025230496374</v>
      </c>
      <c r="K163" s="7">
        <f t="shared" si="19"/>
        <v>719.9926648952504</v>
      </c>
      <c r="L163" s="7">
        <f t="shared" si="20"/>
        <v>26.589098148773655</v>
      </c>
      <c r="N163" s="35">
        <f t="shared" si="21"/>
        <v>1324.048702798952</v>
      </c>
    </row>
    <row r="164" spans="1:14" ht="11.25">
      <c r="A164" s="25">
        <f t="shared" si="22"/>
        <v>19</v>
      </c>
      <c r="B164" s="1" t="str">
        <f>'recalc raw'!C21</f>
        <v>160r2  122-132</v>
      </c>
      <c r="C164" s="7">
        <f t="shared" si="11"/>
        <v>20.559615476563444</v>
      </c>
      <c r="D164" s="7">
        <f t="shared" si="12"/>
        <v>10.443290868592424</v>
      </c>
      <c r="E164" s="7">
        <f t="shared" si="13"/>
        <v>1747.0764163850959</v>
      </c>
      <c r="F164" s="7">
        <f t="shared" si="14"/>
        <v>465.0389453545939</v>
      </c>
      <c r="G164" s="7">
        <f t="shared" si="15"/>
        <v>39.009216721472555</v>
      </c>
      <c r="H164" s="7">
        <f t="shared" si="16"/>
        <v>55.959903577485065</v>
      </c>
      <c r="I164" s="7">
        <f t="shared" si="17"/>
        <v>105.61590643033942</v>
      </c>
      <c r="J164" s="7">
        <f t="shared" si="18"/>
        <v>58.92135364675179</v>
      </c>
      <c r="K164" s="7">
        <f t="shared" si="19"/>
        <v>299.1231368331858</v>
      </c>
      <c r="L164" s="7">
        <f t="shared" si="20"/>
        <v>23.334095053083555</v>
      </c>
      <c r="N164" s="7">
        <f t="shared" si="21"/>
        <v>2525.958743513978</v>
      </c>
    </row>
    <row r="165" spans="1:14" s="122" customFormat="1" ht="11.25">
      <c r="A165" s="121">
        <f t="shared" si="22"/>
        <v>20</v>
      </c>
      <c r="B165" s="122" t="str">
        <f>'recalc raw'!C22</f>
        <v>161r2  51-60</v>
      </c>
      <c r="C165" s="109">
        <f t="shared" si="11"/>
        <v>9.52968743659997</v>
      </c>
      <c r="D165" s="109">
        <f t="shared" si="12"/>
        <v>10.503306216842107</v>
      </c>
      <c r="E165" s="109">
        <f t="shared" si="13"/>
        <v>743.5852441179843</v>
      </c>
      <c r="F165" s="109">
        <f t="shared" si="14"/>
        <v>505.38254704976157</v>
      </c>
      <c r="G165" s="109">
        <f t="shared" si="15"/>
        <v>21.513103713275648</v>
      </c>
      <c r="H165" s="109">
        <f t="shared" si="16"/>
        <v>80.59906805817091</v>
      </c>
      <c r="I165" s="109">
        <f t="shared" si="17"/>
        <v>108.80658759658864</v>
      </c>
      <c r="J165" s="109">
        <f t="shared" si="18"/>
        <v>9.941275224762789</v>
      </c>
      <c r="K165" s="109">
        <f t="shared" si="19"/>
        <v>161.2622236839429</v>
      </c>
      <c r="L165" s="109">
        <f t="shared" si="20"/>
        <v>11.782220323115</v>
      </c>
      <c r="N165" s="112">
        <f t="shared" si="21"/>
        <v>1501.643039737101</v>
      </c>
    </row>
    <row r="166" spans="1:14" ht="11.25">
      <c r="A166" s="25">
        <f t="shared" si="22"/>
        <v>21</v>
      </c>
      <c r="B166" s="1" t="str">
        <f>'recalc raw'!C23</f>
        <v>bhvo2-1 unignited</v>
      </c>
      <c r="C166" s="7">
        <f t="shared" si="11"/>
        <v>56.12155108450202</v>
      </c>
      <c r="D166" s="7">
        <f t="shared" si="12"/>
        <v>254.0891769523023</v>
      </c>
      <c r="E166" s="7">
        <f t="shared" si="13"/>
        <v>387.8517188422495</v>
      </c>
      <c r="F166" s="7">
        <f t="shared" si="14"/>
        <v>193.44804692707822</v>
      </c>
      <c r="G166" s="7">
        <f t="shared" si="15"/>
        <v>39.95341983308614</v>
      </c>
      <c r="H166" s="7">
        <f t="shared" si="16"/>
        <v>88.57859653712995</v>
      </c>
      <c r="I166" s="7">
        <f t="shared" si="17"/>
        <v>506.04317234799873</v>
      </c>
      <c r="J166" s="7">
        <f t="shared" si="18"/>
        <v>148.20180154075507</v>
      </c>
      <c r="K166" s="7">
        <f t="shared" si="19"/>
        <v>679.3653236614771</v>
      </c>
      <c r="L166" s="7">
        <f t="shared" si="20"/>
        <v>295.43333133255</v>
      </c>
      <c r="N166" s="7">
        <f t="shared" si="21"/>
        <v>1969.7208153976517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drift-6</v>
      </c>
      <c r="C167" s="117">
        <f t="shared" si="11"/>
        <v>59.12907636706469</v>
      </c>
      <c r="D167" s="117">
        <f t="shared" si="12"/>
        <v>253.88741180500168</v>
      </c>
      <c r="E167" s="117">
        <f t="shared" si="13"/>
        <v>2783.1268212824034</v>
      </c>
      <c r="F167" s="117">
        <f t="shared" si="14"/>
        <v>1145.2782268617018</v>
      </c>
      <c r="G167" s="117">
        <f t="shared" si="15"/>
        <v>39.79159024767306</v>
      </c>
      <c r="H167" s="117">
        <f t="shared" si="16"/>
        <v>365.2498116659163</v>
      </c>
      <c r="I167" s="117">
        <f t="shared" si="17"/>
        <v>525.8137873340066</v>
      </c>
      <c r="J167" s="117">
        <f t="shared" si="18"/>
        <v>163.10736559950027</v>
      </c>
      <c r="K167" s="117">
        <f t="shared" si="19"/>
        <v>700.3109183285328</v>
      </c>
      <c r="L167" s="117">
        <f t="shared" si="20"/>
        <v>294.2418959761597</v>
      </c>
      <c r="N167" s="118">
        <f t="shared" si="21"/>
        <v>5629.625987139429</v>
      </c>
    </row>
    <row r="168" spans="1:14" ht="11.25">
      <c r="A168" s="25">
        <f t="shared" si="23"/>
        <v>23</v>
      </c>
      <c r="B168" s="1" t="str">
        <f>'recalc raw'!C25</f>
        <v>164r3  115-123</v>
      </c>
      <c r="C168" s="7">
        <f t="shared" si="11"/>
        <v>20.084377633242774</v>
      </c>
      <c r="D168" s="7">
        <f t="shared" si="12"/>
        <v>9.514075581901627</v>
      </c>
      <c r="E168" s="7">
        <f t="shared" si="13"/>
        <v>447.5154933123244</v>
      </c>
      <c r="F168" s="7">
        <f t="shared" si="14"/>
        <v>172.25555884809407</v>
      </c>
      <c r="G168" s="7">
        <f t="shared" si="15"/>
        <v>53.303084109458915</v>
      </c>
      <c r="H168" s="7">
        <f t="shared" si="16"/>
        <v>44.723742853604925</v>
      </c>
      <c r="I168" s="7">
        <f t="shared" si="17"/>
        <v>123.43996471408401</v>
      </c>
      <c r="J168" s="7">
        <f t="shared" si="18"/>
        <v>113.32453502673053</v>
      </c>
      <c r="K168" s="7">
        <f t="shared" si="19"/>
        <v>408.57603612620954</v>
      </c>
      <c r="L168" s="7">
        <f t="shared" si="20"/>
        <v>13.619634204106376</v>
      </c>
      <c r="N168" s="7">
        <f t="shared" si="21"/>
        <v>997.7804662835476</v>
      </c>
    </row>
    <row r="169" spans="1:14" ht="11.25">
      <c r="A169" s="25">
        <f t="shared" si="23"/>
        <v>24</v>
      </c>
      <c r="B169" s="1" t="str">
        <f>'recalc raw'!C26</f>
        <v>jp1-2</v>
      </c>
      <c r="C169" s="7">
        <f t="shared" si="11"/>
        <v>-0.5152176149712704</v>
      </c>
      <c r="D169" s="7">
        <f t="shared" si="12"/>
        <v>24.8364756831032</v>
      </c>
      <c r="E169" s="7">
        <f t="shared" si="13"/>
        <v>4059.5513112087237</v>
      </c>
      <c r="F169" s="7">
        <f t="shared" si="14"/>
        <v>4059.414442237957</v>
      </c>
      <c r="G169" s="7">
        <f t="shared" si="15"/>
        <v>9.81116322003975</v>
      </c>
      <c r="H169" s="7">
        <f t="shared" si="16"/>
        <v>159.0058420571712</v>
      </c>
      <c r="I169" s="7">
        <f t="shared" si="17"/>
        <v>3.851740062210077</v>
      </c>
      <c r="J169" s="7">
        <f t="shared" si="18"/>
        <v>5.914140542197359</v>
      </c>
      <c r="K169" s="7">
        <f t="shared" si="19"/>
        <v>61.218052477129994</v>
      </c>
      <c r="L169" s="7">
        <f t="shared" si="20"/>
        <v>10.74029897435872</v>
      </c>
      <c r="N169" s="7">
        <f t="shared" si="21"/>
        <v>8332.61019637079</v>
      </c>
    </row>
    <row r="170" spans="1:14" ht="11.25">
      <c r="A170" s="25">
        <f t="shared" si="23"/>
        <v>25</v>
      </c>
      <c r="B170" s="1" t="str">
        <f>'recalc raw'!C27</f>
        <v>165r3  18-28</v>
      </c>
      <c r="C170" s="7">
        <f t="shared" si="11"/>
        <v>9.189774196328454</v>
      </c>
      <c r="D170" s="7">
        <f t="shared" si="12"/>
        <v>10.182648893370573</v>
      </c>
      <c r="E170" s="7">
        <f t="shared" si="13"/>
        <v>112.28871462927516</v>
      </c>
      <c r="F170" s="7">
        <f t="shared" si="14"/>
        <v>82.16862491666708</v>
      </c>
      <c r="G170" s="7">
        <f t="shared" si="15"/>
        <v>24.220772195523754</v>
      </c>
      <c r="H170" s="7">
        <f t="shared" si="16"/>
        <v>36.49159950141536</v>
      </c>
      <c r="I170" s="7">
        <f t="shared" si="17"/>
        <v>162.448266203465</v>
      </c>
      <c r="J170" s="7">
        <f t="shared" si="18"/>
        <v>48.410141547270555</v>
      </c>
      <c r="K170" s="7">
        <f t="shared" si="19"/>
        <v>191.455823360641</v>
      </c>
      <c r="L170" s="7">
        <f t="shared" si="20"/>
        <v>6.129561411124266</v>
      </c>
      <c r="N170" s="7">
        <f t="shared" si="21"/>
        <v>491.5301034944402</v>
      </c>
    </row>
    <row r="171" spans="1:14" ht="11.25">
      <c r="A171" s="25">
        <f t="shared" si="23"/>
        <v>26</v>
      </c>
      <c r="B171" s="1" t="str">
        <f>'recalc raw'!C28</f>
        <v>166r3  45-55</v>
      </c>
      <c r="C171" s="7">
        <f t="shared" si="11"/>
        <v>20.474225349146575</v>
      </c>
      <c r="D171" s="7">
        <f t="shared" si="12"/>
        <v>9.191056221075018</v>
      </c>
      <c r="E171" s="7">
        <f t="shared" si="13"/>
        <v>471.5803786112258</v>
      </c>
      <c r="F171" s="7">
        <f t="shared" si="14"/>
        <v>241.28212349436572</v>
      </c>
      <c r="G171" s="7">
        <f t="shared" si="15"/>
        <v>45.23643818343783</v>
      </c>
      <c r="H171" s="7">
        <f t="shared" si="16"/>
        <v>45.97806618352911</v>
      </c>
      <c r="I171" s="7">
        <f t="shared" si="17"/>
        <v>120.26974958855949</v>
      </c>
      <c r="J171" s="7">
        <f t="shared" si="18"/>
        <v>111.62727985087618</v>
      </c>
      <c r="K171" s="7">
        <f t="shared" si="19"/>
        <v>339.88965812216014</v>
      </c>
      <c r="L171" s="7">
        <f t="shared" si="20"/>
        <v>10.264825046381276</v>
      </c>
      <c r="N171" s="35">
        <f t="shared" si="21"/>
        <v>1075.904142528597</v>
      </c>
    </row>
    <row r="172" spans="1:14" s="116" customFormat="1" ht="11.25">
      <c r="A172" s="115">
        <f t="shared" si="23"/>
        <v>27</v>
      </c>
      <c r="B172" s="116" t="str">
        <f>'recalc raw'!C29</f>
        <v>drift-7</v>
      </c>
      <c r="C172" s="117">
        <f t="shared" si="11"/>
        <v>59.12907636706469</v>
      </c>
      <c r="D172" s="117">
        <f t="shared" si="12"/>
        <v>253.88741180500168</v>
      </c>
      <c r="E172" s="117">
        <f t="shared" si="13"/>
        <v>2783.1268212824034</v>
      </c>
      <c r="F172" s="117">
        <f t="shared" si="14"/>
        <v>1145.2782268617018</v>
      </c>
      <c r="G172" s="117">
        <f t="shared" si="15"/>
        <v>39.79159024767306</v>
      </c>
      <c r="H172" s="117">
        <f t="shared" si="16"/>
        <v>365.2498116659162</v>
      </c>
      <c r="I172" s="117">
        <f t="shared" si="17"/>
        <v>525.8137873340066</v>
      </c>
      <c r="J172" s="117">
        <f t="shared" si="18"/>
        <v>163.10736559950027</v>
      </c>
      <c r="K172" s="117">
        <f t="shared" si="19"/>
        <v>700.3109183285328</v>
      </c>
      <c r="L172" s="117">
        <f t="shared" si="20"/>
        <v>294.2418959761597</v>
      </c>
      <c r="N172" s="118">
        <f t="shared" si="21"/>
        <v>5629.625987139429</v>
      </c>
    </row>
    <row r="173" spans="1:14" s="39" customFormat="1" ht="11.25">
      <c r="A173" s="113">
        <f t="shared" si="23"/>
        <v>28</v>
      </c>
      <c r="B173" s="39" t="str">
        <f>'recalc raw'!C30</f>
        <v>ja3-2</v>
      </c>
      <c r="C173" s="35">
        <f t="shared" si="11"/>
        <v>45.32268622946343</v>
      </c>
      <c r="D173" s="35">
        <f t="shared" si="12"/>
        <v>611.8813835505034</v>
      </c>
      <c r="E173" s="35">
        <f t="shared" si="13"/>
        <v>91.34031360204571</v>
      </c>
      <c r="F173" s="35">
        <f t="shared" si="14"/>
        <v>57.03612937073067</v>
      </c>
      <c r="G173" s="35">
        <f t="shared" si="15"/>
        <v>26.4078217573558</v>
      </c>
      <c r="H173" s="35">
        <f t="shared" si="16"/>
        <v>30.23847742403982</v>
      </c>
      <c r="I173" s="35">
        <f t="shared" si="17"/>
        <v>391.21286293804894</v>
      </c>
      <c r="J173" s="35">
        <f t="shared" si="18"/>
        <v>49.93888819500085</v>
      </c>
      <c r="K173" s="35">
        <f t="shared" si="19"/>
        <v>360.33193350713094</v>
      </c>
      <c r="L173" s="35">
        <f t="shared" si="20"/>
        <v>189.83552018459872</v>
      </c>
      <c r="N173" s="7">
        <f t="shared" si="21"/>
        <v>1493.2140832517873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-1.153891840692462</v>
      </c>
      <c r="D174" s="7">
        <f t="shared" si="12"/>
        <v>6.277584960961423</v>
      </c>
      <c r="E174" s="7">
        <f t="shared" si="13"/>
        <v>-2.9662069334836243</v>
      </c>
      <c r="F174" s="7">
        <f t="shared" si="14"/>
        <v>2.0386484179341817</v>
      </c>
      <c r="G174" s="7">
        <f t="shared" si="15"/>
        <v>0.7053293756211738</v>
      </c>
      <c r="H174" s="7">
        <f t="shared" si="16"/>
        <v>-3.6041282001561035</v>
      </c>
      <c r="I174" s="7">
        <f t="shared" si="17"/>
        <v>2.896787001087956</v>
      </c>
      <c r="J174" s="7">
        <f t="shared" si="18"/>
        <v>5.468996545286495</v>
      </c>
      <c r="K174" s="7">
        <f t="shared" si="19"/>
        <v>9.378144290385197</v>
      </c>
      <c r="L174" s="7">
        <f t="shared" si="20"/>
        <v>-2.22215690635579</v>
      </c>
      <c r="N174" s="35">
        <f t="shared" si="21"/>
        <v>7.440962420203251</v>
      </c>
    </row>
    <row r="175" spans="1:14" s="116" customFormat="1" ht="11.25">
      <c r="A175" s="115">
        <f t="shared" si="23"/>
        <v>30</v>
      </c>
      <c r="B175" s="116" t="str">
        <f>'recalc raw'!C32</f>
        <v>dts1-2</v>
      </c>
      <c r="C175" s="117">
        <f t="shared" si="11"/>
        <v>-0.28687382400233397</v>
      </c>
      <c r="D175" s="117">
        <f t="shared" si="12"/>
        <v>6.999791886869534</v>
      </c>
      <c r="E175" s="117">
        <f t="shared" si="13"/>
        <v>5148.545981929508</v>
      </c>
      <c r="F175" s="117">
        <f t="shared" si="14"/>
        <v>3805.997353692083</v>
      </c>
      <c r="G175" s="117">
        <f t="shared" si="15"/>
        <v>4.716041244306043</v>
      </c>
      <c r="H175" s="117">
        <f t="shared" si="16"/>
        <v>172.41605207205754</v>
      </c>
      <c r="I175" s="117">
        <f t="shared" si="17"/>
        <v>3.3755446463326857</v>
      </c>
      <c r="J175" s="117">
        <f t="shared" si="18"/>
        <v>4.433488887857316</v>
      </c>
      <c r="K175" s="117">
        <f t="shared" si="19"/>
        <v>22.38648239730675</v>
      </c>
      <c r="L175" s="117">
        <f t="shared" si="20"/>
        <v>3.762548385030105</v>
      </c>
      <c r="N175" s="117">
        <f>SUM(C175:J175,L175)</f>
        <v>9149.959928920041</v>
      </c>
    </row>
    <row r="176" spans="1:14" s="116" customFormat="1" ht="11.25">
      <c r="A176" s="115">
        <f t="shared" si="23"/>
        <v>31</v>
      </c>
      <c r="B176" s="116" t="str">
        <f>'recalc raw'!C33</f>
        <v>bhvo2-2 unignited</v>
      </c>
      <c r="C176" s="117">
        <f t="shared" si="11"/>
        <v>59.23050055031178</v>
      </c>
      <c r="D176" s="117">
        <f t="shared" si="12"/>
        <v>249.5590636232621</v>
      </c>
      <c r="E176" s="117">
        <f t="shared" si="13"/>
        <v>401.1459956913977</v>
      </c>
      <c r="F176" s="117">
        <f t="shared" si="14"/>
        <v>193.11806271635882</v>
      </c>
      <c r="G176" s="117">
        <f t="shared" si="15"/>
        <v>40.09717535220052</v>
      </c>
      <c r="H176" s="117">
        <f t="shared" si="16"/>
        <v>87.57507463530082</v>
      </c>
      <c r="I176" s="117">
        <f t="shared" si="17"/>
        <v>520.1416766021965</v>
      </c>
      <c r="J176" s="117">
        <f t="shared" si="18"/>
        <v>140.34281124637084</v>
      </c>
      <c r="K176" s="117">
        <f t="shared" si="19"/>
        <v>677.6617303312665</v>
      </c>
      <c r="L176" s="117">
        <f t="shared" si="20"/>
        <v>291.10878691230323</v>
      </c>
      <c r="N176" s="117">
        <f t="shared" si="21"/>
        <v>1982.3191473297022</v>
      </c>
    </row>
    <row r="177" spans="1:14" s="116" customFormat="1" ht="11.25">
      <c r="A177" s="115">
        <f>A176+1</f>
        <v>32</v>
      </c>
      <c r="B177" s="116" t="str">
        <f>'recalc raw'!C34</f>
        <v>drift-8</v>
      </c>
      <c r="C177" s="117">
        <f t="shared" si="11"/>
        <v>59.12907636706469</v>
      </c>
      <c r="D177" s="117">
        <f t="shared" si="12"/>
        <v>253.88741180500168</v>
      </c>
      <c r="E177" s="117">
        <f t="shared" si="13"/>
        <v>2783.1268212824034</v>
      </c>
      <c r="F177" s="117">
        <f t="shared" si="14"/>
        <v>1145.2782268617016</v>
      </c>
      <c r="G177" s="117">
        <f t="shared" si="15"/>
        <v>39.79159024767306</v>
      </c>
      <c r="H177" s="117">
        <f t="shared" si="16"/>
        <v>365.24981166591635</v>
      </c>
      <c r="I177" s="117">
        <f t="shared" si="17"/>
        <v>525.8137873340066</v>
      </c>
      <c r="J177" s="117">
        <f t="shared" si="18"/>
        <v>163.10736559950027</v>
      </c>
      <c r="K177" s="117">
        <f t="shared" si="19"/>
        <v>700.3109183285328</v>
      </c>
      <c r="L177" s="117">
        <f t="shared" si="20"/>
        <v>294.2418959761597</v>
      </c>
      <c r="N177" s="118">
        <f t="shared" si="21"/>
        <v>5629.625987139428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9" sqref="D19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577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382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drift-1</v>
      </c>
      <c r="C3" s="35">
        <f>'blk, drift &amp; conc calc'!C111</f>
        <v>27.64332695982454</v>
      </c>
      <c r="D3" s="7">
        <f>'blk, drift &amp; conc calc'!D111</f>
        <v>134.40307665696224</v>
      </c>
      <c r="E3" s="7">
        <f>'blk, drift &amp; conc calc'!E111</f>
        <v>1946.2425323653172</v>
      </c>
      <c r="F3" s="7">
        <f>'blk, drift &amp; conc calc'!F111</f>
        <v>690.7588823050071</v>
      </c>
      <c r="G3" s="7">
        <f>'blk, drift &amp; conc calc'!G111</f>
        <v>30.822300734061237</v>
      </c>
      <c r="H3" s="7">
        <f>'blk, drift &amp; conc calc'!H111</f>
        <v>261.07920776691657</v>
      </c>
      <c r="I3" s="7">
        <f>'blk, drift &amp; conc calc'!I111</f>
        <v>390.0695751735954</v>
      </c>
      <c r="J3" s="7">
        <f>'blk, drift &amp; conc calc'!J111</f>
        <v>135.3588096261413</v>
      </c>
      <c r="K3" s="7">
        <f>'blk, drift &amp; conc calc'!K111</f>
        <v>305.679143748814</v>
      </c>
      <c r="L3" s="7">
        <f>'blk, drift &amp; conc calc'!L111</f>
        <v>176.40401437419646</v>
      </c>
      <c r="M3" s="7"/>
      <c r="N3" s="7">
        <f>SUM(C3:L3)</f>
        <v>4098.460869710836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35.200052439520704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drift-2</v>
      </c>
      <c r="C4" s="35">
        <f>'blk, drift &amp; conc calc'!C114</f>
        <v>27.64332695982454</v>
      </c>
      <c r="D4" s="7">
        <f>'blk, drift &amp; conc calc'!D114</f>
        <v>134.4030766569623</v>
      </c>
      <c r="E4" s="7">
        <f>'blk, drift &amp; conc calc'!E114</f>
        <v>1946.2425323653172</v>
      </c>
      <c r="F4" s="7">
        <f>'blk, drift &amp; conc calc'!F114</f>
        <v>690.7588823050071</v>
      </c>
      <c r="G4" s="7">
        <f>'blk, drift &amp; conc calc'!G114</f>
        <v>30.822300734061237</v>
      </c>
      <c r="H4" s="7">
        <f>'blk, drift &amp; conc calc'!H114</f>
        <v>261.07920776691657</v>
      </c>
      <c r="I4" s="7">
        <f>'blk, drift &amp; conc calc'!I114</f>
        <v>390.0695751735954</v>
      </c>
      <c r="J4" s="7">
        <f>'blk, drift &amp; conc calc'!J114</f>
        <v>135.3588096261413</v>
      </c>
      <c r="K4" s="7">
        <f>'blk, drift &amp; conc calc'!K114</f>
        <v>305.6791437488141</v>
      </c>
      <c r="L4" s="7">
        <f>'blk, drift &amp; conc calc'!L114</f>
        <v>176.40401437419646</v>
      </c>
      <c r="M4" s="7"/>
      <c r="N4" s="7">
        <f aca="true" t="shared" si="0" ref="N4:N9">SUM(C4:L4)</f>
        <v>4098.460869710836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35.200052439520704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drift-3</v>
      </c>
      <c r="C5" s="35">
        <f>'blk, drift &amp; conc calc'!C117</f>
        <v>27.64332695982454</v>
      </c>
      <c r="D5" s="7">
        <f>'blk, drift &amp; conc calc'!D117</f>
        <v>134.40307665696224</v>
      </c>
      <c r="E5" s="7">
        <f>'blk, drift &amp; conc calc'!E117</f>
        <v>1946.2425323653172</v>
      </c>
      <c r="F5" s="7">
        <f>'blk, drift &amp; conc calc'!F117</f>
        <v>690.7588823050071</v>
      </c>
      <c r="G5" s="7">
        <f>'blk, drift &amp; conc calc'!G117</f>
        <v>30.822300734061237</v>
      </c>
      <c r="H5" s="7">
        <f>'blk, drift &amp; conc calc'!H117</f>
        <v>261.07920776691657</v>
      </c>
      <c r="I5" s="7">
        <f>'blk, drift &amp; conc calc'!I117</f>
        <v>390.0695751735954</v>
      </c>
      <c r="J5" s="7">
        <f>'blk, drift &amp; conc calc'!J117</f>
        <v>135.3588096261413</v>
      </c>
      <c r="K5" s="7">
        <f>'blk, drift &amp; conc calc'!K117</f>
        <v>305.679143748814</v>
      </c>
      <c r="L5" s="7">
        <f>'blk, drift &amp; conc calc'!L117</f>
        <v>176.40401437419646</v>
      </c>
      <c r="M5" s="7"/>
      <c r="N5" s="7">
        <f t="shared" si="0"/>
        <v>4098.460869710836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35.200052439520704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drift-4</v>
      </c>
      <c r="C6" s="35">
        <f>'blk, drift &amp; conc calc'!C122</f>
        <v>27.64332695982454</v>
      </c>
      <c r="D6" s="7">
        <f>'blk, drift &amp; conc calc'!D122</f>
        <v>134.4030766569623</v>
      </c>
      <c r="E6" s="7">
        <f>'blk, drift &amp; conc calc'!E122</f>
        <v>1946.2425323653172</v>
      </c>
      <c r="F6" s="7">
        <f>'blk, drift &amp; conc calc'!F122</f>
        <v>690.7588823050071</v>
      </c>
      <c r="G6" s="7">
        <f>'blk, drift &amp; conc calc'!G122</f>
        <v>30.822300734061237</v>
      </c>
      <c r="H6" s="7">
        <f>'blk, drift &amp; conc calc'!H122</f>
        <v>261.07920776691657</v>
      </c>
      <c r="I6" s="7">
        <f>'blk, drift &amp; conc calc'!I122</f>
        <v>390.0695751735954</v>
      </c>
      <c r="J6" s="7">
        <f>'blk, drift &amp; conc calc'!J122</f>
        <v>135.35880962614135</v>
      </c>
      <c r="K6" s="7">
        <f>'blk, drift &amp; conc calc'!K122</f>
        <v>305.679143748814</v>
      </c>
      <c r="L6" s="7">
        <f>'blk, drift &amp; conc calc'!L122</f>
        <v>176.40401437419646</v>
      </c>
      <c r="M6" s="7"/>
      <c r="N6" s="7">
        <f t="shared" si="0"/>
        <v>4098.460869710836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35.200052439520704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drift5</v>
      </c>
      <c r="C7" s="35">
        <f>'blk, drift &amp; conc calc'!C127</f>
        <v>27.64332695982454</v>
      </c>
      <c r="D7" s="7">
        <f>'blk, drift &amp; conc calc'!D127</f>
        <v>134.4030766569623</v>
      </c>
      <c r="E7" s="7">
        <f>'blk, drift &amp; conc calc'!E127</f>
        <v>1946.2425323653172</v>
      </c>
      <c r="F7" s="7">
        <f>'blk, drift &amp; conc calc'!F127</f>
        <v>690.7588823050072</v>
      </c>
      <c r="G7" s="7">
        <f>'blk, drift &amp; conc calc'!G127</f>
        <v>30.82230073406123</v>
      </c>
      <c r="H7" s="7">
        <f>'blk, drift &amp; conc calc'!H127</f>
        <v>261.07920776691657</v>
      </c>
      <c r="I7" s="7">
        <f>'blk, drift &amp; conc calc'!I127</f>
        <v>390.0695751735954</v>
      </c>
      <c r="J7" s="7">
        <f>'blk, drift &amp; conc calc'!J127</f>
        <v>135.3588096261413</v>
      </c>
      <c r="K7" s="7">
        <f>'blk, drift &amp; conc calc'!K127</f>
        <v>305.679143748814</v>
      </c>
      <c r="L7" s="7">
        <f>'blk, drift &amp; conc calc'!L127</f>
        <v>176.4040143741965</v>
      </c>
      <c r="M7" s="7"/>
      <c r="N7" s="7">
        <f t="shared" si="0"/>
        <v>4098.460869710836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35.200052439520704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drift-6</v>
      </c>
      <c r="C8" s="35">
        <f>'blk, drift &amp; conc calc'!C132</f>
        <v>27.64332695982454</v>
      </c>
      <c r="D8" s="7">
        <f>'blk, drift &amp; conc calc'!D132</f>
        <v>134.40307665696224</v>
      </c>
      <c r="E8" s="7">
        <f>'blk, drift &amp; conc calc'!E132</f>
        <v>1946.2425323653172</v>
      </c>
      <c r="F8" s="7">
        <f>'blk, drift &amp; conc calc'!F132</f>
        <v>690.7588823050072</v>
      </c>
      <c r="G8" s="7">
        <f>'blk, drift &amp; conc calc'!G132</f>
        <v>30.822300734061237</v>
      </c>
      <c r="H8" s="7">
        <f>'blk, drift &amp; conc calc'!H132</f>
        <v>261.07920776691657</v>
      </c>
      <c r="I8" s="7">
        <f>'blk, drift &amp; conc calc'!I132</f>
        <v>390.0695751735954</v>
      </c>
      <c r="J8" s="7">
        <f>'blk, drift &amp; conc calc'!J132</f>
        <v>135.3588096261413</v>
      </c>
      <c r="K8" s="7">
        <f>'blk, drift &amp; conc calc'!K132</f>
        <v>305.679143748814</v>
      </c>
      <c r="L8" s="7">
        <f>'blk, drift &amp; conc calc'!L132</f>
        <v>176.40401437419646</v>
      </c>
      <c r="M8" s="7"/>
      <c r="N8" s="7">
        <f t="shared" si="0"/>
        <v>4098.460869710836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35.200052439520704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drift-7</v>
      </c>
      <c r="C9" s="35">
        <f>'blk, drift &amp; conc calc'!C137</f>
        <v>27.64332695982454</v>
      </c>
      <c r="D9" s="7">
        <f>'blk, drift &amp; conc calc'!D137</f>
        <v>134.40307665696224</v>
      </c>
      <c r="E9" s="7">
        <f>'blk, drift &amp; conc calc'!E137</f>
        <v>1946.2425323653172</v>
      </c>
      <c r="F9" s="7">
        <f>'blk, drift &amp; conc calc'!F137</f>
        <v>690.7588823050071</v>
      </c>
      <c r="G9" s="7">
        <f>'blk, drift &amp; conc calc'!G137</f>
        <v>30.822300734061237</v>
      </c>
      <c r="H9" s="7">
        <f>'blk, drift &amp; conc calc'!H137</f>
        <v>261.0792077669165</v>
      </c>
      <c r="I9" s="7">
        <f>'blk, drift &amp; conc calc'!I137</f>
        <v>390.0695751735954</v>
      </c>
      <c r="J9" s="7">
        <f>'blk, drift &amp; conc calc'!J137</f>
        <v>135.3588096261413</v>
      </c>
      <c r="K9" s="7">
        <f>'blk, drift &amp; conc calc'!K137</f>
        <v>305.679143748814</v>
      </c>
      <c r="L9" s="7">
        <f>'blk, drift &amp; conc calc'!L137</f>
        <v>176.40401437419646</v>
      </c>
      <c r="M9" s="7"/>
      <c r="N9" s="7">
        <f t="shared" si="0"/>
        <v>4098.460869710836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35.200052439520704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drift-8</v>
      </c>
      <c r="C10" s="93">
        <f>'blk, drift &amp; conc calc'!C142</f>
        <v>27.64332695982454</v>
      </c>
      <c r="D10" s="32">
        <f>'blk, drift &amp; conc calc'!D142</f>
        <v>134.40307665696224</v>
      </c>
      <c r="E10" s="32">
        <f>'blk, drift &amp; conc calc'!E142</f>
        <v>1946.2425323653172</v>
      </c>
      <c r="F10" s="32">
        <f>'blk, drift &amp; conc calc'!F142</f>
        <v>690.758882305007</v>
      </c>
      <c r="G10" s="32">
        <f>'blk, drift &amp; conc calc'!G142</f>
        <v>30.822300734061237</v>
      </c>
      <c r="H10" s="32">
        <f>'blk, drift &amp; conc calc'!H142</f>
        <v>261.0792077669166</v>
      </c>
      <c r="I10" s="32">
        <f>'blk, drift &amp; conc calc'!I142</f>
        <v>390.0695751735954</v>
      </c>
      <c r="J10" s="32">
        <f>'blk, drift &amp; conc calc'!J142</f>
        <v>135.3588096261413</v>
      </c>
      <c r="K10" s="32">
        <f>'blk, drift &amp; conc calc'!K142</f>
        <v>305.679143748814</v>
      </c>
      <c r="L10" s="32">
        <f>'blk, drift &amp; conc calc'!L142</f>
        <v>176.40401437419646</v>
      </c>
      <c r="M10" s="40"/>
      <c r="N10" s="7">
        <f>SUM(C10:L10)</f>
        <v>4098.460869710836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35.200052439520704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489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-1.6433269598245417</v>
      </c>
      <c r="D12" s="35">
        <f t="shared" si="1"/>
        <v>-4.403076656962298</v>
      </c>
      <c r="E12" s="35">
        <f t="shared" si="1"/>
        <v>-1666.2425323653172</v>
      </c>
      <c r="F12" s="35">
        <f t="shared" si="1"/>
        <v>-571.7588823050072</v>
      </c>
      <c r="G12" s="35">
        <f t="shared" si="1"/>
        <v>1.1776992659387702</v>
      </c>
      <c r="H12" s="35">
        <f t="shared" si="1"/>
        <v>-216.07920776691657</v>
      </c>
      <c r="I12" s="35">
        <f t="shared" si="1"/>
        <v>-1.0695751735954104</v>
      </c>
      <c r="J12" s="35">
        <f t="shared" si="1"/>
        <v>-8.358809626141294</v>
      </c>
      <c r="K12" s="35">
        <f t="shared" si="1"/>
        <v>11.320856251186001</v>
      </c>
      <c r="L12" s="35">
        <f t="shared" si="1"/>
        <v>-4.4040143741964926</v>
      </c>
      <c r="M12" s="35"/>
      <c r="N12" s="35">
        <f>N11-N7</f>
        <v>-3998.460869710836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-6.649947560479298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-6.3204883070174676</v>
      </c>
      <c r="D13" s="35">
        <f t="shared" si="3"/>
        <v>-3.3869820438171527</v>
      </c>
      <c r="E13" s="35">
        <f t="shared" si="3"/>
        <v>-595.086618701899</v>
      </c>
      <c r="F13" s="35">
        <f t="shared" si="3"/>
        <v>-480.4696489958044</v>
      </c>
      <c r="G13" s="35">
        <f t="shared" si="3"/>
        <v>3.6803102060586568</v>
      </c>
      <c r="H13" s="35">
        <f t="shared" si="3"/>
        <v>-480.1760172598146</v>
      </c>
      <c r="I13" s="35">
        <f t="shared" si="3"/>
        <v>-0.27495505747953997</v>
      </c>
      <c r="J13" s="35">
        <f t="shared" si="3"/>
        <v>-6.5817398631033806</v>
      </c>
      <c r="K13" s="35">
        <f t="shared" si="3"/>
        <v>3.5712480287652997</v>
      </c>
      <c r="L13" s="35">
        <f t="shared" si="3"/>
        <v>-2.560473473370054</v>
      </c>
      <c r="M13" s="35"/>
      <c r="N13" s="35">
        <f>(N11-N7)/N11*100</f>
        <v>-3998.4608697108365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-15.88995832850489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bir1-1</v>
      </c>
      <c r="C15" s="32">
        <f>'blk, drift &amp; conc calc'!C113</f>
        <v>16.28305172768571</v>
      </c>
      <c r="D15" s="32">
        <f>'blk, drift &amp; conc calc'!D113</f>
        <v>9.921611995443985</v>
      </c>
      <c r="E15" s="32">
        <f>'blk, drift &amp; conc calc'!E113</f>
        <v>379.45620084077706</v>
      </c>
      <c r="F15" s="32">
        <f>'blk, drift &amp; conc calc'!F113</f>
        <v>169.5861495566718</v>
      </c>
      <c r="G15" s="32">
        <f>'blk, drift &amp; conc calc'!G113</f>
        <v>44.54892106405045</v>
      </c>
      <c r="H15" s="32">
        <f>'blk, drift &amp; conc calc'!H113</f>
        <v>55.518581815736155</v>
      </c>
      <c r="I15" s="32">
        <f>'blk, drift &amp; conc calc'!I113</f>
        <v>106.74795995627349</v>
      </c>
      <c r="J15" s="32">
        <f>'blk, drift &amp; conc calc'!J113</f>
        <v>126.7558711333065</v>
      </c>
      <c r="K15" s="32">
        <f>'blk, drift &amp; conc calc'!K113</f>
        <v>315.1651827696744</v>
      </c>
      <c r="L15" s="32">
        <f>'blk, drift &amp; conc calc'!L113</f>
        <v>17.35853779389065</v>
      </c>
      <c r="M15" s="7"/>
      <c r="N15" s="7">
        <f>SUM(C15:L15)</f>
        <v>1241.3420686535103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36.37782098842649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bir1-2</v>
      </c>
      <c r="C16" s="32">
        <f>'blk, drift &amp; conc calc'!C128</f>
        <v>15.590302920583227</v>
      </c>
      <c r="D16" s="32">
        <f>'blk, drift &amp; conc calc'!D128</f>
        <v>9.886620567680449</v>
      </c>
      <c r="E16" s="32">
        <f>'blk, drift &amp; conc calc'!E128</f>
        <v>377.4095759564529</v>
      </c>
      <c r="F16" s="32">
        <f>'blk, drift &amp; conc calc'!F128</f>
        <v>166.72545220249322</v>
      </c>
      <c r="G16" s="32">
        <f>'blk, drift &amp; conc calc'!G128</f>
        <v>44.71463504514896</v>
      </c>
      <c r="H16" s="32">
        <f>'blk, drift &amp; conc calc'!H128</f>
        <v>54.8859086171454</v>
      </c>
      <c r="I16" s="32">
        <f>'blk, drift &amp; conc calc'!I128</f>
        <v>108.0247735738899</v>
      </c>
      <c r="J16" s="32">
        <f>'blk, drift &amp; conc calc'!J128</f>
        <v>123.80103925723131</v>
      </c>
      <c r="K16" s="40">
        <f>'blk, drift &amp; conc calc'!K128</f>
        <v>314.2700414208863</v>
      </c>
      <c r="L16" s="32">
        <f>'blk, drift &amp; conc calc'!L128</f>
        <v>15.940706324204829</v>
      </c>
      <c r="M16" s="7"/>
      <c r="N16" s="7">
        <f>SUM(C16:L16)</f>
        <v>1231.2490558857164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7.637944851999224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545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0.06332267586553186</v>
      </c>
      <c r="D18" s="35">
        <f aca="true" t="shared" si="5" ref="D18:L18">D17-AVERAGE(D15:D16)</f>
        <v>-2.9041162815622172</v>
      </c>
      <c r="E18" s="35">
        <f t="shared" si="5"/>
        <v>-8.432888398614978</v>
      </c>
      <c r="F18" s="35">
        <f t="shared" si="5"/>
        <v>1.8441991204174997</v>
      </c>
      <c r="G18" s="35">
        <f t="shared" si="5"/>
        <v>-0.6317780545997067</v>
      </c>
      <c r="H18" s="35">
        <f t="shared" si="5"/>
        <v>-3.2022452164407724</v>
      </c>
      <c r="I18" s="35">
        <f t="shared" si="5"/>
        <v>2.6136332349182965</v>
      </c>
      <c r="J18" s="35">
        <f t="shared" si="5"/>
        <v>-0.2784551952689043</v>
      </c>
      <c r="K18" s="35">
        <f t="shared" si="5"/>
        <v>-4.717612095280344</v>
      </c>
      <c r="L18" s="35">
        <f t="shared" si="5"/>
        <v>1.35037794095226</v>
      </c>
      <c r="M18" s="35"/>
      <c r="N18" s="35">
        <f>N17-AVERAGE(N15:N16)</f>
        <v>-1136.2955622696134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-21.992117079787143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0.39576672415957415</v>
      </c>
      <c r="D19" s="35">
        <f aca="true" t="shared" si="7" ref="D19:L19">(D17-AVERAGE(D15:D16))/D17*100</f>
        <v>-41.48737545088882</v>
      </c>
      <c r="E19" s="35">
        <f t="shared" si="7"/>
        <v>-2.279159026652697</v>
      </c>
      <c r="F19" s="35">
        <f t="shared" si="7"/>
        <v>1.0848230120102937</v>
      </c>
      <c r="G19" s="35">
        <f t="shared" si="7"/>
        <v>-1.4358592149993334</v>
      </c>
      <c r="H19" s="35">
        <f t="shared" si="7"/>
        <v>-6.158163877770717</v>
      </c>
      <c r="I19" s="35">
        <f t="shared" si="7"/>
        <v>2.3760302135620877</v>
      </c>
      <c r="J19" s="35">
        <f t="shared" si="7"/>
        <v>-0.2227641562151234</v>
      </c>
      <c r="K19" s="35">
        <f t="shared" si="7"/>
        <v>-1.5218103533162401</v>
      </c>
      <c r="L19" s="35">
        <f t="shared" si="7"/>
        <v>7.502099671957001</v>
      </c>
      <c r="M19" s="35"/>
      <c r="N19" s="35">
        <f>(N17-AVERAGE(N15:N16))/N17*100</f>
        <v>-1136.2955622696134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-49.982084272243505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jp1-1</v>
      </c>
      <c r="C21" s="7">
        <f>'blk, drift &amp; conc calc'!C115</f>
        <v>0.24191758309728958</v>
      </c>
      <c r="D21" s="7">
        <f>'blk, drift &amp; conc calc'!D115</f>
        <v>12.986753925959416</v>
      </c>
      <c r="E21" s="7">
        <f>'blk, drift &amp; conc calc'!E115</f>
        <v>2773.074712888587</v>
      </c>
      <c r="F21" s="7">
        <f>'blk, drift &amp; conc calc'!F115</f>
        <v>2471.8684407517194</v>
      </c>
      <c r="G21" s="7">
        <f>'blk, drift &amp; conc calc'!G115</f>
        <v>7.428395853828475</v>
      </c>
      <c r="H21" s="7">
        <f>'blk, drift &amp; conc calc'!H115</f>
        <v>115.2103997998033</v>
      </c>
      <c r="I21" s="7">
        <f>'blk, drift &amp; conc calc'!I115</f>
        <v>2.822989995433148</v>
      </c>
      <c r="J21" s="7">
        <f>'blk, drift &amp; conc calc'!J115</f>
        <v>3.3358834483577398</v>
      </c>
      <c r="K21" s="7">
        <f>'blk, drift &amp; conc calc'!K115</f>
        <v>27.72064319721229</v>
      </c>
      <c r="L21" s="7">
        <f>'blk, drift &amp; conc calc'!L115</f>
        <v>9.195205966937202</v>
      </c>
      <c r="M21" s="7"/>
      <c r="N21" s="7">
        <f>SUM(C21:L21)</f>
        <v>5423.885343410935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0.6942033959866052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jp1-2</v>
      </c>
      <c r="C22" s="7">
        <f>'blk, drift &amp; conc calc'!C134</f>
        <v>-0.24086845019694736</v>
      </c>
      <c r="D22" s="7">
        <f>'blk, drift &amp; conc calc'!D134</f>
        <v>13.147949011701005</v>
      </c>
      <c r="E22" s="7">
        <f>'blk, drift &amp; conc calc'!E134</f>
        <v>2838.8470707753313</v>
      </c>
      <c r="F22" s="7">
        <f>'blk, drift &amp; conc calc'!F134</f>
        <v>2448.3802426043167</v>
      </c>
      <c r="G22" s="7">
        <f>'blk, drift &amp; conc calc'!G134</f>
        <v>7.599661673152402</v>
      </c>
      <c r="H22" s="7">
        <f>'blk, drift &amp; conc calc'!H134</f>
        <v>113.65678488718456</v>
      </c>
      <c r="I22" s="7">
        <f>'blk, drift &amp; conc calc'!I134</f>
        <v>2.8573739333902646</v>
      </c>
      <c r="J22" s="7">
        <f>'blk, drift &amp; conc calc'!J134</f>
        <v>4.908000449956314</v>
      </c>
      <c r="K22" s="7">
        <f>'blk, drift &amp; conc calc'!K134</f>
        <v>26.721105402501088</v>
      </c>
      <c r="L22" s="7">
        <f>'blk, drift &amp; conc calc'!L134</f>
        <v>6.439028162085563</v>
      </c>
      <c r="M22" s="7"/>
      <c r="N22" s="7">
        <f>SUM(C22:L22)</f>
        <v>5462.3163484494235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36.26638525078246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488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1.5394754335498289</v>
      </c>
      <c r="D24" s="35">
        <f t="shared" si="9"/>
        <v>6.432648531169789</v>
      </c>
      <c r="E24" s="35">
        <f t="shared" si="9"/>
        <v>1.0391081680409116</v>
      </c>
      <c r="F24" s="35">
        <f t="shared" si="9"/>
        <v>-0.12434167801802687</v>
      </c>
      <c r="G24" s="35">
        <f t="shared" si="9"/>
        <v>-0.27402876349043837</v>
      </c>
      <c r="H24" s="35">
        <f t="shared" si="9"/>
        <v>1.5664076565060725</v>
      </c>
      <c r="I24" s="35">
        <f t="shared" si="9"/>
        <v>0.4798180355882935</v>
      </c>
      <c r="J24" s="35">
        <f t="shared" si="9"/>
        <v>2.5980580508429725</v>
      </c>
      <c r="K24" s="35">
        <f t="shared" si="9"/>
        <v>0.47912570014331024</v>
      </c>
      <c r="L24" s="35">
        <f t="shared" si="9"/>
        <v>-1.8971170645113826</v>
      </c>
      <c r="M24" s="35"/>
      <c r="N24" s="35">
        <f>N23-AVERAGE(N21:N22)</f>
        <v>-5343.100845930179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11.240294323384534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>(C23-AVERAGE(C21:C22))/C23*100</f>
        <v>99.96593724349538</v>
      </c>
      <c r="D25" s="35">
        <f aca="true" t="shared" si="11" ref="D25:L25">(D23-AVERAGE(D21:D22))/D23*100</f>
        <v>32.9879411854861</v>
      </c>
      <c r="E25" s="35">
        <f t="shared" si="11"/>
        <v>0.037018459851831546</v>
      </c>
      <c r="F25" s="35">
        <f t="shared" si="11"/>
        <v>-0.005054539756830361</v>
      </c>
      <c r="G25" s="35">
        <f t="shared" si="11"/>
        <v>-3.7849276725198666</v>
      </c>
      <c r="H25" s="35">
        <f t="shared" si="11"/>
        <v>1.3503514280224762</v>
      </c>
      <c r="I25" s="35">
        <f t="shared" si="11"/>
        <v>14.452350469526914</v>
      </c>
      <c r="J25" s="35">
        <f t="shared" si="11"/>
        <v>38.66157813754423</v>
      </c>
      <c r="K25" s="35">
        <f t="shared" si="11"/>
        <v>1.7296956683874014</v>
      </c>
      <c r="L25" s="35">
        <f t="shared" si="11"/>
        <v>-32.04589635998957</v>
      </c>
      <c r="M25" s="35"/>
      <c r="N25" s="35">
        <f>(N23-AVERAGE(N21:N22))/N23*100</f>
        <v>-5343.100845930179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155.25268402464826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ja3-1</v>
      </c>
      <c r="C27" s="32">
        <f>'blk, drift &amp; conc calc'!C121</f>
        <v>21.306240130139358</v>
      </c>
      <c r="D27" s="32">
        <f>'blk, drift &amp; conc calc'!D121</f>
        <v>322.3528348114869</v>
      </c>
      <c r="E27" s="32">
        <f>'blk, drift &amp; conc calc'!E121</f>
        <v>59.3246756904246</v>
      </c>
      <c r="F27" s="32">
        <f>'blk, drift &amp; conc calc'!F121</f>
        <v>30.08671766109183</v>
      </c>
      <c r="G27" s="32">
        <f>'blk, drift &amp; conc calc'!G121</f>
        <v>20.560439069502447</v>
      </c>
      <c r="H27" s="32">
        <f>'blk, drift &amp; conc calc'!H121</f>
        <v>20.56943594215034</v>
      </c>
      <c r="I27" s="32">
        <f>'blk, drift &amp; conc calc'!I121</f>
        <v>285.71003646536354</v>
      </c>
      <c r="J27" s="32">
        <f>'blk, drift &amp; conc calc'!J121</f>
        <v>43.766648750625315</v>
      </c>
      <c r="K27" s="32">
        <f>'blk, drift &amp; conc calc'!K121</f>
        <v>161.92171358346724</v>
      </c>
      <c r="L27" s="32">
        <f>'blk, drift &amp; conc calc'!L121</f>
        <v>122.31311416506793</v>
      </c>
      <c r="M27" s="7"/>
      <c r="N27" s="7">
        <f>SUM(C27:L27)</f>
        <v>1087.9118562693195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17.354673990471028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ja3-2</v>
      </c>
      <c r="C28" s="32">
        <f>'blk, drift &amp; conc calc'!C138</f>
        <v>21.188726614989918</v>
      </c>
      <c r="D28" s="32">
        <f>'blk, drift &amp; conc calc'!D138</f>
        <v>323.91814904738135</v>
      </c>
      <c r="E28" s="32">
        <f>'blk, drift &amp; conc calc'!E138</f>
        <v>63.874345176255744</v>
      </c>
      <c r="F28" s="32">
        <f>'blk, drift &amp; conc calc'!F138</f>
        <v>34.40056053723201</v>
      </c>
      <c r="G28" s="32">
        <f>'blk, drift &amp; conc calc'!G138</f>
        <v>20.455322817471576</v>
      </c>
      <c r="H28" s="32">
        <f>'blk, drift &amp; conc calc'!H138</f>
        <v>21.61435126807707</v>
      </c>
      <c r="I28" s="32">
        <f>'blk, drift &amp; conc calc'!I138</f>
        <v>290.21725737243986</v>
      </c>
      <c r="J28" s="32">
        <f>'blk, drift &amp; conc calc'!J138</f>
        <v>41.44306074273929</v>
      </c>
      <c r="K28" s="32">
        <f>'blk, drift &amp; conc calc'!K138</f>
        <v>157.28150742345306</v>
      </c>
      <c r="L28" s="32">
        <f>'blk, drift &amp; conc calc'!L138</f>
        <v>113.81026389963952</v>
      </c>
      <c r="M28" s="7"/>
      <c r="N28" s="7">
        <f>SUM(C28:L28)</f>
        <v>1088.2035448996794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-2.2194895933849783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389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-0.047483372564638415</v>
      </c>
      <c r="D30" s="35">
        <f aca="true" t="shared" si="13" ref="D30:L30">D29-AVERAGE(D27:D28)</f>
        <v>-0.13549192943412436</v>
      </c>
      <c r="E30" s="35">
        <f t="shared" si="13"/>
        <v>4.6004895666598316</v>
      </c>
      <c r="F30" s="35">
        <f t="shared" si="13"/>
        <v>-0.043639099161914885</v>
      </c>
      <c r="G30" s="35">
        <f t="shared" si="13"/>
        <v>1.4921190565129905</v>
      </c>
      <c r="H30" s="35">
        <f t="shared" si="13"/>
        <v>0.008106394886297608</v>
      </c>
      <c r="I30" s="35">
        <f t="shared" si="13"/>
        <v>-0.9636469189017021</v>
      </c>
      <c r="J30" s="35">
        <f t="shared" si="13"/>
        <v>0.7951452533176919</v>
      </c>
      <c r="K30" s="35">
        <f t="shared" si="13"/>
        <v>9.398389496539835</v>
      </c>
      <c r="L30" s="35">
        <f t="shared" si="13"/>
        <v>-0.06168903235372625</v>
      </c>
      <c r="M30" s="35"/>
      <c r="N30" s="35">
        <f>N29-AVERAGE(N27:N28)</f>
        <v>-988.0577005844993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-14.432407801456975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>(C29-AVERAGE(C27:C28))/C29*100</f>
        <v>-0.2239781724747095</v>
      </c>
      <c r="D31" s="35">
        <f aca="true" t="shared" si="15" ref="D31:L31">(D29-AVERAGE(D27:D28))/D29*100</f>
        <v>-0.04194796576907875</v>
      </c>
      <c r="E31" s="35">
        <f t="shared" si="15"/>
        <v>6.949380010060169</v>
      </c>
      <c r="F31" s="35">
        <f t="shared" si="15"/>
        <v>-0.13552515267675427</v>
      </c>
      <c r="G31" s="35">
        <f t="shared" si="15"/>
        <v>6.782359347786321</v>
      </c>
      <c r="H31" s="35">
        <f t="shared" si="15"/>
        <v>0.0384189331104152</v>
      </c>
      <c r="I31" s="35">
        <f t="shared" si="15"/>
        <v>-0.3357654769692342</v>
      </c>
      <c r="J31" s="35">
        <f t="shared" si="15"/>
        <v>1.8321319200868478</v>
      </c>
      <c r="K31" s="35">
        <f t="shared" si="15"/>
        <v>5.561177216887477</v>
      </c>
      <c r="L31" s="35">
        <f t="shared" si="15"/>
        <v>-0.05227884097773411</v>
      </c>
      <c r="M31" s="35"/>
      <c r="N31" s="35">
        <f>(N29-AVERAGE(N27:N28))/N29*100</f>
        <v>-988.0577005844992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-65.60185364298626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dts1-1</v>
      </c>
      <c r="C33" s="7">
        <f>'blk, drift &amp; conc calc'!C123</f>
        <v>-0.5203502364603455</v>
      </c>
      <c r="D33" s="7">
        <f>'blk, drift &amp; conc calc'!D123</f>
        <v>3.803071868881313</v>
      </c>
      <c r="E33" s="7">
        <f>'blk, drift &amp; conc calc'!E123</f>
        <v>3556.3375587980554</v>
      </c>
      <c r="F33" s="7">
        <f>'blk, drift &amp; conc calc'!F123</f>
        <v>2239.2320206478885</v>
      </c>
      <c r="G33" s="7">
        <f>'blk, drift &amp; conc calc'!G123</f>
        <v>3.711337104935083</v>
      </c>
      <c r="H33" s="7">
        <f>'blk, drift &amp; conc calc'!H123</f>
        <v>126.88063781792984</v>
      </c>
      <c r="I33" s="7">
        <f>'blk, drift &amp; conc calc'!I123</f>
        <v>2.511496845271638</v>
      </c>
      <c r="J33" s="7">
        <f>'blk, drift &amp; conc calc'!J123</f>
        <v>4.05249223085135</v>
      </c>
      <c r="K33" s="7">
        <f>'blk, drift &amp; conc calc'!K123</f>
        <v>10.615331816532725</v>
      </c>
      <c r="L33" s="7">
        <f>'blk, drift &amp; conc calc'!L123</f>
        <v>3.5632826131117312</v>
      </c>
      <c r="N33" s="7">
        <f>SUM(C33:L33)</f>
        <v>5950.186879506997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7.218712128223245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dts1-2</v>
      </c>
      <c r="C34" s="178">
        <f>'blk, drift &amp; conc calc'!C140</f>
        <v>-0.13411585974863674</v>
      </c>
      <c r="D34" s="178">
        <f>'blk, drift &amp; conc calc'!D140</f>
        <v>3.705554201624952</v>
      </c>
      <c r="E34" s="178">
        <f>'blk, drift &amp; conc calc'!E140</f>
        <v>3600.381805545111</v>
      </c>
      <c r="F34" s="178">
        <f>'blk, drift &amp; conc calc'!F140</f>
        <v>2295.535195230448</v>
      </c>
      <c r="G34" s="178">
        <f>'blk, drift &amp; conc calc'!G140</f>
        <v>3.6530141319179266</v>
      </c>
      <c r="H34" s="178">
        <f>'blk, drift &amp; conc calc'!H140</f>
        <v>123.2423531608703</v>
      </c>
      <c r="I34" s="178">
        <f>'blk, drift &amp; conc calc'!I140</f>
        <v>2.504113239119203</v>
      </c>
      <c r="J34" s="178">
        <f>'blk, drift &amp; conc calc'!J140</f>
        <v>3.6792438903380216</v>
      </c>
      <c r="K34" s="178">
        <f>'blk, drift &amp; conc calc'!K140</f>
        <v>9.77148947940059</v>
      </c>
      <c r="L34" s="178">
        <f>'blk, drift &amp; conc calc'!L140</f>
        <v>2.2557244514568975</v>
      </c>
      <c r="N34" s="7">
        <f>SUM(C34:L34)</f>
        <v>6044.594377470537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34.065502977490766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512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0.3672330481044911</v>
      </c>
      <c r="D36" s="35">
        <f aca="true" t="shared" si="17" ref="D36:L36">D35-(AVERAGE(D33:D34))</f>
        <v>-2.0543130352531325</v>
      </c>
      <c r="E36" s="35">
        <f t="shared" si="17"/>
        <v>411.64031782841676</v>
      </c>
      <c r="F36" s="35">
        <f t="shared" si="17"/>
        <v>92.61639206083146</v>
      </c>
      <c r="G36" s="35">
        <f t="shared" si="17"/>
        <v>-0.18217561842650465</v>
      </c>
      <c r="H36" s="35">
        <f t="shared" si="17"/>
        <v>14.938504510599927</v>
      </c>
      <c r="I36" s="35">
        <f t="shared" si="17"/>
        <v>-2.187805042195421</v>
      </c>
      <c r="J36" s="35">
        <f t="shared" si="17"/>
        <v>-3.3758680605946854</v>
      </c>
      <c r="K36" s="35">
        <f t="shared" si="17"/>
        <v>0.8065893520333418</v>
      </c>
      <c r="L36" s="35">
        <f t="shared" si="17"/>
        <v>1.0904964677156856</v>
      </c>
      <c r="M36" s="35"/>
      <c r="N36" s="35">
        <f>N35-N33</f>
        <v>-5850.186879506997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-3.7187121282232454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918.0826202612277</v>
      </c>
      <c r="D37" s="35">
        <f aca="true" t="shared" si="19" ref="D37:L37">(D35-AVERAGE(D33:D34))/D35*100</f>
        <v>-120.84194325018427</v>
      </c>
      <c r="E37" s="35">
        <f t="shared" si="19"/>
        <v>10.316799945574354</v>
      </c>
      <c r="F37" s="35">
        <f t="shared" si="19"/>
        <v>3.9244233924081127</v>
      </c>
      <c r="G37" s="35">
        <f t="shared" si="19"/>
        <v>-5.205017669328704</v>
      </c>
      <c r="H37" s="35">
        <f t="shared" si="19"/>
        <v>10.670360364714233</v>
      </c>
      <c r="I37" s="35">
        <f t="shared" si="19"/>
        <v>-683.689075686069</v>
      </c>
      <c r="J37" s="35">
        <f t="shared" si="19"/>
        <v>-688.9526654274869</v>
      </c>
      <c r="K37" s="35">
        <f t="shared" si="19"/>
        <v>7.33263047303038</v>
      </c>
      <c r="L37" s="35">
        <f t="shared" si="19"/>
        <v>27.26241169289214</v>
      </c>
      <c r="M37" s="35"/>
      <c r="N37" s="35">
        <f>(N35-N33)/N35*100</f>
        <v>-5850.186879506997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-106.24891794923559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bhvo2-1 unignited</v>
      </c>
      <c r="C39" s="7">
        <f>'blk, drift &amp; conc calc'!C131</f>
        <v>26.237284284479678</v>
      </c>
      <c r="D39" s="7">
        <f>'blk, drift &amp; conc calc'!D131</f>
        <v>134.5098872166767</v>
      </c>
      <c r="E39" s="7">
        <f>'blk, drift &amp; conc calc'!E131</f>
        <v>271.2249782113633</v>
      </c>
      <c r="F39" s="7">
        <f>'blk, drift &amp; conc calc'!F131</f>
        <v>116.67554096928723</v>
      </c>
      <c r="G39" s="7">
        <f>'blk, drift &amp; conc calc'!G131</f>
        <v>30.947652852893988</v>
      </c>
      <c r="H39" s="7">
        <f>'blk, drift &amp; conc calc'!H131</f>
        <v>63.31565156335236</v>
      </c>
      <c r="I39" s="7">
        <f>'blk, drift &amp; conc calc'!I131</f>
        <v>375.40294684569636</v>
      </c>
      <c r="J39" s="7">
        <f>'blk, drift &amp; conc calc'!J131</f>
        <v>122.98904692178843</v>
      </c>
      <c r="K39" s="7">
        <f>'blk, drift &amp; conc calc'!K131</f>
        <v>296.53658824158754</v>
      </c>
      <c r="L39" s="7">
        <f>'blk, drift &amp; conc calc'!L131</f>
        <v>177.11830415620503</v>
      </c>
      <c r="M39" s="7"/>
      <c r="N39" s="7">
        <f>SUM(C39:L39)</f>
        <v>1614.9578812633306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-1.4288456407768797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bhvo2-2 unignited</v>
      </c>
      <c r="C40" s="178">
        <f>'blk, drift &amp; conc calc'!C141</f>
        <v>27.690743595283678</v>
      </c>
      <c r="D40" s="178">
        <f>'blk, drift &amp; conc calc'!D141</f>
        <v>132.1117329927274</v>
      </c>
      <c r="E40" s="178">
        <f>'blk, drift &amp; conc calc'!E141</f>
        <v>280.5216753086697</v>
      </c>
      <c r="F40" s="178">
        <f>'blk, drift &amp; conc calc'!F141</f>
        <v>116.47651551046974</v>
      </c>
      <c r="G40" s="178">
        <f>'blk, drift &amp; conc calc'!G141</f>
        <v>31.05900492037221</v>
      </c>
      <c r="H40" s="178">
        <f>'blk, drift &amp; conc calc'!H141</f>
        <v>62.598337837956265</v>
      </c>
      <c r="I40" s="178">
        <f>'blk, drift &amp; conc calc'!I141</f>
        <v>385.8617778948045</v>
      </c>
      <c r="J40" s="178">
        <f>'blk, drift &amp; conc calc'!J141</f>
        <v>116.46706327499655</v>
      </c>
      <c r="K40" s="178">
        <f>'blk, drift &amp; conc calc'!K141</f>
        <v>295.79298574040445</v>
      </c>
      <c r="L40" s="178">
        <f>'blk, drift &amp; conc calc'!L141</f>
        <v>174.52565162608107</v>
      </c>
      <c r="M40" s="7"/>
      <c r="N40" s="7">
        <f>SUM(C40:L40)</f>
        <v>1623.1054887017654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16.786025165720382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581</v>
      </c>
      <c r="C41" s="35">
        <v>26</v>
      </c>
      <c r="D41" s="35">
        <v>130</v>
      </c>
      <c r="E41" s="35">
        <v>280</v>
      </c>
      <c r="F41" s="35">
        <v>119</v>
      </c>
      <c r="G41" s="35">
        <v>32</v>
      </c>
      <c r="H41" s="35">
        <v>45</v>
      </c>
      <c r="I41" s="35">
        <v>389</v>
      </c>
      <c r="J41" s="35">
        <v>127</v>
      </c>
      <c r="K41" s="35">
        <v>317</v>
      </c>
      <c r="L41" s="35">
        <v>172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-0.9640139398816778</v>
      </c>
      <c r="D42" s="35">
        <f t="shared" si="21"/>
        <v>-3.310810104702057</v>
      </c>
      <c r="E42" s="35">
        <f t="shared" si="21"/>
        <v>4.126673239983461</v>
      </c>
      <c r="F42" s="35">
        <f t="shared" si="21"/>
        <v>2.4239717601215176</v>
      </c>
      <c r="G42" s="35">
        <f t="shared" si="21"/>
        <v>0.9966711133669008</v>
      </c>
      <c r="H42" s="35">
        <f t="shared" si="21"/>
        <v>-17.956994700654313</v>
      </c>
      <c r="I42" s="35">
        <f t="shared" si="21"/>
        <v>8.367637629749538</v>
      </c>
      <c r="J42" s="35">
        <f t="shared" si="21"/>
        <v>7.271944901607512</v>
      </c>
      <c r="K42" s="35">
        <f t="shared" si="21"/>
        <v>20.835213009004008</v>
      </c>
      <c r="L42" s="35">
        <f t="shared" si="21"/>
        <v>-3.8219778911430353</v>
      </c>
      <c r="M42" s="35"/>
      <c r="N42" s="35">
        <f>N41-N39</f>
        <v>-1514.9578812633306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43.27884564077688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-3.7077459226218377</v>
      </c>
      <c r="D43" s="35">
        <f aca="true" t="shared" si="23" ref="D43:L43">(D41-AVERAGE(D39:D40))/D41*100</f>
        <v>-2.546777003616967</v>
      </c>
      <c r="E43" s="35">
        <f t="shared" si="23"/>
        <v>1.4738118714226647</v>
      </c>
      <c r="F43" s="35">
        <f t="shared" si="23"/>
        <v>2.036951058925645</v>
      </c>
      <c r="G43" s="35">
        <f t="shared" si="23"/>
        <v>3.114597229271565</v>
      </c>
      <c r="H43" s="35">
        <f t="shared" si="23"/>
        <v>-39.9044326681207</v>
      </c>
      <c r="I43" s="35">
        <f t="shared" si="23"/>
        <v>2.1510636580333005</v>
      </c>
      <c r="J43" s="35">
        <f t="shared" si="23"/>
        <v>5.725940867407489</v>
      </c>
      <c r="K43" s="35">
        <f t="shared" si="23"/>
        <v>6.572622400316722</v>
      </c>
      <c r="L43" s="35">
        <f t="shared" si="23"/>
        <v>-2.2220801692692067</v>
      </c>
      <c r="M43" s="35"/>
      <c r="N43" s="35">
        <f>(N41-N39)/N41*100</f>
        <v>-1514.9578812633306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103.41420702694595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83r2  32-42</v>
      </c>
      <c r="C45" s="32">
        <f>'blk, drift &amp; conc calc'!C118</f>
        <v>4.856375447213498</v>
      </c>
      <c r="D45" s="32">
        <f>'blk, drift &amp; conc calc'!D118</f>
        <v>6.084005005198897</v>
      </c>
      <c r="E45" s="32">
        <f>'blk, drift &amp; conc calc'!E118</f>
        <v>1444.5996803297776</v>
      </c>
      <c r="F45" s="32">
        <f>'blk, drift &amp; conc calc'!F118</f>
        <v>768.8319409566891</v>
      </c>
      <c r="G45" s="32">
        <f>'blk, drift &amp; conc calc'!G118</f>
        <v>18.73783166651309</v>
      </c>
      <c r="H45" s="32">
        <f>'blk, drift &amp; conc calc'!H118</f>
        <v>66.46311371392457</v>
      </c>
      <c r="I45" s="32">
        <f>'blk, drift &amp; conc calc'!I118</f>
        <v>54.61290691348072</v>
      </c>
      <c r="J45" s="32">
        <f>'blk, drift &amp; conc calc'!J118</f>
        <v>96.81839137532425</v>
      </c>
      <c r="K45" s="7">
        <f>'blk, drift &amp; conc calc'!K118</f>
        <v>80.24248969931966</v>
      </c>
      <c r="L45" s="32">
        <f>'blk, drift &amp; conc calc'!L118</f>
        <v>6.56820701855169</v>
      </c>
      <c r="M45" s="109"/>
      <c r="N45" s="7">
        <f>SUM(C45:L45)</f>
        <v>2547.814942125993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19.398719448066284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159r1  110-117</v>
      </c>
      <c r="C46" s="7">
        <f>'blk, drift &amp; conc calc'!C126</f>
        <v>11.152938117828384</v>
      </c>
      <c r="D46" s="7">
        <f>'blk, drift &amp; conc calc'!D126</f>
        <v>4.622411588727738</v>
      </c>
      <c r="E46" s="7">
        <f>'blk, drift &amp; conc calc'!E126</f>
        <v>1256.0173288632557</v>
      </c>
      <c r="F46" s="7">
        <f>'blk, drift &amp; conc calc'!F126</f>
        <v>224.4454053866684</v>
      </c>
      <c r="G46" s="7">
        <f>'blk, drift &amp; conc calc'!G126</f>
        <v>38.61981992369713</v>
      </c>
      <c r="H46" s="7">
        <f>'blk, drift &amp; conc calc'!H126</f>
        <v>40.251834609639566</v>
      </c>
      <c r="I46" s="7">
        <f>'blk, drift &amp; conc calc'!I126</f>
        <v>71.80152308843388</v>
      </c>
      <c r="J46" s="7">
        <f>'blk, drift &amp; conc calc'!J126</f>
        <v>96.1806926997462</v>
      </c>
      <c r="K46" s="7">
        <f>'blk, drift &amp; conc calc'!K126</f>
        <v>172.689070779082</v>
      </c>
      <c r="L46" s="7">
        <f>'blk, drift &amp; conc calc'!L126</f>
        <v>10.737584368786338</v>
      </c>
      <c r="M46" s="109"/>
      <c r="N46" s="35">
        <f>SUM(C46:L46)</f>
        <v>1926.5186094258656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6.296562670614886</v>
      </c>
      <c r="D47" s="7">
        <f aca="true" t="shared" si="25" ref="D47:L47">D46-D45</f>
        <v>-1.4615934164711586</v>
      </c>
      <c r="E47" s="7">
        <f t="shared" si="25"/>
        <v>-188.5823514665219</v>
      </c>
      <c r="F47" s="7">
        <f t="shared" si="25"/>
        <v>-544.3865355700207</v>
      </c>
      <c r="G47" s="7">
        <f t="shared" si="25"/>
        <v>19.881988257184037</v>
      </c>
      <c r="H47" s="7">
        <f t="shared" si="25"/>
        <v>-26.211279104285005</v>
      </c>
      <c r="I47" s="7">
        <f t="shared" si="25"/>
        <v>17.18861617495316</v>
      </c>
      <c r="J47" s="7">
        <f t="shared" si="25"/>
        <v>-0.6376986755780507</v>
      </c>
      <c r="K47" s="7">
        <f t="shared" si="25"/>
        <v>92.44658107976232</v>
      </c>
      <c r="L47" s="7">
        <f t="shared" si="25"/>
        <v>4.169377350234648</v>
      </c>
      <c r="M47" s="109"/>
      <c r="N47" s="35">
        <f>N46-N45</f>
        <v>-621.2963327001276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24.601280551933716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56.45653731862457</v>
      </c>
      <c r="D48" s="7">
        <f t="shared" si="27"/>
        <v>-31.619715994902226</v>
      </c>
      <c r="E48" s="7">
        <f t="shared" si="27"/>
        <v>-15.014311278427684</v>
      </c>
      <c r="F48" s="7">
        <f t="shared" si="27"/>
        <v>-242.54741799332734</v>
      </c>
      <c r="G48" s="7">
        <f t="shared" si="27"/>
        <v>51.48130751636272</v>
      </c>
      <c r="H48" s="7">
        <f t="shared" si="27"/>
        <v>-65.11822220895216</v>
      </c>
      <c r="I48" s="7">
        <f t="shared" si="27"/>
        <v>23.939069027523153</v>
      </c>
      <c r="J48" s="7">
        <f t="shared" si="27"/>
        <v>-0.6630215042937962</v>
      </c>
      <c r="K48" s="7">
        <f t="shared" si="27"/>
        <v>53.53354480552366</v>
      </c>
      <c r="L48" s="7">
        <f t="shared" si="27"/>
        <v>38.82975171170562</v>
      </c>
      <c r="M48" s="109"/>
      <c r="N48" s="35">
        <f>(N46-N45)/N46*100</f>
        <v>-32.249692770176985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55.9120012543948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158r3  42-57</v>
      </c>
      <c r="C50" s="7">
        <f>'blk, drift &amp; conc calc'!C160</f>
        <v>22.48143691269716</v>
      </c>
      <c r="D50" s="7">
        <f>'blk, drift &amp; conc calc'!D160</f>
        <v>10.836358650360607</v>
      </c>
      <c r="E50" s="7">
        <f>'blk, drift &amp; conc calc'!E160</f>
        <v>207.64684336429391</v>
      </c>
      <c r="F50" s="7">
        <f>'blk, drift &amp; conc calc'!F160</f>
        <v>143.2086727477287</v>
      </c>
      <c r="G50" s="7">
        <f>'blk, drift &amp; conc calc'!G160</f>
        <v>50.68734798137247</v>
      </c>
      <c r="H50" s="7">
        <f>'blk, drift &amp; conc calc'!H160</f>
        <v>46.930067583069516</v>
      </c>
      <c r="I50" s="7">
        <f>'blk, drift &amp; conc calc'!I160</f>
        <v>134.52483056037318</v>
      </c>
      <c r="J50" s="7">
        <f>'blk, drift &amp; conc calc'!J160</f>
        <v>5.444939670726278</v>
      </c>
      <c r="K50" s="7">
        <f>'[1]Compar'!K50</f>
        <v>0.020084904120448346</v>
      </c>
      <c r="L50" s="7">
        <f>'blk, drift &amp; conc calc'!L160</f>
        <v>13.379785625124317</v>
      </c>
      <c r="M50" s="109"/>
      <c r="N50" s="7">
        <f>SUM(C50:L50)</f>
        <v>635.1603679998666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19.504639073470972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166r3  45-55</v>
      </c>
      <c r="C51" s="7">
        <f>'blk, drift &amp; conc calc'!C171</f>
        <v>20.474225349146575</v>
      </c>
      <c r="D51" s="7">
        <f>'blk, drift &amp; conc calc'!D171</f>
        <v>9.191056221075018</v>
      </c>
      <c r="E51" s="7">
        <f>'blk, drift &amp; conc calc'!E171</f>
        <v>471.5803786112258</v>
      </c>
      <c r="F51" s="7">
        <f>'blk, drift &amp; conc calc'!F171</f>
        <v>241.28212349436572</v>
      </c>
      <c r="G51" s="7">
        <f>'blk, drift &amp; conc calc'!G171</f>
        <v>45.23643818343783</v>
      </c>
      <c r="H51" s="7">
        <f>'blk, drift &amp; conc calc'!H171</f>
        <v>45.97806618352911</v>
      </c>
      <c r="I51" s="7">
        <f>'blk, drift &amp; conc calc'!I171</f>
        <v>120.26974958855949</v>
      </c>
      <c r="J51" s="7">
        <f>'blk, drift &amp; conc calc'!J171</f>
        <v>111.62727985087618</v>
      </c>
      <c r="K51" s="7">
        <f>'[1]Compar'!K51</f>
        <v>0.05458348547527615</v>
      </c>
      <c r="L51" s="7">
        <f>'blk, drift &amp; conc calc'!L171</f>
        <v>10.264825046381276</v>
      </c>
      <c r="M51" s="109"/>
      <c r="N51" s="7">
        <f>SUM(C51:L51)</f>
        <v>1075.9587260140722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15.677563176254225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511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27.858748568863692</v>
      </c>
      <c r="D53" s="109">
        <f t="shared" si="29"/>
        <v>-2.079468693759269</v>
      </c>
      <c r="E53" s="109">
        <f t="shared" si="29"/>
        <v>-330.89644694201286</v>
      </c>
      <c r="F53" s="109">
        <f t="shared" si="29"/>
        <v>-167.53243350346324</v>
      </c>
      <c r="G53" s="109">
        <f t="shared" si="29"/>
        <v>-47.814466349024165</v>
      </c>
      <c r="H53" s="109">
        <f t="shared" si="29"/>
        <v>-38.866057590947634</v>
      </c>
      <c r="I53" s="109">
        <f t="shared" si="29"/>
        <v>-126.55628757267934</v>
      </c>
      <c r="J53" s="109">
        <f t="shared" si="29"/>
        <v>-58.536109760801224</v>
      </c>
      <c r="K53" s="109">
        <f t="shared" si="29"/>
        <v>-0.03733419479786225</v>
      </c>
      <c r="L53" s="109">
        <f t="shared" si="29"/>
        <v>-11.099690968347506</v>
      </c>
      <c r="M53" s="109"/>
      <c r="N53" s="35">
        <f>N52-N50</f>
        <v>-535.1603679998666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8.495360926529028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56.4667205112007</v>
      </c>
      <c r="D54" s="109">
        <f t="shared" si="31"/>
        <v>-26.208799122245196</v>
      </c>
      <c r="E54" s="109">
        <f t="shared" si="31"/>
        <v>-3795.918548802058</v>
      </c>
      <c r="F54" s="109">
        <f t="shared" si="31"/>
        <v>-677.9131362663751</v>
      </c>
      <c r="G54" s="109">
        <f t="shared" si="31"/>
        <v>-32432.697416865365</v>
      </c>
      <c r="H54" s="109">
        <f t="shared" si="31"/>
        <v>-512.2036109012492</v>
      </c>
      <c r="I54" s="109">
        <f t="shared" si="31"/>
        <v>-15048.265290979307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-1536.0462604976233</v>
      </c>
      <c r="M54" s="109"/>
      <c r="N54" s="35">
        <f>(N52-N50)/N52*100</f>
        <v>-535.1603679998666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30.34057473760367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bhvo2-2 unignited</v>
      </c>
      <c r="C56" s="109">
        <f>'blk, drift &amp; conc calc'!C176</f>
        <v>59.23050055031178</v>
      </c>
      <c r="D56" s="109">
        <f>'blk, drift &amp; conc calc'!D176</f>
        <v>249.5590636232621</v>
      </c>
      <c r="E56" s="109">
        <f>'blk, drift &amp; conc calc'!E176</f>
        <v>401.1459956913977</v>
      </c>
      <c r="F56" s="109">
        <f>'blk, drift &amp; conc calc'!F176</f>
        <v>193.11806271635882</v>
      </c>
      <c r="G56" s="109">
        <f>'blk, drift &amp; conc calc'!G176</f>
        <v>40.09717535220052</v>
      </c>
      <c r="H56" s="109">
        <f>'blk, drift &amp; conc calc'!H176</f>
        <v>87.57507463530082</v>
      </c>
      <c r="I56" s="109">
        <f>'blk, drift &amp; conc calc'!I176</f>
        <v>520.1416766021965</v>
      </c>
      <c r="J56" s="109">
        <f>'blk, drift &amp; conc calc'!J176</f>
        <v>140.34281124637084</v>
      </c>
      <c r="K56" s="109">
        <f>'[1]Compar'!K56</f>
        <v>0.11302949753552384</v>
      </c>
      <c r="L56" s="109">
        <f>'blk, drift &amp; conc calc'!L176</f>
        <v>291.10878691230323</v>
      </c>
      <c r="M56" s="122"/>
      <c r="N56" s="7">
        <f>SUM(C56:L56)</f>
        <v>1982.4321768272378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33.973605183519155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489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-9.44997381447778</v>
      </c>
      <c r="D58" s="109">
        <f t="shared" si="33"/>
        <v>-236.09138604943928</v>
      </c>
      <c r="E58" s="109">
        <f t="shared" si="33"/>
        <v>-388.87544501302574</v>
      </c>
      <c r="F58" s="109">
        <f t="shared" si="33"/>
        <v>-185.90537317126703</v>
      </c>
      <c r="G58" s="109">
        <f t="shared" si="33"/>
        <v>-39.927582375344976</v>
      </c>
      <c r="H58" s="109">
        <f t="shared" si="33"/>
        <v>-76.2023691285171</v>
      </c>
      <c r="I58" s="109">
        <f t="shared" si="33"/>
        <v>-517.9269918456123</v>
      </c>
      <c r="J58" s="109">
        <f t="shared" si="33"/>
        <v>-139.82405625834213</v>
      </c>
      <c r="K58" s="109">
        <f t="shared" si="33"/>
        <v>0.15632405394093274</v>
      </c>
      <c r="L58" s="109">
        <f t="shared" si="33"/>
        <v>-288.3853232251524</v>
      </c>
      <c r="M58" s="122"/>
    </row>
    <row r="59" spans="1:13" ht="11.25">
      <c r="A59" s="165"/>
      <c r="B59" s="122"/>
      <c r="C59" s="109">
        <f aca="true" t="shared" si="34" ref="C59:L59">(C57-AVERAGE(C55:C56))/C57*100</f>
        <v>-18.983274051367786</v>
      </c>
      <c r="D59" s="109">
        <f t="shared" si="34"/>
        <v>-1753.022262044133</v>
      </c>
      <c r="E59" s="109">
        <f t="shared" si="34"/>
        <v>-3169.176797406967</v>
      </c>
      <c r="F59" s="109">
        <f t="shared" si="34"/>
        <v>-2577.4764324602775</v>
      </c>
      <c r="G59" s="109">
        <f t="shared" si="34"/>
        <v>-23543.181513556356</v>
      </c>
      <c r="H59" s="109">
        <f t="shared" si="34"/>
        <v>-670.0460948633819</v>
      </c>
      <c r="I59" s="109">
        <f t="shared" si="34"/>
        <v>-23386.036784956836</v>
      </c>
      <c r="J59" s="109">
        <f t="shared" si="34"/>
        <v>-26953.775767954256</v>
      </c>
      <c r="K59" s="109">
        <f t="shared" si="34"/>
        <v>58.03675247051516</v>
      </c>
      <c r="L59" s="109">
        <f t="shared" si="34"/>
        <v>-10588.917509190209</v>
      </c>
      <c r="M59" s="122"/>
    </row>
    <row r="62" ht="11.25">
      <c r="B62" s="1" t="s">
        <v>396</v>
      </c>
    </row>
    <row r="63" spans="2:25" ht="11.25">
      <c r="B63" s="1" t="s">
        <v>510</v>
      </c>
      <c r="C63" s="1" t="s">
        <v>546</v>
      </c>
      <c r="D63" s="1" t="s">
        <v>550</v>
      </c>
      <c r="E63" s="1" t="s">
        <v>547</v>
      </c>
      <c r="F63" s="1" t="s">
        <v>516</v>
      </c>
      <c r="G63" s="1" t="s">
        <v>515</v>
      </c>
      <c r="H63" s="1" t="s">
        <v>517</v>
      </c>
      <c r="I63" s="1" t="s">
        <v>551</v>
      </c>
      <c r="J63" s="1" t="s">
        <v>555</v>
      </c>
      <c r="K63" s="1" t="s">
        <v>384</v>
      </c>
      <c r="L63" s="7" t="s">
        <v>556</v>
      </c>
      <c r="N63" s="1" t="s">
        <v>382</v>
      </c>
      <c r="O63" s="1" t="s">
        <v>521</v>
      </c>
      <c r="P63" s="1" t="s">
        <v>501</v>
      </c>
      <c r="Q63" s="1" t="s">
        <v>503</v>
      </c>
      <c r="R63" s="1" t="s">
        <v>506</v>
      </c>
      <c r="S63" s="1" t="s">
        <v>499</v>
      </c>
      <c r="T63" s="1" t="s">
        <v>500</v>
      </c>
      <c r="U63" s="1" t="s">
        <v>524</v>
      </c>
      <c r="V63" s="1" t="s">
        <v>523</v>
      </c>
      <c r="W63" s="1" t="s">
        <v>505</v>
      </c>
      <c r="X63" s="1" t="s">
        <v>502</v>
      </c>
      <c r="Y63" s="1" t="s">
        <v>554</v>
      </c>
    </row>
    <row r="64" spans="2:25" ht="11.25">
      <c r="B64" s="1" t="s">
        <v>512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488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545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514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389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489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383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513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511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390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8">
      <selection activeCell="K39" sqref="K39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533</v>
      </c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8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485</v>
      </c>
    </row>
    <row r="5" spans="1:21" ht="11.25">
      <c r="A5" s="1" t="str">
        <f>'blk, drift &amp; conc calc'!B77</f>
        <v>blank-1</v>
      </c>
      <c r="B5" s="1">
        <f>'blk, drift &amp; conc calc'!C77</f>
        <v>499.9994427877684</v>
      </c>
      <c r="C5" s="1">
        <f>'blk, drift &amp; conc calc'!D77</f>
        <v>233.34120206269378</v>
      </c>
      <c r="D5" s="1">
        <f>'blk, drift &amp; conc calc'!E77</f>
        <v>-27.200905437111928</v>
      </c>
      <c r="E5" s="1">
        <f>'blk, drift &amp; conc calc'!F77</f>
        <v>38.7005582177894</v>
      </c>
      <c r="F5" s="1">
        <f>'blk, drift &amp; conc calc'!G77</f>
        <v>48.01244008306804</v>
      </c>
      <c r="G5" s="1">
        <f>'blk, drift &amp; conc calc'!H77</f>
        <v>95.95296011091762</v>
      </c>
      <c r="H5" s="1">
        <f>'blk, drift &amp; conc calc'!I77</f>
        <v>-258.3950379259651</v>
      </c>
      <c r="I5" s="1">
        <f>'blk, drift &amp; conc calc'!J77</f>
        <v>-235.53606469098284</v>
      </c>
      <c r="J5" s="1">
        <f>'blk, drift &amp; conc calc'!K77</f>
        <v>153.49958744888565</v>
      </c>
      <c r="K5" s="1">
        <f>'blk, drift &amp; conc calc'!L77</f>
        <v>144.05962011447886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-300.4414312099364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bir1-1</v>
      </c>
      <c r="B6" s="1">
        <f>'blk, drift &amp; conc calc'!C78</f>
        <v>14188.493063068583</v>
      </c>
      <c r="C6" s="1">
        <f>'blk, drift &amp; conc calc'!D78</f>
        <v>21822.008988213245</v>
      </c>
      <c r="D6" s="1">
        <f>'blk, drift &amp; conc calc'!E78</f>
        <v>13876.998316457795</v>
      </c>
      <c r="E6" s="1">
        <f>'blk, drift &amp; conc calc'!F78</f>
        <v>13135.103462176943</v>
      </c>
      <c r="F6" s="1">
        <f>'blk, drift &amp; conc calc'!G78</f>
        <v>51213.44683367861</v>
      </c>
      <c r="G6" s="1">
        <f>'blk, drift &amp; conc calc'!H78</f>
        <v>5328.837629034517</v>
      </c>
      <c r="H6" s="1">
        <f>'blk, drift &amp; conc calc'!I78</f>
        <v>1407966.0596854503</v>
      </c>
      <c r="I6" s="1">
        <f>'blk, drift &amp; conc calc'!J78</f>
        <v>20082.797734708463</v>
      </c>
      <c r="J6" s="1">
        <f>'blk, drift &amp; conc calc'!K78</f>
        <v>45891.43308126825</v>
      </c>
      <c r="K6" s="1">
        <f>'blk, drift &amp; conc calc'!L78</f>
        <v>3437.402310261027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277.46236309998426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bir1-2</v>
      </c>
      <c r="B7" s="1">
        <f>'blk, drift &amp; conc calc'!C93</f>
        <v>13584.267742368354</v>
      </c>
      <c r="C7" s="1">
        <f>'blk, drift &amp; conc calc'!D93</f>
        <v>21705.048757224482</v>
      </c>
      <c r="D7" s="1">
        <f>'blk, drift &amp; conc calc'!E93</f>
        <v>13802.698649079852</v>
      </c>
      <c r="E7" s="1">
        <f>'blk, drift &amp; conc calc'!F93</f>
        <v>12911.319464115812</v>
      </c>
      <c r="F7" s="1">
        <f>'blk, drift &amp; conc calc'!G93</f>
        <v>51406.49234183413</v>
      </c>
      <c r="G7" s="1">
        <f>'blk, drift &amp; conc calc'!H93</f>
        <v>5269.841473872841</v>
      </c>
      <c r="H7" s="1">
        <f>'blk, drift &amp; conc calc'!I93</f>
        <v>1425149.5994616752</v>
      </c>
      <c r="I7" s="1">
        <f>'blk, drift &amp; conc calc'!J93</f>
        <v>19602.84988681024</v>
      </c>
      <c r="J7" s="1">
        <f>'blk, drift &amp; conc calc'!K93</f>
        <v>45758.96413604382</v>
      </c>
      <c r="K7" s="1">
        <f>'blk, drift &amp; conc calc'!L93</f>
        <v>3166.1457618223553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2907.0420998976165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jp1-1</v>
      </c>
      <c r="B8" s="1">
        <f>'blk, drift &amp; conc calc'!C80</f>
        <v>197.18867750157426</v>
      </c>
      <c r="C8" s="1">
        <f>'blk, drift &amp; conc calc'!D80</f>
        <v>32067.367097892773</v>
      </c>
      <c r="D8" s="1">
        <f>'blk, drift &amp; conc calc'!E80</f>
        <v>100773.75240022861</v>
      </c>
      <c r="E8" s="1">
        <f>'blk, drift &amp; conc calc'!F80</f>
        <v>193235.922249036</v>
      </c>
      <c r="F8" s="1">
        <f>'blk, drift &amp; conc calc'!G80</f>
        <v>7970.561684794576</v>
      </c>
      <c r="G8" s="1">
        <f>'blk, drift &amp; conc calc'!H80</f>
        <v>10895.041102667772</v>
      </c>
      <c r="H8" s="1">
        <f>'blk, drift &amp; conc calc'!I80</f>
        <v>9328.99126285038</v>
      </c>
      <c r="I8" s="1">
        <f>'blk, drift &amp; conc calc'!J80</f>
        <v>35.91860204645546</v>
      </c>
      <c r="J8" s="1">
        <f>'blk, drift &amp; conc calc'!K80</f>
        <v>3353.4863991715993</v>
      </c>
      <c r="K8" s="1">
        <f>'blk, drift &amp; conc calc'!L80</f>
        <v>1875.610755705091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45302.67735595473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jp1-2</v>
      </c>
      <c r="B9" s="1">
        <f>'blk, drift &amp; conc calc'!C99</f>
        <v>-223.90413825789832</v>
      </c>
      <c r="C9" s="1">
        <f>'blk, drift &amp; conc calc'!D99</f>
        <v>32606.16804622777</v>
      </c>
      <c r="D9" s="1">
        <f>'blk, drift &amp; conc calc'!E99</f>
        <v>103161.51986610792</v>
      </c>
      <c r="E9" s="1">
        <f>'blk, drift &amp; conc calc'!F99</f>
        <v>191398.50911583615</v>
      </c>
      <c r="F9" s="1">
        <f>'blk, drift &amp; conc calc'!G99</f>
        <v>8170.074706580019</v>
      </c>
      <c r="G9" s="1">
        <f>'blk, drift &amp; conc calc'!H99</f>
        <v>10750.168036050583</v>
      </c>
      <c r="H9" s="1">
        <f>'blk, drift &amp; conc calc'!I99</f>
        <v>9791.735204015697</v>
      </c>
      <c r="I9" s="1">
        <f>'blk, drift &amp; conc calc'!J99</f>
        <v>291.27464367805777</v>
      </c>
      <c r="J9" s="1">
        <f>'blk, drift &amp; conc calc'!K99</f>
        <v>3205.56817647234</v>
      </c>
      <c r="K9" s="1">
        <f>'blk, drift &amp; conc calc'!L99</f>
        <v>1348.3045883557386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45435.48868889265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ja3-1</v>
      </c>
      <c r="B10" s="1">
        <f>'blk, drift &amp; conc calc'!C86</f>
        <v>18569.789129250334</v>
      </c>
      <c r="C10" s="1">
        <f>'blk, drift &amp; conc calc'!D86</f>
        <v>1066135.725925023</v>
      </c>
      <c r="D10" s="1">
        <f>'blk, drift &amp; conc calc'!E86</f>
        <v>2255.1002255823073</v>
      </c>
      <c r="E10" s="1">
        <f>'blk, drift &amp; conc calc'!F86</f>
        <v>2222.4703759646854</v>
      </c>
      <c r="F10" s="1">
        <f>'blk, drift &amp; conc calc'!G86</f>
        <v>23268.498158742856</v>
      </c>
      <c r="G10" s="1">
        <f>'blk, drift &amp; conc calc'!H86</f>
        <v>2069.8640589215493</v>
      </c>
      <c r="H10" s="1">
        <f>'blk, drift &amp; conc calc'!I86</f>
        <v>3816463.210483864</v>
      </c>
      <c r="I10" s="1">
        <f>'blk, drift &amp; conc calc'!J86</f>
        <v>6603.01263972011</v>
      </c>
      <c r="J10" s="1">
        <f>'blk, drift &amp; conc calc'!K86</f>
        <v>23213.44959506915</v>
      </c>
      <c r="K10" s="1">
        <f>'blk, drift &amp; conc calc'!L86</f>
        <v>23517.092130939858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11182.731549679984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ja3-2</v>
      </c>
      <c r="B11" s="1">
        <f>'blk, drift &amp; conc calc'!C103</f>
        <v>18467.29217703649</v>
      </c>
      <c r="C11" s="1">
        <f>'blk, drift &amp; conc calc'!D103</f>
        <v>1071367.8506567548</v>
      </c>
      <c r="D11" s="1">
        <f>'blk, drift &amp; conc calc'!E103</f>
        <v>2420.2691981996145</v>
      </c>
      <c r="E11" s="1">
        <f>'blk, drift &amp; conc calc'!F103</f>
        <v>2559.9297036422768</v>
      </c>
      <c r="F11" s="1">
        <f>'blk, drift &amp; conc calc'!G103</f>
        <v>23146.04488018309</v>
      </c>
      <c r="G11" s="1">
        <f>'blk, drift &amp; conc calc'!H103</f>
        <v>2167.301388077422</v>
      </c>
      <c r="H11" s="1">
        <f>'blk, drift &amp; conc calc'!I103</f>
        <v>3877122.032310627</v>
      </c>
      <c r="I11" s="1">
        <f>'blk, drift &amp; conc calc'!J103</f>
        <v>6225.596559699917</v>
      </c>
      <c r="J11" s="1">
        <f>'blk, drift &amp; conc calc'!K103</f>
        <v>22526.761155893353</v>
      </c>
      <c r="K11" s="1">
        <f>'blk, drift &amp; conc calc'!L103</f>
        <v>21890.34461954343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22763.322982561513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-484.3345753692325</v>
      </c>
      <c r="C12" s="1">
        <f>'blk, drift &amp; conc calc'!D104</f>
        <v>-233.33757856406015</v>
      </c>
      <c r="D12" s="1">
        <f>'blk, drift &amp; conc calc'!E104</f>
        <v>26.10295285177077</v>
      </c>
      <c r="E12" s="1">
        <f>'blk, drift &amp; conc calc'!F104</f>
        <v>-34.93898755228552</v>
      </c>
      <c r="F12" s="1">
        <f>'blk, drift &amp; conc calc'!G104</f>
        <v>-46.56093445492593</v>
      </c>
      <c r="G12" s="1">
        <f>'blk, drift &amp; conc calc'!H104</f>
        <v>-88.44541484879181</v>
      </c>
      <c r="H12" s="1">
        <f>'blk, drift &amp; conc calc'!I104</f>
        <v>257.68883876898013</v>
      </c>
      <c r="I12" s="1">
        <f>'blk, drift &amp; conc calc'!J104</f>
        <v>231.27139737925737</v>
      </c>
      <c r="J12" s="1">
        <f>'blk, drift &amp; conc calc'!K104</f>
        <v>-143.01887894118863</v>
      </c>
      <c r="K12" s="1">
        <f>'blk, drift &amp; conc calc'!L104</f>
        <v>-138.47593992849184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-565.5552721096404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dts1-1</v>
      </c>
      <c r="B13" s="1">
        <f>'blk, drift &amp; conc calc'!C88</f>
        <v>-467.6721104341271</v>
      </c>
      <c r="C13" s="1">
        <f>'blk, drift &amp; conc calc'!D88</f>
        <v>1370.546665704349</v>
      </c>
      <c r="D13" s="1">
        <f>'blk, drift &amp; conc calc'!E88</f>
        <v>129208.94312146</v>
      </c>
      <c r="E13" s="1">
        <f>'blk, drift &amp; conc calc'!F88</f>
        <v>175037.45462385367</v>
      </c>
      <c r="F13" s="1">
        <f>'blk, drift &amp; conc calc'!G88</f>
        <v>3640.441255200301</v>
      </c>
      <c r="G13" s="1">
        <f>'blk, drift &amp; conc calc'!H88</f>
        <v>11983.279350193783</v>
      </c>
      <c r="H13" s="1">
        <f>'blk, drift &amp; conc calc'!I88</f>
        <v>5136.87202009499</v>
      </c>
      <c r="I13" s="1">
        <f>'blk, drift &amp; conc calc'!J88</f>
        <v>152.31603424134937</v>
      </c>
      <c r="J13" s="1">
        <f>'blk, drift &amp; conc calc'!K88</f>
        <v>822.1291343084027</v>
      </c>
      <c r="K13" s="1">
        <f>'blk, drift &amp; conc calc'!L88</f>
        <v>798.1229705253984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10683.081634553582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dts1-2</v>
      </c>
      <c r="B14" s="1">
        <f>'blk, drift &amp; conc calc'!C105</f>
        <v>-130.79301697137973</v>
      </c>
      <c r="C14" s="1">
        <f>'blk, drift &amp; conc calc'!D105</f>
        <v>1044.59000669444</v>
      </c>
      <c r="D14" s="1">
        <f>'blk, drift &amp; conc calc'!E105</f>
        <v>130807.90388280097</v>
      </c>
      <c r="E14" s="1">
        <f>'blk, drift &amp; conc calc'!F105</f>
        <v>179441.88751264376</v>
      </c>
      <c r="F14" s="1">
        <f>'blk, drift &amp; conc calc'!G105</f>
        <v>3572.4989615651916</v>
      </c>
      <c r="G14" s="1">
        <f>'blk, drift &amp; conc calc'!H105</f>
        <v>11644.0128748186</v>
      </c>
      <c r="H14" s="1">
        <f>'blk, drift &amp; conc calc'!I105</f>
        <v>5037.502395380924</v>
      </c>
      <c r="I14" s="1">
        <f>'blk, drift &amp; conc calc'!J105</f>
        <v>91.69000024888406</v>
      </c>
      <c r="J14" s="1">
        <f>'blk, drift &amp; conc calc'!K105</f>
        <v>697.2517565769891</v>
      </c>
      <c r="K14" s="1">
        <f>'blk, drift &amp; conc calc'!L105</f>
        <v>547.9636805133779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42679.62200104635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24097.086011921478</v>
      </c>
      <c r="C15" s="1">
        <f>'blk, drift &amp; conc calc'!D76</f>
        <v>437906.2270721079</v>
      </c>
      <c r="D15" s="1">
        <f>'blk, drift &amp; conc calc'!E76</f>
        <v>70756.84189513327</v>
      </c>
      <c r="E15" s="1">
        <f>'blk, drift &amp; conc calc'!F76</f>
        <v>53904.92402516194</v>
      </c>
      <c r="F15" s="1">
        <f>'blk, drift &amp; conc calc'!G76</f>
        <v>35222.868493245944</v>
      </c>
      <c r="G15" s="1">
        <f>'blk, drift &amp; conc calc'!H76</f>
        <v>24497.16435878989</v>
      </c>
      <c r="H15" s="1">
        <f>'blk, drift &amp; conc calc'!I76</f>
        <v>5220948.767090861</v>
      </c>
      <c r="I15" s="1">
        <f>'blk, drift &amp; conc calc'!J76</f>
        <v>21480.157039198304</v>
      </c>
      <c r="J15" s="1">
        <f>'blk, drift &amp; conc calc'!K76</f>
        <v>44487.62620188267</v>
      </c>
      <c r="K15" s="1">
        <f>'blk, drift &amp; conc calc'!L76</f>
        <v>33865.64991539933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44031.80066044147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bhvo2-1 unignited</v>
      </c>
      <c r="B16" s="1">
        <f>'blk, drift &amp; conc calc'!C96</f>
        <v>22870.7156772227</v>
      </c>
      <c r="C16" s="1">
        <f>'blk, drift &amp; conc calc'!D96</f>
        <v>438263.245591634</v>
      </c>
      <c r="D16" s="1">
        <f>'blk, drift &amp; conc calc'!E96</f>
        <v>9947.825021015733</v>
      </c>
      <c r="E16" s="1">
        <f>'blk, drift &amp; conc calc'!F96</f>
        <v>8996.061101670999</v>
      </c>
      <c r="F16" s="1">
        <f>'blk, drift &amp; conc calc'!G96</f>
        <v>35368.89517921431</v>
      </c>
      <c r="G16" s="1">
        <f>'blk, drift &amp; conc calc'!H96</f>
        <v>6055.906734634992</v>
      </c>
      <c r="H16" s="1">
        <f>'blk, drift &amp; conc calc'!I96</f>
        <v>5023563.191170982</v>
      </c>
      <c r="I16" s="1">
        <f>'blk, drift &amp; conc calc'!J96</f>
        <v>19470.959481450423</v>
      </c>
      <c r="J16" s="1">
        <f>'blk, drift &amp; conc calc'!K96</f>
        <v>43134.65028770124</v>
      </c>
      <c r="K16" s="1">
        <f>'blk, drift &amp; conc calc'!L96</f>
        <v>34002.30634107141</v>
      </c>
    </row>
    <row r="17" spans="1:11" ht="10.5" customHeight="1">
      <c r="A17" s="1" t="str">
        <f>'blk, drift &amp; conc calc'!B106</f>
        <v>bhvo2-2 unignited</v>
      </c>
      <c r="B17" s="1">
        <f>'blk, drift &amp; conc calc'!C106</f>
        <v>24138.44347291323</v>
      </c>
      <c r="C17" s="1">
        <f>'blk, drift &amp; conc calc'!D106</f>
        <v>430247.32026628713</v>
      </c>
      <c r="D17" s="1">
        <f>'blk, drift &amp; conc calc'!E106</f>
        <v>10285.327758979103</v>
      </c>
      <c r="E17" s="1">
        <f>'blk, drift &amp; conc calc'!F106</f>
        <v>8980.491921371284</v>
      </c>
      <c r="F17" s="1">
        <f>'blk, drift &amp; conc calc'!G106</f>
        <v>35498.61275831057</v>
      </c>
      <c r="G17" s="1">
        <f>'blk, drift &amp; conc calc'!H106</f>
        <v>5989.017933374988</v>
      </c>
      <c r="H17" s="1">
        <f>'blk, drift &amp; conc calc'!I106</f>
        <v>5164319.6311599845</v>
      </c>
      <c r="I17" s="1">
        <f>'blk, drift &amp; conc calc'!J106</f>
        <v>18411.605803615148</v>
      </c>
      <c r="J17" s="1">
        <f>'blk, drift &amp; conc calc'!K106</f>
        <v>43024.60706477189</v>
      </c>
      <c r="K17" s="1">
        <f>'blk, drift &amp; conc calc'!L106</f>
        <v>33506.28548692994</v>
      </c>
    </row>
    <row r="19" ht="11.25">
      <c r="A19" s="22" t="s">
        <v>549</v>
      </c>
    </row>
    <row r="20" spans="1:21" ht="11.25">
      <c r="A20" s="1" t="s">
        <v>534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453</v>
      </c>
      <c r="B21" s="32">
        <v>0</v>
      </c>
      <c r="C21" s="32">
        <f aca="true" t="shared" si="0" ref="C21:K21">AVERAGE(C8:C9)</f>
        <v>32336.76757206027</v>
      </c>
      <c r="D21" s="32">
        <f t="shared" si="0"/>
        <v>101967.63613316827</v>
      </c>
      <c r="E21" s="32">
        <f t="shared" si="0"/>
        <v>192317.21568243607</v>
      </c>
      <c r="F21" s="32">
        <f t="shared" si="0"/>
        <v>8070.318195687298</v>
      </c>
      <c r="G21" s="32">
        <f t="shared" si="0"/>
        <v>10822.604569359177</v>
      </c>
      <c r="H21" s="32">
        <f t="shared" si="0"/>
        <v>9560.36323343304</v>
      </c>
      <c r="I21" s="32">
        <f t="shared" si="0"/>
        <v>163.59662286225662</v>
      </c>
      <c r="J21" s="32">
        <f t="shared" si="0"/>
        <v>3279.5272878219694</v>
      </c>
      <c r="K21" s="32">
        <f t="shared" si="0"/>
        <v>1611.9576720304149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24104.859727926174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bir1-2</v>
      </c>
      <c r="B22" s="32">
        <f>AVERAGE(B6:B7)</f>
        <v>13886.380402718469</v>
      </c>
      <c r="C22" s="32">
        <f aca="true" t="shared" si="2" ref="C22:K22">AVERAGE(C6:C7)</f>
        <v>21763.528872718864</v>
      </c>
      <c r="D22" s="32">
        <f t="shared" si="2"/>
        <v>13839.848482768823</v>
      </c>
      <c r="E22" s="32">
        <f t="shared" si="2"/>
        <v>13023.211463146377</v>
      </c>
      <c r="F22" s="32">
        <f t="shared" si="2"/>
        <v>51309.969587756364</v>
      </c>
      <c r="G22" s="32">
        <f t="shared" si="2"/>
        <v>5299.339551453679</v>
      </c>
      <c r="H22" s="32">
        <f t="shared" si="2"/>
        <v>1416557.8295735628</v>
      </c>
      <c r="I22" s="32">
        <f t="shared" si="2"/>
        <v>19842.82381075935</v>
      </c>
      <c r="J22" s="32">
        <f t="shared" si="2"/>
        <v>45825.198608656036</v>
      </c>
      <c r="K22" s="32">
        <f t="shared" si="2"/>
        <v>3301.774036041691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28309.110119286317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ja3-2</v>
      </c>
      <c r="B23" s="32">
        <f>AVERAGE(B10:B11)</f>
        <v>18518.540653143413</v>
      </c>
      <c r="C23" s="32">
        <f aca="true" t="shared" si="4" ref="C23:K23">AVERAGE(C10:C11)</f>
        <v>1068751.788290889</v>
      </c>
      <c r="D23" s="32">
        <f t="shared" si="4"/>
        <v>2337.684711890961</v>
      </c>
      <c r="E23" s="32">
        <f t="shared" si="4"/>
        <v>2391.200039803481</v>
      </c>
      <c r="F23" s="32">
        <f t="shared" si="4"/>
        <v>23207.27151946297</v>
      </c>
      <c r="G23" s="32">
        <f t="shared" si="4"/>
        <v>2118.582723499486</v>
      </c>
      <c r="H23" s="32">
        <f t="shared" si="4"/>
        <v>3846792.6213972457</v>
      </c>
      <c r="I23" s="32">
        <f t="shared" si="4"/>
        <v>6414.3045997100135</v>
      </c>
      <c r="J23" s="32">
        <f t="shared" si="4"/>
        <v>22870.105375481253</v>
      </c>
      <c r="K23" s="32">
        <f t="shared" si="4"/>
        <v>22703.718375241646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22763.322982561513</v>
      </c>
      <c r="T23" s="7" t="e">
        <f>T11</f>
        <v>#DIV/0!</v>
      </c>
      <c r="U23" s="1" t="e">
        <f>U11</f>
        <v>#DIV/0!</v>
      </c>
    </row>
    <row r="24" spans="1:21" ht="11.25">
      <c r="A24" s="1" t="s">
        <v>581</v>
      </c>
      <c r="B24" s="1">
        <f aca="true" t="shared" si="6" ref="B24:K24">+B15</f>
        <v>24097.086011921478</v>
      </c>
      <c r="C24" s="1">
        <f t="shared" si="6"/>
        <v>437906.2270721079</v>
      </c>
      <c r="D24" s="1">
        <f t="shared" si="6"/>
        <v>70756.84189513327</v>
      </c>
      <c r="E24" s="1">
        <f t="shared" si="6"/>
        <v>53904.92402516194</v>
      </c>
      <c r="F24" s="1">
        <f t="shared" si="6"/>
        <v>35222.868493245944</v>
      </c>
      <c r="G24" s="1">
        <f t="shared" si="6"/>
        <v>24497.16435878989</v>
      </c>
      <c r="H24" s="1">
        <f t="shared" si="6"/>
        <v>5220948.767090861</v>
      </c>
      <c r="I24" s="1">
        <f t="shared" si="6"/>
        <v>21480.157039198304</v>
      </c>
      <c r="J24" s="1">
        <f t="shared" si="6"/>
        <v>44487.62620188267</v>
      </c>
      <c r="K24" s="1">
        <f t="shared" si="6"/>
        <v>33865.64991539933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26681.351817799965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L25" s="1" t="e">
        <f aca="true" t="shared" si="8" ref="L25:U25">+L15</f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44031.80066044147</v>
      </c>
      <c r="T25" s="1" t="e">
        <f t="shared" si="8"/>
        <v>#DIV/0!</v>
      </c>
      <c r="U25" s="1" t="e">
        <f t="shared" si="8"/>
        <v>#DIV/0!</v>
      </c>
      <c r="V25" s="32"/>
    </row>
    <row r="26" spans="1:22" ht="11.25">
      <c r="A26" s="1" t="str">
        <f>$A$17</f>
        <v>bhvo2-2 unignited</v>
      </c>
      <c r="B26" s="32">
        <f>AVERAGE(B16:B17)</f>
        <v>23504.579575067964</v>
      </c>
      <c r="C26" s="32">
        <f aca="true" t="shared" si="9" ref="C26:K26">AVERAGE(C16:C17)</f>
        <v>434255.2829289606</v>
      </c>
      <c r="D26" s="32">
        <f t="shared" si="9"/>
        <v>10116.576389997419</v>
      </c>
      <c r="E26" s="32">
        <f t="shared" si="9"/>
        <v>8988.27651152114</v>
      </c>
      <c r="F26" s="32">
        <f t="shared" si="9"/>
        <v>35433.75396876244</v>
      </c>
      <c r="G26" s="32">
        <f t="shared" si="9"/>
        <v>6022.46233400499</v>
      </c>
      <c r="H26" s="32">
        <f t="shared" si="9"/>
        <v>5093941.411165483</v>
      </c>
      <c r="I26" s="32">
        <f t="shared" si="9"/>
        <v>18941.282642532788</v>
      </c>
      <c r="J26" s="32">
        <f t="shared" si="9"/>
        <v>43079.62867623656</v>
      </c>
      <c r="K26" s="32">
        <f t="shared" si="9"/>
        <v>33754.29591400067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524</v>
      </c>
      <c r="C29" s="1" t="s">
        <v>506</v>
      </c>
      <c r="D29" s="1" t="s">
        <v>501</v>
      </c>
      <c r="E29" s="1" t="s">
        <v>503</v>
      </c>
      <c r="F29" s="1" t="s">
        <v>505</v>
      </c>
      <c r="G29" s="1" t="s">
        <v>502</v>
      </c>
      <c r="H29" s="1" t="s">
        <v>499</v>
      </c>
      <c r="I29" s="1" t="s">
        <v>504</v>
      </c>
      <c r="J29" s="1" t="s">
        <v>500</v>
      </c>
      <c r="K29" s="1" t="s">
        <v>523</v>
      </c>
      <c r="L29" s="1" t="s">
        <v>501</v>
      </c>
      <c r="M29" s="1" t="s">
        <v>503</v>
      </c>
      <c r="N29" s="1" t="s">
        <v>506</v>
      </c>
      <c r="O29" s="1" t="s">
        <v>499</v>
      </c>
      <c r="P29" s="1" t="s">
        <v>500</v>
      </c>
      <c r="Q29" s="1" t="s">
        <v>524</v>
      </c>
      <c r="R29" s="1" t="s">
        <v>523</v>
      </c>
      <c r="S29" s="1" t="s">
        <v>394</v>
      </c>
      <c r="T29" s="1" t="s">
        <v>502</v>
      </c>
      <c r="U29" s="1" t="s">
        <v>554</v>
      </c>
    </row>
    <row r="30" spans="1:21" ht="11.25">
      <c r="A30" s="1" t="s">
        <v>534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488</v>
      </c>
      <c r="B31" s="1">
        <v>0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3.32</v>
      </c>
      <c r="I31" s="1">
        <v>6.72</v>
      </c>
      <c r="J31" s="1">
        <v>27.6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545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380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581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383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535</v>
      </c>
      <c r="B38" s="29">
        <f>SLOPE(B31:B33,B21:B23)</f>
        <v>0.0011465074093546242</v>
      </c>
      <c r="C38" s="29">
        <f>SLOPE(C30:C33,C20:C23)</f>
        <v>0.0002991737231341449</v>
      </c>
      <c r="D38" s="29">
        <f aca="true" t="shared" si="10" ref="D38:K38">SLOPE(D30:D33,D20:D23)</f>
        <v>0.027545545714403753</v>
      </c>
      <c r="E38" s="29">
        <f t="shared" si="10"/>
        <v>0.0127832971926668</v>
      </c>
      <c r="F38" s="29">
        <f>SLOPE(F30:F33,F20:F23)</f>
        <v>0.0008584192539979017</v>
      </c>
      <c r="G38" s="29">
        <f t="shared" si="10"/>
        <v>0.010723973398892694</v>
      </c>
      <c r="H38" s="29">
        <f t="shared" si="10"/>
        <v>7.430445846687605E-05</v>
      </c>
      <c r="I38" s="29">
        <f t="shared" si="10"/>
        <v>0.006156568654313023</v>
      </c>
      <c r="J38" s="29">
        <f t="shared" si="10"/>
        <v>0.006757367526943691</v>
      </c>
      <c r="K38" s="29">
        <f t="shared" si="10"/>
        <v>0.005226902273315549</v>
      </c>
      <c r="L38" s="29" t="e">
        <f aca="true" t="shared" si="11" ref="L38:U38">SLOPE(L30:L34,L20:L24)</f>
        <v>#DIV/0!</v>
      </c>
      <c r="M38" s="29" t="e">
        <f t="shared" si="11"/>
        <v>#DIV/0!</v>
      </c>
      <c r="N38" s="29" t="e">
        <f t="shared" si="11"/>
        <v>#DIV/0!</v>
      </c>
      <c r="O38" s="29" t="e">
        <f t="shared" si="11"/>
        <v>#DIV/0!</v>
      </c>
      <c r="P38" s="29" t="e">
        <f t="shared" si="11"/>
        <v>#DIV/0!</v>
      </c>
      <c r="Q38" s="29" t="e">
        <f t="shared" si="11"/>
        <v>#DIV/0!</v>
      </c>
      <c r="R38" s="29" t="e">
        <f t="shared" si="11"/>
        <v>#DIV/0!</v>
      </c>
      <c r="S38" s="29">
        <f t="shared" si="11"/>
        <v>0.0008390529270277564</v>
      </c>
      <c r="T38" s="29" t="e">
        <f t="shared" si="11"/>
        <v>#DIV/0!</v>
      </c>
      <c r="U38" s="29" t="e">
        <f t="shared" si="11"/>
        <v>#DIV/0!</v>
      </c>
      <c r="V38" s="29"/>
    </row>
    <row r="39" spans="1:22" ht="11.25">
      <c r="A39" s="1" t="s">
        <v>536</v>
      </c>
      <c r="B39" s="29">
        <f>INTERCEPT(B31:B33,B21:B23)</f>
        <v>0.015839303300895224</v>
      </c>
      <c r="C39" s="29">
        <f>INTERCEPT(C30:C33,C20:C23)</f>
        <v>3.393040320173455</v>
      </c>
      <c r="D39" s="29">
        <f aca="true" t="shared" si="12" ref="D39:K39">INTERCEPT(D30:D33,D20:D23)</f>
        <v>-2.7932906639150588</v>
      </c>
      <c r="E39" s="29">
        <f t="shared" si="12"/>
        <v>1.6762183432373376</v>
      </c>
      <c r="F39" s="29">
        <f>INTERCEPT(F30:F33,F20:F23)</f>
        <v>0.5863122384228561</v>
      </c>
      <c r="G39" s="29">
        <f t="shared" si="12"/>
        <v>-1.6277311650484165</v>
      </c>
      <c r="H39" s="29">
        <f t="shared" si="12"/>
        <v>2.1298043516048324</v>
      </c>
      <c r="I39" s="29">
        <f t="shared" si="12"/>
        <v>3.1147481088917885</v>
      </c>
      <c r="J39" s="29">
        <f t="shared" si="12"/>
        <v>5.059903101402796</v>
      </c>
      <c r="K39" s="29">
        <f t="shared" si="12"/>
        <v>-0.6084281559128328</v>
      </c>
      <c r="L39" s="29" t="e">
        <f aca="true" t="shared" si="13" ref="L39:U39">INTERCEPT(L30:L34,L20:L24)</f>
        <v>#DIV/0!</v>
      </c>
      <c r="M39" s="29" t="e">
        <f t="shared" si="13"/>
        <v>#DIV/0!</v>
      </c>
      <c r="N39" s="29" t="e">
        <f t="shared" si="13"/>
        <v>#DIV/0!</v>
      </c>
      <c r="O39" s="29" t="e">
        <f t="shared" si="13"/>
        <v>#DIV/0!</v>
      </c>
      <c r="P39" s="29" t="e">
        <f t="shared" si="13"/>
        <v>#DIV/0!</v>
      </c>
      <c r="Q39" s="29" t="e">
        <f t="shared" si="13"/>
        <v>#DIV/0!</v>
      </c>
      <c r="R39" s="29" t="e">
        <f t="shared" si="13"/>
        <v>#DIV/0!</v>
      </c>
      <c r="S39" s="29">
        <f t="shared" si="13"/>
        <v>-1.7449587869254053</v>
      </c>
      <c r="T39" s="29" t="e">
        <f t="shared" si="13"/>
        <v>#DIV/0!</v>
      </c>
      <c r="U39" s="29" t="e">
        <f t="shared" si="13"/>
        <v>#DIV/0!</v>
      </c>
      <c r="V39" s="29"/>
    </row>
    <row r="40" spans="1:22" ht="11.25">
      <c r="A40" s="1" t="s">
        <v>537</v>
      </c>
      <c r="B40" s="29">
        <f>TREND(B31:B33,B21:B23,,TRUE)</f>
        <v>0.015839303300896324</v>
      </c>
      <c r="C40" s="29">
        <f>TREND(C30:C33,C20:C23,,TRUE)</f>
        <v>3.393040320173469</v>
      </c>
      <c r="D40" s="29">
        <f aca="true" t="shared" si="14" ref="D40:K40">TREND(D30:D33,D20:D23,,TRUE)</f>
        <v>-2.793290663915008</v>
      </c>
      <c r="E40" s="29">
        <f t="shared" si="14"/>
        <v>1.6762183432374367</v>
      </c>
      <c r="F40" s="29">
        <f>TREND(F30:F33,F20:F23,,TRUE)</f>
        <v>0.5863122384228555</v>
      </c>
      <c r="G40" s="29">
        <f t="shared" si="14"/>
        <v>-1.627731165048419</v>
      </c>
      <c r="H40" s="29">
        <f t="shared" si="14"/>
        <v>2.129804351604815</v>
      </c>
      <c r="I40" s="29">
        <f t="shared" si="14"/>
        <v>3.1147481088918054</v>
      </c>
      <c r="J40" s="29">
        <f t="shared" si="14"/>
        <v>5.059903101402791</v>
      </c>
      <c r="K40" s="29">
        <f t="shared" si="14"/>
        <v>-0.6084281559128274</v>
      </c>
      <c r="L40" s="29" t="e">
        <f aca="true" t="shared" si="15" ref="L40:U40">TREND(L30:L34,L20:L24,,TRUE)</f>
        <v>#VALUE!</v>
      </c>
      <c r="M40" s="29" t="e">
        <f t="shared" si="15"/>
        <v>#VALUE!</v>
      </c>
      <c r="N40" s="29" t="e">
        <f t="shared" si="15"/>
        <v>#VALUE!</v>
      </c>
      <c r="O40" s="29" t="e">
        <f t="shared" si="15"/>
        <v>#VALUE!</v>
      </c>
      <c r="P40" s="29" t="e">
        <f t="shared" si="15"/>
        <v>#VALUE!</v>
      </c>
      <c r="Q40" s="29" t="e">
        <f t="shared" si="15"/>
        <v>#VALUE!</v>
      </c>
      <c r="R40" s="29" t="e">
        <f t="shared" si="15"/>
        <v>#VALUE!</v>
      </c>
      <c r="S40" s="29">
        <f t="shared" si="15"/>
        <v>-1.744958786925409</v>
      </c>
      <c r="T40" s="29" t="e">
        <f t="shared" si="15"/>
        <v>#VALUE!</v>
      </c>
      <c r="U40" s="29" t="e">
        <f t="shared" si="15"/>
        <v>#VALUE!</v>
      </c>
      <c r="V40" s="29"/>
    </row>
    <row r="41" spans="1:22" ht="11.25">
      <c r="A41" s="1" t="s">
        <v>538</v>
      </c>
      <c r="B41" s="29">
        <f>RSQ(B31:B33,B21:B23)</f>
        <v>0.9999733153854918</v>
      </c>
      <c r="C41" s="29">
        <f aca="true" t="shared" si="16" ref="C41:K41">RSQ(C30:C33,C20:C23)</f>
        <v>0.9991734927114541</v>
      </c>
      <c r="D41" s="29">
        <f t="shared" si="16"/>
        <v>0.999981235139337</v>
      </c>
      <c r="E41" s="29">
        <f t="shared" si="16"/>
        <v>0.9999985548577309</v>
      </c>
      <c r="F41" s="29">
        <f>RSQ(F30:F33,F20:F23)</f>
        <v>0.9973091436352733</v>
      </c>
      <c r="G41" s="29">
        <f t="shared" si="16"/>
        <v>0.9979965342370506</v>
      </c>
      <c r="H41" s="29">
        <f t="shared" si="16"/>
        <v>0.9997698105937414</v>
      </c>
      <c r="I41" s="29">
        <f t="shared" si="16"/>
        <v>0.9982642443829636</v>
      </c>
      <c r="J41" s="29">
        <f t="shared" si="16"/>
        <v>0.9977746036041297</v>
      </c>
      <c r="K41" s="29">
        <f t="shared" si="16"/>
        <v>0.9993731902470222</v>
      </c>
      <c r="L41" s="29" t="e">
        <f aca="true" t="shared" si="17" ref="L41:U41">RSQ(L30:L34,L20:L24)</f>
        <v>#DIV/0!</v>
      </c>
      <c r="M41" s="29" t="e">
        <f t="shared" si="17"/>
        <v>#DIV/0!</v>
      </c>
      <c r="N41" s="29" t="e">
        <f t="shared" si="17"/>
        <v>#DIV/0!</v>
      </c>
      <c r="O41" s="29" t="e">
        <f t="shared" si="17"/>
        <v>#DIV/0!</v>
      </c>
      <c r="P41" s="29" t="e">
        <f t="shared" si="17"/>
        <v>#DIV/0!</v>
      </c>
      <c r="Q41" s="29" t="e">
        <f t="shared" si="17"/>
        <v>#DIV/0!</v>
      </c>
      <c r="R41" s="29" t="e">
        <f t="shared" si="17"/>
        <v>#DIV/0!</v>
      </c>
      <c r="S41" s="29">
        <f t="shared" si="17"/>
        <v>0.2895400129874693</v>
      </c>
      <c r="T41" s="29" t="e">
        <f t="shared" si="17"/>
        <v>#DIV/0!</v>
      </c>
      <c r="U41" s="29" t="e">
        <f t="shared" si="17"/>
        <v>#DIV/0!</v>
      </c>
      <c r="V41" s="29"/>
    </row>
    <row r="44" ht="11.25">
      <c r="A44" s="26" t="s">
        <v>543</v>
      </c>
    </row>
    <row r="69" spans="1:21" ht="11.25">
      <c r="A69" s="22"/>
      <c r="B69" s="1" t="s">
        <v>491</v>
      </c>
      <c r="C69" s="1" t="s">
        <v>490</v>
      </c>
      <c r="D69" s="1" t="s">
        <v>493</v>
      </c>
      <c r="E69" s="1" t="s">
        <v>495</v>
      </c>
      <c r="F69" s="1" t="s">
        <v>494</v>
      </c>
      <c r="G69" s="1" t="s">
        <v>496</v>
      </c>
      <c r="H69" s="1" t="s">
        <v>497</v>
      </c>
      <c r="I69" s="1" t="s">
        <v>498</v>
      </c>
      <c r="J69" s="1" t="s">
        <v>403</v>
      </c>
      <c r="K69" s="1" t="s">
        <v>492</v>
      </c>
      <c r="L69" s="1" t="s">
        <v>501</v>
      </c>
      <c r="M69" s="1" t="s">
        <v>503</v>
      </c>
      <c r="N69" s="1" t="s">
        <v>506</v>
      </c>
      <c r="O69" s="1" t="s">
        <v>499</v>
      </c>
      <c r="P69" s="1" t="s">
        <v>500</v>
      </c>
      <c r="Q69" s="1" t="s">
        <v>524</v>
      </c>
      <c r="R69" s="1" t="s">
        <v>523</v>
      </c>
      <c r="S69" s="1" t="s">
        <v>505</v>
      </c>
      <c r="T69" s="1" t="s">
        <v>502</v>
      </c>
      <c r="U69" s="1" t="s">
        <v>554</v>
      </c>
    </row>
    <row r="70" spans="1:21" ht="11.25">
      <c r="A70" s="1" t="s">
        <v>489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512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514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534</v>
      </c>
      <c r="B75" s="39">
        <v>0</v>
      </c>
    </row>
    <row r="76" spans="1:2" ht="11.25">
      <c r="A76" s="1" t="s">
        <v>450</v>
      </c>
      <c r="B76" s="93">
        <v>815775.5763590767</v>
      </c>
    </row>
    <row r="77" spans="1:2" ht="11.25">
      <c r="A77" s="1" t="s">
        <v>452</v>
      </c>
      <c r="B77" s="39">
        <v>324422.6703893792</v>
      </c>
    </row>
    <row r="78" spans="1:2" ht="11.25">
      <c r="A78" s="1" t="s">
        <v>451</v>
      </c>
      <c r="B78" s="93">
        <v>3725412.536306778</v>
      </c>
    </row>
    <row r="79" spans="1:2" ht="11.25">
      <c r="A79" s="1" t="s">
        <v>553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495</v>
      </c>
    </row>
    <row r="83" spans="1:2" ht="11.25">
      <c r="A83" s="1" t="s">
        <v>534</v>
      </c>
      <c r="B83" s="39">
        <v>0</v>
      </c>
    </row>
    <row r="84" spans="1:2" ht="11.25">
      <c r="A84" s="1" t="s">
        <v>545</v>
      </c>
      <c r="B84" s="120">
        <v>5.804982036802153</v>
      </c>
    </row>
    <row r="85" spans="1:2" ht="11.25">
      <c r="A85" s="1" t="s">
        <v>380</v>
      </c>
      <c r="B85" s="120">
        <v>2.245314319076767</v>
      </c>
    </row>
    <row r="86" spans="1:2" ht="11.25">
      <c r="A86" s="1" t="s">
        <v>512</v>
      </c>
      <c r="B86" s="120">
        <v>30.149666915583403</v>
      </c>
    </row>
    <row r="87" spans="1:2" ht="11.25">
      <c r="A87" s="34" t="s">
        <v>383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535</v>
      </c>
      <c r="B90" s="128">
        <f>SLOPE(B83:B85,B75:B77)</f>
        <v>7.126336539044292E-06</v>
      </c>
    </row>
    <row r="91" spans="1:2" ht="11.25">
      <c r="A91" s="1" t="s">
        <v>536</v>
      </c>
      <c r="B91" s="128">
        <f>INTERCEPT(B83:B85,B75:B77)</f>
        <v>-0.02504669055961317</v>
      </c>
    </row>
    <row r="92" spans="1:2" ht="11.25">
      <c r="A92" s="1" t="s">
        <v>537</v>
      </c>
      <c r="B92" s="128">
        <f>TREND(B83:B85,B75:B77,,TRUE)</f>
        <v>-0.025046690559612284</v>
      </c>
    </row>
    <row r="93" spans="1:2" ht="11.25">
      <c r="A93" s="1" t="s">
        <v>538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510</v>
      </c>
      <c r="B1" s="3" t="s">
        <v>511</v>
      </c>
      <c r="C1" s="3" t="s">
        <v>512</v>
      </c>
      <c r="D1" s="3" t="s">
        <v>489</v>
      </c>
      <c r="E1" s="3" t="s">
        <v>545</v>
      </c>
      <c r="F1" s="3" t="s">
        <v>488</v>
      </c>
      <c r="G1" s="69" t="s">
        <v>383</v>
      </c>
      <c r="H1" s="3" t="s">
        <v>513</v>
      </c>
      <c r="I1" s="3" t="s">
        <v>514</v>
      </c>
      <c r="J1" s="3" t="s">
        <v>386</v>
      </c>
      <c r="K1" s="3" t="s">
        <v>387</v>
      </c>
      <c r="L1" s="12"/>
      <c r="M1" s="13" t="s">
        <v>395</v>
      </c>
      <c r="N1" s="54" t="s">
        <v>385</v>
      </c>
      <c r="O1" s="55" t="s">
        <v>512</v>
      </c>
      <c r="P1" s="55" t="s">
        <v>488</v>
      </c>
      <c r="Q1" s="55" t="s">
        <v>545</v>
      </c>
      <c r="R1" s="55" t="s">
        <v>514</v>
      </c>
      <c r="S1" s="55" t="s">
        <v>389</v>
      </c>
      <c r="T1" s="55" t="s">
        <v>489</v>
      </c>
      <c r="U1" s="55" t="s">
        <v>397</v>
      </c>
      <c r="V1" s="56" t="s">
        <v>513</v>
      </c>
      <c r="W1" s="55" t="s">
        <v>511</v>
      </c>
      <c r="X1" s="57" t="s">
        <v>390</v>
      </c>
    </row>
    <row r="2" spans="1:24" ht="11.25">
      <c r="A2" s="4" t="s">
        <v>525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491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526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490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527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493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528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495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516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494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515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496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517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497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529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498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530</v>
      </c>
      <c r="B10" s="5" t="s">
        <v>518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388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531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492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532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519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520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521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393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499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501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500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503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501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506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502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499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503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500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504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524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522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523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505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505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523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502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506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554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524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391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554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392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544</v>
      </c>
      <c r="B31" s="38"/>
      <c r="C31" s="12"/>
      <c r="E31" s="4"/>
      <c r="F31" s="44"/>
    </row>
    <row r="32" spans="1:11" ht="23.25" thickBot="1">
      <c r="A32" s="2" t="s">
        <v>510</v>
      </c>
      <c r="B32" s="3" t="s">
        <v>511</v>
      </c>
      <c r="C32" s="3" t="s">
        <v>512</v>
      </c>
      <c r="D32" s="3" t="s">
        <v>489</v>
      </c>
      <c r="E32" s="3" t="s">
        <v>545</v>
      </c>
      <c r="F32" s="3" t="s">
        <v>488</v>
      </c>
      <c r="G32" s="69" t="s">
        <v>383</v>
      </c>
      <c r="H32" s="3" t="s">
        <v>513</v>
      </c>
      <c r="I32" s="3" t="s">
        <v>514</v>
      </c>
      <c r="J32" s="3" t="s">
        <v>386</v>
      </c>
      <c r="K32" s="3" t="s">
        <v>387</v>
      </c>
    </row>
    <row r="33" spans="1:11" ht="11.25">
      <c r="A33" s="4" t="s">
        <v>525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526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527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528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516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515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517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529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530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531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520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L31" sqref="L31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486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845.495</v>
      </c>
      <c r="D4" s="7">
        <f>'blk, drift &amp; conc calc'!D5</f>
        <v>4731.946613575599</v>
      </c>
      <c r="E4" s="7">
        <f>'blk, drift &amp; conc calc'!E5</f>
        <v>570.8605783107441</v>
      </c>
      <c r="F4" s="7">
        <f>'blk, drift &amp; conc calc'!F5</f>
        <v>530.4324669507123</v>
      </c>
      <c r="G4" s="7">
        <f>'blk, drift &amp; conc calc'!G5</f>
        <v>396.5</v>
      </c>
      <c r="H4" s="7">
        <f>'blk, drift &amp; conc calc'!H5</f>
        <v>270.5985277321569</v>
      </c>
      <c r="I4" s="7">
        <f>'blk, drift &amp; conc calc'!I5</f>
        <v>9180.838598207356</v>
      </c>
      <c r="J4" s="7">
        <f>'blk, drift &amp; conc calc'!J5</f>
        <v>4057.8144493078457</v>
      </c>
      <c r="K4" s="7">
        <f>'blk, drift &amp; conc calc'!K5</f>
        <v>454.29</v>
      </c>
      <c r="L4" s="7">
        <f>'blk, drift &amp; conc calc'!L5</f>
        <v>1272.5250445977463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454.29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-168.82702384295808</v>
      </c>
      <c r="D5" s="7">
        <f>'blk, drift &amp; conc calc'!D32</f>
        <v>4267.425142125913</v>
      </c>
      <c r="E5" s="7">
        <f>'blk, drift &amp; conc calc'!E32</f>
        <v>625.1639020116907</v>
      </c>
      <c r="F5" s="7">
        <f>'blk, drift &amp; conc calc'!F32</f>
        <v>452.29340147884307</v>
      </c>
      <c r="G5" s="7">
        <f>'blk, drift &amp; conc calc'!G32</f>
        <v>300.705</v>
      </c>
      <c r="H5" s="7">
        <f>'blk, drift &amp; conc calc'!H32</f>
        <v>79.45645520088462</v>
      </c>
      <c r="I5" s="7">
        <f>'blk, drift &amp; conc calc'!I32</f>
        <v>9702.583947200197</v>
      </c>
      <c r="J5" s="7">
        <f>'blk, drift &amp; conc calc'!J32</f>
        <v>4530.645319655633</v>
      </c>
      <c r="K5" s="7">
        <f>'blk, drift &amp; conc calc'!K32</f>
        <v>146.025</v>
      </c>
      <c r="L5" s="7">
        <f>'blk, drift &amp; conc calc'!L32</f>
        <v>980.7241394240991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1057.6760828823917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507</v>
      </c>
      <c r="C9" s="7">
        <f>AVERAGE(C4:C5)</f>
        <v>338.333988078521</v>
      </c>
      <c r="D9" s="7">
        <f>AVERAGE(D4:D5)</f>
        <v>4499.685877850756</v>
      </c>
      <c r="E9" s="7">
        <f>AVERAGE(E4:E5)</f>
        <v>598.0122401612174</v>
      </c>
      <c r="F9" s="7">
        <f aca="true" t="shared" si="0" ref="F9:V9">AVERAGE(F4:F5)</f>
        <v>491.3629342147777</v>
      </c>
      <c r="G9" s="7">
        <f t="shared" si="0"/>
        <v>348.60249999999996</v>
      </c>
      <c r="H9" s="7">
        <f t="shared" si="0"/>
        <v>175.02749146652076</v>
      </c>
      <c r="I9" s="7">
        <f t="shared" si="0"/>
        <v>9441.711272703777</v>
      </c>
      <c r="J9" s="7">
        <f t="shared" si="0"/>
        <v>4294.22988448174</v>
      </c>
      <c r="K9" s="7">
        <f t="shared" si="0"/>
        <v>300.1575</v>
      </c>
      <c r="L9" s="7">
        <f t="shared" si="0"/>
        <v>1126.6245920109227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755.9830414411958</v>
      </c>
      <c r="U9" s="7">
        <f t="shared" si="0"/>
        <v>0</v>
      </c>
      <c r="V9" s="7">
        <f t="shared" si="0"/>
        <v>0</v>
      </c>
    </row>
    <row r="12" ht="11.25">
      <c r="B12" s="71" t="s">
        <v>542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2005-02-10T14:37:44Z</dcterms:modified>
  <cp:category/>
  <cp:version/>
  <cp:contentType/>
  <cp:contentStatus/>
</cp:coreProperties>
</file>