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10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<sst xmlns="http://schemas.openxmlformats.org/spreadsheetml/2006/main" count="6150" uniqueCount="1194">
  <si>
    <t xml:space="preserve">     2,064.70</t>
  </si>
  <si>
    <t xml:space="preserve">     2,177.24</t>
  </si>
  <si>
    <t xml:space="preserve">     2,047.02</t>
  </si>
  <si>
    <t xml:space="preserve">    41,704.26</t>
  </si>
  <si>
    <t xml:space="preserve">    43,616.68</t>
  </si>
  <si>
    <t xml:space="preserve">    43,751.19</t>
  </si>
  <si>
    <t xml:space="preserve">    33,355.07</t>
  </si>
  <si>
    <t xml:space="preserve">    32,534.55</t>
  </si>
  <si>
    <t xml:space="preserve">    33,042.99</t>
  </si>
  <si>
    <t xml:space="preserve">    17,963.54</t>
  </si>
  <si>
    <t xml:space="preserve">    17,445.30</t>
  </si>
  <si>
    <t xml:space="preserve">    16,759.18</t>
  </si>
  <si>
    <t xml:space="preserve">    31,907.29</t>
  </si>
  <si>
    <t xml:space="preserve">    30,237.84</t>
  </si>
  <si>
    <t xml:space="preserve">    32,537.79</t>
  </si>
  <si>
    <t xml:space="preserve">    17,875.52</t>
  </si>
  <si>
    <t xml:space="preserve">    18,744.70</t>
  </si>
  <si>
    <t xml:space="preserve">    17,273.80</t>
  </si>
  <si>
    <t xml:space="preserve">  5,102,393.27</t>
  </si>
  <si>
    <t xml:space="preserve">  5,062,610.24</t>
  </si>
  <si>
    <t xml:space="preserve">  4,903,440.59</t>
  </si>
  <si>
    <t xml:space="preserve">  1,006,098.57</t>
  </si>
  <si>
    <t xml:space="preserve">  1,014,188.15</t>
  </si>
  <si>
    <t xml:space="preserve">   975,926.32</t>
  </si>
  <si>
    <t xml:space="preserve">    30,793.06</t>
  </si>
  <si>
    <t xml:space="preserve">    31,008.13</t>
  </si>
  <si>
    <t xml:space="preserve">    31,748.39</t>
  </si>
  <si>
    <t xml:space="preserve">    36,599.70</t>
  </si>
  <si>
    <t xml:space="preserve">    37,253.73</t>
  </si>
  <si>
    <t xml:space="preserve">    38,596.71</t>
  </si>
  <si>
    <t xml:space="preserve">    64,042.66</t>
  </si>
  <si>
    <t xml:space="preserve">    63,354.65</t>
  </si>
  <si>
    <t xml:space="preserve">    63,292.23</t>
  </si>
  <si>
    <t xml:space="preserve">    35,432.50</t>
  </si>
  <si>
    <t xml:space="preserve">    36,608.16</t>
  </si>
  <si>
    <t xml:space="preserve">    28,975.94</t>
  </si>
  <si>
    <t xml:space="preserve">    21,259.30</t>
  </si>
  <si>
    <t xml:space="preserve">    20,287.86</t>
  </si>
  <si>
    <t xml:space="preserve">    20,942.64</t>
  </si>
  <si>
    <t xml:space="preserve">    30,346.07</t>
  </si>
  <si>
    <t xml:space="preserve">    31,123.24</t>
  </si>
  <si>
    <t xml:space="preserve">    30,451.62</t>
  </si>
  <si>
    <t xml:space="preserve">    29,210.10</t>
  </si>
  <si>
    <t xml:space="preserve">    28,411.26</t>
  </si>
  <si>
    <t xml:space="preserve">    26,953.79</t>
  </si>
  <si>
    <t xml:space="preserve">    15,951.34</t>
  </si>
  <si>
    <t xml:space="preserve">    16,972.45</t>
  </si>
  <si>
    <t xml:space="preserve">    17,671.37</t>
  </si>
  <si>
    <t xml:space="preserve">  4,953,203.29</t>
  </si>
  <si>
    <t xml:space="preserve">  4,973,148.19</t>
  </si>
  <si>
    <t xml:space="preserve">  4,741,304.95</t>
  </si>
  <si>
    <t xml:space="preserve">   542,355.21</t>
  </si>
  <si>
    <t xml:space="preserve">   504,254.44</t>
  </si>
  <si>
    <t xml:space="preserve">   556,617.83</t>
  </si>
  <si>
    <t xml:space="preserve">     7,438.03</t>
  </si>
  <si>
    <t xml:space="preserve">     6,785.38</t>
  </si>
  <si>
    <t xml:space="preserve">     6,956.26</t>
  </si>
  <si>
    <t xml:space="preserve">    35,211.96</t>
  </si>
  <si>
    <t xml:space="preserve">    34,730.52</t>
  </si>
  <si>
    <t xml:space="preserve">    35,705.72</t>
  </si>
  <si>
    <t xml:space="preserve">    64,365.38</t>
  </si>
  <si>
    <t xml:space="preserve">    63,995.57</t>
  </si>
  <si>
    <t xml:space="preserve">    65,100.52</t>
  </si>
  <si>
    <t xml:space="preserve">    11,684.70</t>
  </si>
  <si>
    <t xml:space="preserve">    12,610.18</t>
  </si>
  <si>
    <t xml:space="preserve">    12,549.82</t>
  </si>
  <si>
    <t xml:space="preserve">    15,476.96</t>
  </si>
  <si>
    <t xml:space="preserve">    15,333.91</t>
  </si>
  <si>
    <t xml:space="preserve">    16,211.33</t>
  </si>
  <si>
    <t xml:space="preserve">     3,486.15</t>
  </si>
  <si>
    <t xml:space="preserve">     3,156.62</t>
  </si>
  <si>
    <t xml:space="preserve">     3,474.89</t>
  </si>
  <si>
    <t xml:space="preserve">    25,126.88</t>
  </si>
  <si>
    <t xml:space="preserve">    25,279.20</t>
  </si>
  <si>
    <t xml:space="preserve">    24,330.02</t>
  </si>
  <si>
    <t xml:space="preserve">     3,848.19</t>
  </si>
  <si>
    <t xml:space="preserve">     4,051.81</t>
  </si>
  <si>
    <t xml:space="preserve">     4,209.86</t>
  </si>
  <si>
    <t xml:space="preserve">   587,419.45</t>
  </si>
  <si>
    <t xml:space="preserve">   616,837.58</t>
  </si>
  <si>
    <t xml:space="preserve">   598,988.05</t>
  </si>
  <si>
    <t xml:space="preserve">    11,309.09</t>
  </si>
  <si>
    <t xml:space="preserve">    11,584.24</t>
  </si>
  <si>
    <t xml:space="preserve">    10,939.67</t>
  </si>
  <si>
    <t xml:space="preserve">    13,211.59</t>
  </si>
  <si>
    <t xml:space="preserve">    12,758.64</t>
  </si>
  <si>
    <t xml:space="preserve">    13,083.48</t>
  </si>
  <si>
    <t xml:space="preserve">   133,731.55</t>
  </si>
  <si>
    <t xml:space="preserve">   134,313.96</t>
  </si>
  <si>
    <t xml:space="preserve">   135,081.53</t>
  </si>
  <si>
    <t xml:space="preserve">    91,074.35</t>
  </si>
  <si>
    <t xml:space="preserve">    89,636.66</t>
  </si>
  <si>
    <t xml:space="preserve">    90,394.95</t>
  </si>
  <si>
    <t xml:space="preserve">     2,898.12</t>
  </si>
  <si>
    <t xml:space="preserve">     2,728.56</t>
  </si>
  <si>
    <t xml:space="preserve">     2,748.14</t>
  </si>
  <si>
    <t xml:space="preserve">     4,835.00</t>
  </si>
  <si>
    <t xml:space="preserve">     4,976.76</t>
  </si>
  <si>
    <t xml:space="preserve">     5,030.07</t>
  </si>
  <si>
    <t xml:space="preserve">     2,862.61</t>
  </si>
  <si>
    <t xml:space="preserve">     2,439.22</t>
  </si>
  <si>
    <t xml:space="preserve">     2,802.72</t>
  </si>
  <si>
    <t xml:space="preserve">     6,157.31</t>
  </si>
  <si>
    <t xml:space="preserve">     6,651.27</t>
  </si>
  <si>
    <t xml:space="preserve">     6,723.98</t>
  </si>
  <si>
    <t xml:space="preserve">      549.24</t>
  </si>
  <si>
    <t>-       68.14</t>
  </si>
  <si>
    <t xml:space="preserve">      209.02</t>
  </si>
  <si>
    <t xml:space="preserve">    15,078.41</t>
  </si>
  <si>
    <t xml:space="preserve">    13,577.10</t>
  </si>
  <si>
    <t xml:space="preserve">    13,579.27</t>
  </si>
  <si>
    <t xml:space="preserve">    49,352.99</t>
  </si>
  <si>
    <t xml:space="preserve">    50,549.40</t>
  </si>
  <si>
    <t xml:space="preserve">    48,007.57</t>
  </si>
  <si>
    <t xml:space="preserve">     7,027.55</t>
  </si>
  <si>
    <t xml:space="preserve">     7,226.60</t>
  </si>
  <si>
    <t xml:space="preserve">     7,916.30</t>
  </si>
  <si>
    <t xml:space="preserve">    41,716.68</t>
  </si>
  <si>
    <t xml:space="preserve">    43,839.90</t>
  </si>
  <si>
    <t xml:space="preserve">    43,413.35</t>
  </si>
  <si>
    <t xml:space="preserve">    46,304.76</t>
  </si>
  <si>
    <t xml:space="preserve">    46,631.77</t>
  </si>
  <si>
    <t xml:space="preserve">    47,085.29</t>
  </si>
  <si>
    <t xml:space="preserve">     8,822.66</t>
  </si>
  <si>
    <t xml:space="preserve">     8,742.74</t>
  </si>
  <si>
    <t xml:space="preserve">     8,594.27</t>
  </si>
  <si>
    <t xml:space="preserve">    16,932.79</t>
  </si>
  <si>
    <t xml:space="preserve">    16,728.64</t>
  </si>
  <si>
    <t xml:space="preserve">    16,863.59</t>
  </si>
  <si>
    <t xml:space="preserve">     2,399.45</t>
  </si>
  <si>
    <t xml:space="preserve">     2,201.11</t>
  </si>
  <si>
    <t xml:space="preserve">     2,497.96</t>
  </si>
  <si>
    <t xml:space="preserve">    17,704.21</t>
  </si>
  <si>
    <t xml:space="preserve">    18,031.70</t>
  </si>
  <si>
    <t xml:space="preserve">    17,789.95</t>
  </si>
  <si>
    <t xml:space="preserve">     3,396.54</t>
  </si>
  <si>
    <t xml:space="preserve">     3,372.14</t>
  </si>
  <si>
    <t xml:space="preserve">     3,391.49</t>
  </si>
  <si>
    <t xml:space="preserve">   673,373.09</t>
  </si>
  <si>
    <t xml:space="preserve">   665,304.27</t>
  </si>
  <si>
    <t xml:space="preserve">   661,025.96</t>
  </si>
  <si>
    <t xml:space="preserve">    20,936.05</t>
  </si>
  <si>
    <t xml:space="preserve">    19,130.72</t>
  </si>
  <si>
    <t xml:space="preserve">    19,899.95</t>
  </si>
  <si>
    <t xml:space="preserve">     4,529.55</t>
  </si>
  <si>
    <t xml:space="preserve">     4,316.34</t>
  </si>
  <si>
    <t xml:space="preserve">     4,283.96</t>
  </si>
  <si>
    <t xml:space="preserve">    14,216.37</t>
  </si>
  <si>
    <t xml:space="preserve">    14,712.04</t>
  </si>
  <si>
    <t xml:space="preserve">    14,251.62</t>
  </si>
  <si>
    <t xml:space="preserve">    19,792.39</t>
  </si>
  <si>
    <t xml:space="preserve">    18,236.25</t>
  </si>
  <si>
    <t xml:space="preserve">    19,200.89</t>
  </si>
  <si>
    <t xml:space="preserve">    17,724.28</t>
  </si>
  <si>
    <t xml:space="preserve">    18,089.09</t>
  </si>
  <si>
    <t xml:space="preserve">    18,231.26</t>
  </si>
  <si>
    <t xml:space="preserve">     5,602.12</t>
  </si>
  <si>
    <t xml:space="preserve">     6,020.44</t>
  </si>
  <si>
    <t xml:space="preserve">     6,347.65</t>
  </si>
  <si>
    <t xml:space="preserve">     3,544.91</t>
  </si>
  <si>
    <t xml:space="preserve">     2,745.28</t>
  </si>
  <si>
    <t xml:space="preserve">     3,289.89</t>
  </si>
  <si>
    <t xml:space="preserve">    33,578.42</t>
  </si>
  <si>
    <t xml:space="preserve">    33,333.65</t>
  </si>
  <si>
    <t xml:space="preserve">    34,094.96</t>
  </si>
  <si>
    <t xml:space="preserve">     5,955.56</t>
  </si>
  <si>
    <t xml:space="preserve">     6,847.55</t>
  </si>
  <si>
    <t xml:space="preserve">     6,993.01</t>
  </si>
  <si>
    <t xml:space="preserve">   979,242.32</t>
  </si>
  <si>
    <t xml:space="preserve">   956,479.84</t>
  </si>
  <si>
    <t xml:space="preserve">   963,517.71</t>
  </si>
  <si>
    <t xml:space="preserve">    15,987.84</t>
  </si>
  <si>
    <t xml:space="preserve">    15,699.67</t>
  </si>
  <si>
    <t xml:space="preserve">    15,019.03</t>
  </si>
  <si>
    <t xml:space="preserve">    32,518.18</t>
  </si>
  <si>
    <t xml:space="preserve">    31,965.97</t>
  </si>
  <si>
    <t xml:space="preserve">    31,186.59</t>
  </si>
  <si>
    <t xml:space="preserve">    38,312.47</t>
  </si>
  <si>
    <t xml:space="preserve">    38,281.15</t>
  </si>
  <si>
    <t xml:space="preserve">    38,773.27</t>
  </si>
  <si>
    <t xml:space="preserve">    61,782.72</t>
  </si>
  <si>
    <t xml:space="preserve">    64,556.85</t>
  </si>
  <si>
    <t xml:space="preserve">    63,325.06</t>
  </si>
  <si>
    <t xml:space="preserve">    35,065.80</t>
  </si>
  <si>
    <t xml:space="preserve">    36,599.14</t>
  </si>
  <si>
    <t xml:space="preserve">    36,454.57</t>
  </si>
  <si>
    <t xml:space="preserve">    20,807.08</t>
  </si>
  <si>
    <t xml:space="preserve">    22,440.72</t>
  </si>
  <si>
    <t xml:space="preserve">    23,107.75</t>
  </si>
  <si>
    <t xml:space="preserve">    30,195.61</t>
  </si>
  <si>
    <t xml:space="preserve">    28,614.77</t>
  </si>
  <si>
    <t xml:space="preserve">    29,149.64</t>
  </si>
  <si>
    <t xml:space="preserve">    25,676.74</t>
  </si>
  <si>
    <t xml:space="preserve">    28,561.75</t>
  </si>
  <si>
    <t xml:space="preserve">    28,488.94</t>
  </si>
  <si>
    <t xml:space="preserve">    16,878.67</t>
  </si>
  <si>
    <t xml:space="preserve">    16,157.19</t>
  </si>
  <si>
    <t xml:space="preserve">    15,296.87</t>
  </si>
  <si>
    <t xml:space="preserve">  4,157,400.44</t>
  </si>
  <si>
    <t xml:space="preserve">  4,706,864.22</t>
  </si>
  <si>
    <t xml:space="preserve">  4,607,580.06</t>
  </si>
  <si>
    <t xml:space="preserve">   573,645.47</t>
  </si>
  <si>
    <t xml:space="preserve">   564,347.38</t>
  </si>
  <si>
    <t xml:space="preserve">   493,290.90</t>
  </si>
  <si>
    <t xml:space="preserve">     2,492.12</t>
  </si>
  <si>
    <t xml:space="preserve">     2,147.57</t>
  </si>
  <si>
    <t xml:space="preserve">     1,989.18</t>
  </si>
  <si>
    <t xml:space="preserve">     2,124.16</t>
  </si>
  <si>
    <t xml:space="preserve">     2,230.95</t>
  </si>
  <si>
    <t xml:space="preserve">     1,964.62</t>
  </si>
  <si>
    <t xml:space="preserve">     2,451.09</t>
  </si>
  <si>
    <t xml:space="preserve">     2,505.99</t>
  </si>
  <si>
    <t xml:space="preserve">     2,496.72</t>
  </si>
  <si>
    <t xml:space="preserve">    18,844.67</t>
  </si>
  <si>
    <t xml:space="preserve">    18,681.09</t>
  </si>
  <si>
    <t xml:space="preserve">    18,772.24</t>
  </si>
  <si>
    <t xml:space="preserve">     9,798.81</t>
  </si>
  <si>
    <t xml:space="preserve">     9,458.35</t>
  </si>
  <si>
    <t xml:space="preserve">    10,249.99</t>
  </si>
  <si>
    <t xml:space="preserve">    21,600.08</t>
  </si>
  <si>
    <t xml:space="preserve">    22,628.53</t>
  </si>
  <si>
    <t xml:space="preserve">    23,033.18</t>
  </si>
  <si>
    <t xml:space="preserve">    19,526.24</t>
  </si>
  <si>
    <t xml:space="preserve">    19,470.53</t>
  </si>
  <si>
    <t xml:space="preserve">    18,262.14</t>
  </si>
  <si>
    <t xml:space="preserve">    13,765.99</t>
  </si>
  <si>
    <t xml:space="preserve">    13,532.79</t>
  </si>
  <si>
    <t xml:space="preserve">    13,833.99</t>
  </si>
  <si>
    <t xml:space="preserve">  3,502,831.12</t>
  </si>
  <si>
    <t xml:space="preserve">  3,572,868.93</t>
  </si>
  <si>
    <t xml:space="preserve">  3,536,133.94</t>
  </si>
  <si>
    <t xml:space="preserve">  1,414,636.04</t>
  </si>
  <si>
    <t xml:space="preserve">  1,401,830.90</t>
  </si>
  <si>
    <t xml:space="preserve">  1,410,531.31</t>
  </si>
  <si>
    <t>-     1,011.58</t>
  </si>
  <si>
    <t>-     1,284.19</t>
  </si>
  <si>
    <t>-     1,286.92</t>
  </si>
  <si>
    <t xml:space="preserve">      815.09</t>
  </si>
  <si>
    <t xml:space="preserve">        5.96</t>
  </si>
  <si>
    <t>-       43.47</t>
  </si>
  <si>
    <t xml:space="preserve">      453.89</t>
  </si>
  <si>
    <t xml:space="preserve">      400.54</t>
  </si>
  <si>
    <t xml:space="preserve">      386.66</t>
  </si>
  <si>
    <t xml:space="preserve">       36.03</t>
  </si>
  <si>
    <t>-       94.43</t>
  </si>
  <si>
    <t xml:space="preserve">      216.48</t>
  </si>
  <si>
    <t xml:space="preserve">     5,014.72</t>
  </si>
  <si>
    <t xml:space="preserve">     4,999.15</t>
  </si>
  <si>
    <t xml:space="preserve">     4,837.89</t>
  </si>
  <si>
    <t xml:space="preserve">     2,185.61</t>
  </si>
  <si>
    <t xml:space="preserve">     2,294.90</t>
  </si>
  <si>
    <t xml:space="preserve">     2,253.95</t>
  </si>
  <si>
    <t>-        7.48</t>
  </si>
  <si>
    <t xml:space="preserve">      892.59</t>
  </si>
  <si>
    <t>-      109.96</t>
  </si>
  <si>
    <t xml:space="preserve">        5.68</t>
  </si>
  <si>
    <t xml:space="preserve">      134.12</t>
  </si>
  <si>
    <t xml:space="preserve">      432.56</t>
  </si>
  <si>
    <t xml:space="preserve">     6,220.75</t>
  </si>
  <si>
    <t xml:space="preserve">     4,730.25</t>
  </si>
  <si>
    <t xml:space="preserve">     5,768.54</t>
  </si>
  <si>
    <t xml:space="preserve">     5,320.28</t>
  </si>
  <si>
    <t xml:space="preserve">     5,911.50</t>
  </si>
  <si>
    <t xml:space="preserve">     6,351.76</t>
  </si>
  <si>
    <t xml:space="preserve">    15,149.51</t>
  </si>
  <si>
    <t xml:space="preserve">    12,796.37</t>
  </si>
  <si>
    <t xml:space="preserve">    14,654.13</t>
  </si>
  <si>
    <t xml:space="preserve">   124,292.82</t>
  </si>
  <si>
    <t xml:space="preserve">   124,719.65</t>
  </si>
  <si>
    <t xml:space="preserve">   125,825.27</t>
  </si>
  <si>
    <t xml:space="preserve">   117,943.91</t>
  </si>
  <si>
    <t xml:space="preserve">   112,454.79</t>
  </si>
  <si>
    <t xml:space="preserve">   117,276.07</t>
  </si>
  <si>
    <t xml:space="preserve">      998.42</t>
  </si>
  <si>
    <t xml:space="preserve">      567.07</t>
  </si>
  <si>
    <t xml:space="preserve">      808.29</t>
  </si>
  <si>
    <t xml:space="preserve">     4,777.07</t>
  </si>
  <si>
    <t xml:space="preserve">     4,331.07</t>
  </si>
  <si>
    <t xml:space="preserve">     5,013.68</t>
  </si>
  <si>
    <t xml:space="preserve">     1,596.31</t>
  </si>
  <si>
    <t xml:space="preserve">     1,738.08</t>
  </si>
  <si>
    <t xml:space="preserve">     1,410.46</t>
  </si>
  <si>
    <t xml:space="preserve">     3,373.32</t>
  </si>
  <si>
    <t xml:space="preserve">     3,374.65</t>
  </si>
  <si>
    <t xml:space="preserve">     3,103.50</t>
  </si>
  <si>
    <t>-       22.08</t>
  </si>
  <si>
    <t>-       17.03</t>
  </si>
  <si>
    <t xml:space="preserve">      398.44</t>
  </si>
  <si>
    <t xml:space="preserve">     8,844.80</t>
  </si>
  <si>
    <t xml:space="preserve">     9,456.15</t>
  </si>
  <si>
    <t xml:space="preserve">     8,824.59</t>
  </si>
  <si>
    <t xml:space="preserve">     8,520.50</t>
  </si>
  <si>
    <t xml:space="preserve">     7,895.79</t>
  </si>
  <si>
    <t xml:space="preserve">     8,422.81</t>
  </si>
  <si>
    <t xml:space="preserve">     4,933.43</t>
  </si>
  <si>
    <t xml:space="preserve">     4,541.75</t>
  </si>
  <si>
    <t xml:space="preserve">     4,259.71</t>
  </si>
  <si>
    <t xml:space="preserve">     2,147.22</t>
  </si>
  <si>
    <t xml:space="preserve">     2,155.75</t>
  </si>
  <si>
    <t xml:space="preserve">     2,238.84</t>
  </si>
  <si>
    <t xml:space="preserve">     2,221.25</t>
  </si>
  <si>
    <t xml:space="preserve">     2,126.62</t>
  </si>
  <si>
    <t xml:space="preserve">     2,263.26</t>
  </si>
  <si>
    <t xml:space="preserve">    43,741.28</t>
  </si>
  <si>
    <t xml:space="preserve">    42,041.28</t>
  </si>
  <si>
    <t xml:space="preserve">    42,389.89</t>
  </si>
  <si>
    <t xml:space="preserve">    31,508.43</t>
  </si>
  <si>
    <t xml:space="preserve">    33,008.71</t>
  </si>
  <si>
    <t xml:space="preserve">    32,473.25</t>
  </si>
  <si>
    <t xml:space="preserve">    17,591.15</t>
  </si>
  <si>
    <t xml:space="preserve">    17,426.64</t>
  </si>
  <si>
    <t xml:space="preserve">    17,444.97</t>
  </si>
  <si>
    <t xml:space="preserve">    31,427.18</t>
  </si>
  <si>
    <t xml:space="preserve">    30,613.95</t>
  </si>
  <si>
    <t xml:space="preserve">    31,470.95</t>
  </si>
  <si>
    <t xml:space="preserve">    17,817.74</t>
  </si>
  <si>
    <t xml:space="preserve">    17,272.92</t>
  </si>
  <si>
    <t xml:space="preserve">    17,410.72</t>
  </si>
  <si>
    <t xml:space="preserve">  5,084,006.38</t>
  </si>
  <si>
    <t xml:space="preserve">  5,196,289.99</t>
  </si>
  <si>
    <t xml:space="preserve">  5,164,742.11</t>
  </si>
  <si>
    <t xml:space="preserve">  1,034,044.31</t>
  </si>
  <si>
    <t xml:space="preserve">  1,024,638.65</t>
  </si>
  <si>
    <t xml:space="preserve">  1,009,170.30</t>
  </si>
  <si>
    <t xml:space="preserve">    31,258.79</t>
  </si>
  <si>
    <t xml:space="preserve">    31,311.12</t>
  </si>
  <si>
    <t xml:space="preserve">    31,910.98</t>
  </si>
  <si>
    <t xml:space="preserve">    35,913.96</t>
  </si>
  <si>
    <t xml:space="preserve">    39,319.98</t>
  </si>
  <si>
    <t xml:space="preserve">    37,314.54</t>
  </si>
  <si>
    <t xml:space="preserve">    62,787.49</t>
  </si>
  <si>
    <t xml:space="preserve">    60,709.10</t>
  </si>
  <si>
    <t xml:space="preserve">    62,756.47</t>
  </si>
  <si>
    <t xml:space="preserve">    35,777.38</t>
  </si>
  <si>
    <t xml:space="preserve">    35,312.95</t>
  </si>
  <si>
    <t xml:space="preserve">    35,455.05</t>
  </si>
  <si>
    <t xml:space="preserve">    22,619.84</t>
  </si>
  <si>
    <t xml:space="preserve">    22,804.54</t>
  </si>
  <si>
    <t xml:space="preserve">    23,188.77</t>
  </si>
  <si>
    <t xml:space="preserve">    33,097.81</t>
  </si>
  <si>
    <t xml:space="preserve">    30,591.90</t>
  </si>
  <si>
    <t xml:space="preserve">    31,725.21</t>
  </si>
  <si>
    <t xml:space="preserve">    28,846.28</t>
  </si>
  <si>
    <t xml:space="preserve">    29,252.83</t>
  </si>
  <si>
    <t xml:space="preserve">    29,358.03</t>
  </si>
  <si>
    <t xml:space="preserve">    17,762.81</t>
  </si>
  <si>
    <t xml:space="preserve">    18,270.73</t>
  </si>
  <si>
    <t xml:space="preserve">    17,231.31</t>
  </si>
  <si>
    <t xml:space="preserve">  4,806,457.02</t>
  </si>
  <si>
    <t xml:space="preserve">  4,934,350.98</t>
  </si>
  <si>
    <t xml:space="preserve">  5,049,589.42</t>
  </si>
  <si>
    <t xml:space="preserve">   571,659.17</t>
  </si>
  <si>
    <t xml:space="preserve">   568,175.31</t>
  </si>
  <si>
    <t xml:space="preserve">   569,237.43</t>
  </si>
  <si>
    <t>Print Date: 13-02-2005</t>
  </si>
  <si>
    <t>dts1-1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</si>
  <si>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</si>
  <si>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</si>
  <si>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</si>
  <si>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</si>
  <si>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</si>
  <si>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</si>
  <si>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</si>
  <si>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</si>
  <si>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</si>
  <si>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</si>
  <si>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</si>
  <si>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</si>
  <si>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</si>
  <si>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</si>
  <si>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</si>
  <si>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</si>
  <si>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</si>
  <si>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</si>
  <si>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</si>
  <si>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</si>
  <si>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</si>
  <si>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</si>
  <si>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</si>
  <si>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</si>
  <si>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</si>
  <si>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</si>
  <si>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</si>
  <si>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</si>
  <si>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</si>
  <si>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</si>
  <si>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</si>
  <si>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</si>
  <si>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</si>
  <si>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</si>
  <si>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</si>
  <si>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</si>
  <si>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</si>
  <si>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</si>
  <si>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</si>
  <si>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</si>
  <si>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</si>
  <si>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</si>
  <si>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</si>
  <si>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</si>
  <si>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</si>
  <si>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</si>
  <si>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</si>
  <si>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</si>
  <si>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</si>
  <si>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</si>
  <si>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</si>
  <si>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</si>
  <si>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</si>
  <si>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</si>
  <si>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</si>
  <si>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</si>
  <si>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</si>
  <si>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</si>
  <si>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</si>
  <si>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</si>
  <si>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</si>
  <si>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</si>
  <si>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</si>
  <si>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</si>
  <si>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</si>
  <si>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</si>
  <si>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</si>
  <si>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</si>
  <si>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</si>
  <si>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</si>
  <si>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</si>
  <si>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</si>
  <si>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</si>
  <si>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</si>
  <si>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</si>
  <si>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</si>
  <si>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</si>
  <si>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</si>
  <si>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</si>
  <si>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</si>
  <si>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</si>
  <si>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</si>
  <si>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</si>
  <si>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</si>
  <si>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</si>
  <si>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</si>
  <si>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</si>
  <si>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</si>
  <si>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</si>
  <si>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</si>
  <si>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</si>
  <si>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</si>
  <si>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</si>
  <si>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</si>
  <si>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</si>
  <si>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</si>
  <si>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</si>
  <si>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</si>
  <si>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</si>
  <si>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</si>
  <si>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</si>
  <si>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</si>
  <si>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</si>
  <si>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</si>
  <si>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</si>
  <si>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</si>
  <si>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</si>
  <si>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</si>
  <si>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</si>
  <si>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</si>
  <si>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</si>
  <si>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</si>
  <si>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</si>
  <si>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</si>
  <si>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</si>
  <si>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</si>
  <si>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</si>
  <si>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</si>
  <si>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</si>
  <si>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</si>
  <si>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</si>
  <si>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</si>
  <si>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</si>
  <si>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</si>
  <si>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</si>
  <si>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</si>
  <si>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</si>
  <si>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</si>
  <si>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</si>
  <si>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</si>
  <si>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</si>
  <si>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</si>
  <si>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</si>
  <si>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</si>
  <si>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</si>
  <si>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</si>
  <si>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</si>
  <si>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</si>
  <si>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</si>
  <si>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</si>
  <si>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</si>
  <si>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</si>
  <si>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</si>
  <si>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</si>
  <si>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</si>
  <si>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</si>
  <si>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</si>
  <si>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</si>
  <si>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</si>
  <si>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</si>
  <si>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</si>
  <si>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</si>
  <si>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</si>
  <si>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</si>
  <si>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</si>
  <si>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</si>
  <si>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</si>
  <si>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</si>
  <si>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</si>
  <si>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</si>
  <si>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</si>
  <si>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</si>
  <si>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</si>
  <si>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</si>
  <si>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</si>
  <si>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</si>
  <si>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</si>
  <si>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</si>
  <si>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</si>
  <si>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</si>
  <si>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</si>
  <si>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</si>
  <si>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</si>
  <si>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</si>
  <si>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</si>
  <si>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</si>
  <si>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</si>
  <si>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</si>
  <si>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</si>
  <si>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</si>
  <si>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</si>
  <si>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</si>
  <si>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</si>
  <si>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</si>
  <si>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</si>
  <si>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</si>
  <si>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</si>
  <si>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</si>
  <si>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</si>
  <si>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</si>
  <si>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</si>
  <si>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</si>
  <si>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</si>
  <si>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</si>
  <si>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</si>
  <si>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</si>
  <si>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</si>
  <si>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</si>
  <si>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</si>
  <si>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</si>
  <si>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</si>
  <si>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</si>
  <si>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</si>
  <si>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</si>
  <si>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</si>
  <si>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</si>
  <si>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</si>
  <si>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</si>
  <si>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</si>
  <si>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</si>
  <si>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</si>
  <si>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</si>
  <si>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</si>
  <si>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</si>
  <si>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</si>
  <si>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jb3-1</t>
  </si>
  <si>
    <t>jb3-2</t>
  </si>
  <si>
    <t>JB-3</t>
  </si>
  <si>
    <t>179r4  85-91</t>
  </si>
  <si>
    <t>179r4  130-133</t>
  </si>
  <si>
    <t>181r1  56-62</t>
  </si>
  <si>
    <t>182r1  43-52</t>
  </si>
  <si>
    <t>183r1  101-110</t>
  </si>
  <si>
    <t>184r1  60-71</t>
  </si>
  <si>
    <t>164r3  115-123</t>
  </si>
  <si>
    <t>drift-5</t>
  </si>
  <si>
    <t>165r3  18-28</t>
  </si>
  <si>
    <t>166r3  45-55</t>
  </si>
  <si>
    <t>82r2  101-110</t>
  </si>
  <si>
    <t>83r2  32-42</t>
  </si>
  <si>
    <t>95r3  40-50</t>
  </si>
  <si>
    <t>Analysis report from: 12.02.2005             Run: 305minors9</t>
  </si>
  <si>
    <t xml:space="preserve">    26,042.93</t>
  </si>
  <si>
    <t xml:space="preserve">    22,422.84</t>
  </si>
  <si>
    <t xml:space="preserve">    26,674.73</t>
  </si>
  <si>
    <t xml:space="preserve">    27,502.70</t>
  </si>
  <si>
    <t xml:space="preserve">    29,758.83</t>
  </si>
  <si>
    <t xml:space="preserve">    29,554.29</t>
  </si>
  <si>
    <t xml:space="preserve">    50,881.18</t>
  </si>
  <si>
    <t xml:space="preserve">    55,906.83</t>
  </si>
  <si>
    <t xml:space="preserve">    51,248.63</t>
  </si>
  <si>
    <t xml:space="preserve">    27,455.02</t>
  </si>
  <si>
    <t xml:space="preserve">    28,125.58</t>
  </si>
  <si>
    <t xml:space="preserve">    31,098.73</t>
  </si>
  <si>
    <t xml:space="preserve">    18,988.51</t>
  </si>
  <si>
    <t xml:space="preserve">    19,848.49</t>
  </si>
  <si>
    <t xml:space="preserve">    20,467.15</t>
  </si>
  <si>
    <t xml:space="preserve">    27,728.69</t>
  </si>
  <si>
    <t xml:space="preserve">    25,800.19</t>
  </si>
  <si>
    <t xml:space="preserve">    29,226.12</t>
  </si>
  <si>
    <t xml:space="preserve">    21,565.27</t>
  </si>
  <si>
    <t xml:space="preserve">    26,090.78</t>
  </si>
  <si>
    <t xml:space="preserve">    27,968.89</t>
  </si>
  <si>
    <t xml:space="preserve">    17,588.26</t>
  </si>
  <si>
    <t xml:space="preserve">    15,323.50</t>
  </si>
  <si>
    <t xml:space="preserve">    15,894.75</t>
  </si>
  <si>
    <t xml:space="preserve">  4,484,486.20</t>
  </si>
  <si>
    <t xml:space="preserve">  4,440,512.40</t>
  </si>
  <si>
    <t xml:space="preserve">  4,697,780.64</t>
  </si>
  <si>
    <t xml:space="preserve">   444,549.21</t>
  </si>
  <si>
    <t xml:space="preserve">   434,246.75</t>
  </si>
  <si>
    <t xml:space="preserve">   481,384.89</t>
  </si>
  <si>
    <t>-      907.39</t>
  </si>
  <si>
    <t>-      819.18</t>
  </si>
  <si>
    <t>-     1,588.94</t>
  </si>
  <si>
    <t>-      798.43</t>
  </si>
  <si>
    <t xml:space="preserve">      952.67</t>
  </si>
  <si>
    <t xml:space="preserve">     1,478.95</t>
  </si>
  <si>
    <t xml:space="preserve">      378.63</t>
  </si>
  <si>
    <t xml:space="preserve">      378.36</t>
  </si>
  <si>
    <t xml:space="preserve">      395.52</t>
  </si>
  <si>
    <t xml:space="preserve">      147.11</t>
  </si>
  <si>
    <t xml:space="preserve">       63.97</t>
  </si>
  <si>
    <t xml:space="preserve">      237.39</t>
  </si>
  <si>
    <t xml:space="preserve">     4,981.72</t>
  </si>
  <si>
    <t xml:space="preserve">     4,281.37</t>
  </si>
  <si>
    <t xml:space="preserve">     4,231.40</t>
  </si>
  <si>
    <t xml:space="preserve">     2,181.46</t>
  </si>
  <si>
    <t xml:space="preserve">     1,822.00</t>
  </si>
  <si>
    <t xml:space="preserve">     2,223.64</t>
  </si>
  <si>
    <t xml:space="preserve">      401.23</t>
  </si>
  <si>
    <t xml:space="preserve">       99.06</t>
  </si>
  <si>
    <t xml:space="preserve">      487.79</t>
  </si>
  <si>
    <t>-      166.62</t>
  </si>
  <si>
    <t>-      242.06</t>
  </si>
  <si>
    <t>-      399.80</t>
  </si>
  <si>
    <t xml:space="preserve">     5,163.55</t>
  </si>
  <si>
    <t xml:space="preserve">     5,204.82</t>
  </si>
  <si>
    <t xml:space="preserve">     4,381.79</t>
  </si>
  <si>
    <t xml:space="preserve">     4,401.29</t>
  </si>
  <si>
    <t xml:space="preserve">     4,973.34</t>
  </si>
  <si>
    <t xml:space="preserve">     4,684.31</t>
  </si>
  <si>
    <t xml:space="preserve">     4,455.33</t>
  </si>
  <si>
    <t xml:space="preserve">     4,691.99</t>
  </si>
  <si>
    <t xml:space="preserve">     4,428.67</t>
  </si>
  <si>
    <t xml:space="preserve">     6,797.77</t>
  </si>
  <si>
    <t xml:space="preserve">     6,451.70</t>
  </si>
  <si>
    <t xml:space="preserve">     7,684.65</t>
  </si>
  <si>
    <t xml:space="preserve">    11,308.70</t>
  </si>
  <si>
    <t xml:space="preserve">    10,454.75</t>
  </si>
  <si>
    <t xml:space="preserve">    10,059.12</t>
  </si>
  <si>
    <t xml:space="preserve">    31,128.34</t>
  </si>
  <si>
    <t xml:space="preserve">    31,509.90</t>
  </si>
  <si>
    <t xml:space="preserve">    31,810.68</t>
  </si>
  <si>
    <t xml:space="preserve">    19,298.89</t>
  </si>
  <si>
    <t xml:space="preserve">    20,756.57</t>
  </si>
  <si>
    <t xml:space="preserve">    21,181.56</t>
  </si>
  <si>
    <t xml:space="preserve">     4,393.85</t>
  </si>
  <si>
    <t xml:space="preserve">     3,770.04</t>
  </si>
  <si>
    <t xml:space="preserve">     3,963.81</t>
  </si>
  <si>
    <t xml:space="preserve">    38,177.12</t>
  </si>
  <si>
    <t xml:space="preserve">    34,670.70</t>
  </si>
  <si>
    <t xml:space="preserve">    35,162.86</t>
  </si>
  <si>
    <t xml:space="preserve">    10,010.76</t>
  </si>
  <si>
    <t xml:space="preserve">     9,559.48</t>
  </si>
  <si>
    <t xml:space="preserve">     9,200.18</t>
  </si>
  <si>
    <t xml:space="preserve">   985,914.96</t>
  </si>
  <si>
    <t xml:space="preserve">  1,144,238.70</t>
  </si>
  <si>
    <t xml:space="preserve">  1,041,952.85</t>
  </si>
  <si>
    <t xml:space="preserve">    24,862.83</t>
  </si>
  <si>
    <t xml:space="preserve">    25,946.86</t>
  </si>
  <si>
    <t xml:space="preserve">    26,014.14</t>
  </si>
  <si>
    <t xml:space="preserve">    28,668.27</t>
  </si>
  <si>
    <t xml:space="preserve">    25,417.77</t>
  </si>
  <si>
    <t xml:space="preserve">    24,545.12</t>
  </si>
  <si>
    <t xml:space="preserve">    33,815.25</t>
  </si>
  <si>
    <t xml:space="preserve">    32,006.30</t>
  </si>
  <si>
    <t xml:space="preserve">    34,183.44</t>
  </si>
  <si>
    <t xml:space="preserve">    51,094.73</t>
  </si>
  <si>
    <t xml:space="preserve">    51,110.64</t>
  </si>
  <si>
    <t xml:space="preserve">    46,649.38</t>
  </si>
  <si>
    <t xml:space="preserve">    29,573.14</t>
  </si>
  <si>
    <t xml:space="preserve">    26,715.90</t>
  </si>
  <si>
    <t xml:space="preserve">    34,052.76</t>
  </si>
  <si>
    <t xml:space="preserve">    18,138.46</t>
  </si>
  <si>
    <t xml:space="preserve">    18,327.22</t>
  </si>
  <si>
    <t xml:space="preserve">    20,053.05</t>
  </si>
  <si>
    <t xml:space="preserve">    24,709.97</t>
  </si>
  <si>
    <t xml:space="preserve">    26,214.43</t>
  </si>
  <si>
    <t xml:space="preserve">    26,034.30</t>
  </si>
  <si>
    <t xml:space="preserve">    24,826.83</t>
  </si>
  <si>
    <t xml:space="preserve">    23,560.45</t>
  </si>
  <si>
    <t xml:space="preserve">    24,479.88</t>
  </si>
  <si>
    <t xml:space="preserve">    14,506.24</t>
  </si>
  <si>
    <t xml:space="preserve">    15,349.41</t>
  </si>
  <si>
    <t xml:space="preserve">    13,753.88</t>
  </si>
  <si>
    <t xml:space="preserve">  3,899,185.89</t>
  </si>
  <si>
    <t xml:space="preserve">  4,528,531.92</t>
  </si>
  <si>
    <t xml:space="preserve">  3,850,339.07</t>
  </si>
  <si>
    <t xml:space="preserve">   517,739.41</t>
  </si>
  <si>
    <t xml:space="preserve">   459,606.09</t>
  </si>
  <si>
    <t xml:space="preserve">   498,551.42</t>
  </si>
  <si>
    <t xml:space="preserve">     8,834.20</t>
  </si>
  <si>
    <t xml:space="preserve">     9,189.77</t>
  </si>
  <si>
    <t xml:space="preserve">     9,477.72</t>
  </si>
  <si>
    <t xml:space="preserve">    99,776.06</t>
  </si>
  <si>
    <t xml:space="preserve">   107,137.17</t>
  </si>
  <si>
    <t xml:space="preserve">   102,516.53</t>
  </si>
  <si>
    <t xml:space="preserve">    73,143.18</t>
  </si>
  <si>
    <t xml:space="preserve">    74,522.29</t>
  </si>
  <si>
    <t xml:space="preserve">    70,612.17</t>
  </si>
  <si>
    <t xml:space="preserve">     1,695.63</t>
  </si>
  <si>
    <t xml:space="preserve">     2,154.10</t>
  </si>
  <si>
    <t xml:space="preserve">     1,976.49</t>
  </si>
  <si>
    <t xml:space="preserve">     4,487.25</t>
  </si>
  <si>
    <t xml:space="preserve">     4,539.47</t>
  </si>
  <si>
    <t xml:space="preserve">     4,579.93</t>
  </si>
  <si>
    <t xml:space="preserve">     3,211.80</t>
  </si>
  <si>
    <t xml:space="preserve">     3,184.10</t>
  </si>
  <si>
    <t xml:space="preserve">     2,583.80</t>
  </si>
  <si>
    <t xml:space="preserve">     5,070.26</t>
  </si>
  <si>
    <t xml:space="preserve">     5,454.65</t>
  </si>
  <si>
    <t xml:space="preserve">     5,136.44</t>
  </si>
  <si>
    <t>-      459.95</t>
  </si>
  <si>
    <t>-       39.47</t>
  </si>
  <si>
    <t>-       13.35</t>
  </si>
  <si>
    <t xml:space="preserve">    10,372.31</t>
  </si>
  <si>
    <t xml:space="preserve">     9,764.13</t>
  </si>
  <si>
    <t xml:space="preserve">     9,510.96</t>
  </si>
  <si>
    <t xml:space="preserve">    38,219.62</t>
  </si>
  <si>
    <t xml:space="preserve">    39,965.54</t>
  </si>
  <si>
    <t xml:space="preserve">    37,711.43</t>
  </si>
  <si>
    <t xml:space="preserve">     4,640.33</t>
  </si>
  <si>
    <t xml:space="preserve">     3,877.44</t>
  </si>
  <si>
    <t xml:space="preserve">     4,979.72</t>
  </si>
  <si>
    <t xml:space="preserve">    10,412.68</t>
  </si>
  <si>
    <t xml:space="preserve">     9,697.38</t>
  </si>
  <si>
    <t xml:space="preserve">    10,620.14</t>
  </si>
  <si>
    <t xml:space="preserve">    10,499.74</t>
  </si>
  <si>
    <t xml:space="preserve">     9,626.61</t>
  </si>
  <si>
    <t xml:space="preserve">     9,794.02</t>
  </si>
  <si>
    <t xml:space="preserve">     6,422.51</t>
  </si>
  <si>
    <t xml:space="preserve">     6,461.41</t>
  </si>
  <si>
    <t xml:space="preserve">     6,658.78</t>
  </si>
  <si>
    <t xml:space="preserve">    13,428.71</t>
  </si>
  <si>
    <t xml:space="preserve">    13,694.80</t>
  </si>
  <si>
    <t xml:space="preserve">    13,541.35</t>
  </si>
  <si>
    <t xml:space="preserve">     2,770.82</t>
  </si>
  <si>
    <t xml:space="preserve">     3,141.98</t>
  </si>
  <si>
    <t xml:space="preserve">     2,725.03</t>
  </si>
  <si>
    <t xml:space="preserve">    11,388.78</t>
  </si>
  <si>
    <t xml:space="preserve">    11,689.62</t>
  </si>
  <si>
    <t xml:space="preserve">    12,372.62</t>
  </si>
  <si>
    <t xml:space="preserve">     3,683.25</t>
  </si>
  <si>
    <t xml:space="preserve">     2,967.66</t>
  </si>
  <si>
    <t xml:space="preserve">     3,270.73</t>
  </si>
  <si>
    <t xml:space="preserve">   910,386.11</t>
  </si>
  <si>
    <t xml:space="preserve">  1,006,081.42</t>
  </si>
  <si>
    <t xml:space="preserve">   995,933.39</t>
  </si>
  <si>
    <t xml:space="preserve">    13,360.75</t>
  </si>
  <si>
    <t xml:space="preserve">    13,691.08</t>
  </si>
  <si>
    <t xml:space="preserve">    14,181.74</t>
  </si>
  <si>
    <t xml:space="preserve">    28,508.13</t>
  </si>
  <si>
    <t xml:space="preserve">    26,933.59</t>
  </si>
  <si>
    <t xml:space="preserve">    27,949.74</t>
  </si>
  <si>
    <t xml:space="preserve">    34,962.74</t>
  </si>
  <si>
    <t xml:space="preserve">    31,887.41</t>
  </si>
  <si>
    <t xml:space="preserve">    32,755.84</t>
  </si>
  <si>
    <t xml:space="preserve">    56,603.47</t>
  </si>
  <si>
    <t xml:space="preserve">    54,341.95</t>
  </si>
  <si>
    <t xml:space="preserve">    62,221.21</t>
  </si>
  <si>
    <t xml:space="preserve">    33,916.99</t>
  </si>
  <si>
    <t xml:space="preserve">    35,451.71</t>
  </si>
  <si>
    <t xml:space="preserve">    34,489.82</t>
  </si>
  <si>
    <t xml:space="preserve">    17,588.12</t>
  </si>
  <si>
    <t xml:space="preserve">    19,327.60</t>
  </si>
  <si>
    <t xml:space="preserve">    20,265.51</t>
  </si>
  <si>
    <t xml:space="preserve">    29,347.58</t>
  </si>
  <si>
    <t xml:space="preserve">    30,071.34</t>
  </si>
  <si>
    <t xml:space="preserve">    30,062.86</t>
  </si>
  <si>
    <t xml:space="preserve">    29,147.12</t>
  </si>
  <si>
    <t xml:space="preserve">    26,421.44</t>
  </si>
  <si>
    <t xml:space="preserve">    28,584.36</t>
  </si>
  <si>
    <t xml:space="preserve">    18,192.09</t>
  </si>
  <si>
    <t xml:space="preserve">    18,063.36</t>
  </si>
  <si>
    <t xml:space="preserve">    18,244.06</t>
  </si>
  <si>
    <t xml:space="preserve">  4,880,992.13</t>
  </si>
  <si>
    <t xml:space="preserve">  4,821,837.00</t>
  </si>
  <si>
    <t xml:space="preserve">  4,349,028.70</t>
  </si>
  <si>
    <t xml:space="preserve">   484,781.28</t>
  </si>
  <si>
    <t xml:space="preserve">   535,656.49</t>
  </si>
  <si>
    <t xml:space="preserve">   451,373.50</t>
  </si>
  <si>
    <t xml:space="preserve">     5,082.43</t>
  </si>
  <si>
    <t xml:space="preserve">     5,363.58</t>
  </si>
  <si>
    <t xml:space="preserve">     5,207.14</t>
  </si>
  <si>
    <t xml:space="preserve">     5,862.67</t>
  </si>
  <si>
    <t xml:space="preserve">     5,590.56</t>
  </si>
  <si>
    <t xml:space="preserve">     6,576.81</t>
  </si>
  <si>
    <t xml:space="preserve">     8,972.22</t>
  </si>
  <si>
    <t xml:space="preserve">     9,141.60</t>
  </si>
  <si>
    <t xml:space="preserve">     8,897.62</t>
  </si>
  <si>
    <t xml:space="preserve">    18,786.98</t>
  </si>
  <si>
    <t xml:space="preserve">    20,688.38</t>
  </si>
  <si>
    <t xml:space="preserve">    17,747.25</t>
  </si>
  <si>
    <t xml:space="preserve">    11,508.54</t>
  </si>
  <si>
    <t xml:space="preserve">    12,867.53</t>
  </si>
  <si>
    <t xml:space="preserve">    12,828.13</t>
  </si>
  <si>
    <t xml:space="preserve">     9,298.66</t>
  </si>
  <si>
    <t xml:space="preserve">     8,897.30</t>
  </si>
  <si>
    <t xml:space="preserve">     9,684.19</t>
  </si>
  <si>
    <t xml:space="preserve">    27,893.55</t>
  </si>
  <si>
    <t xml:space="preserve">    26,255.56</t>
  </si>
  <si>
    <t xml:space="preserve">    26,031.84</t>
  </si>
  <si>
    <t xml:space="preserve">    13,302.75</t>
  </si>
  <si>
    <t xml:space="preserve">    13,303.91</t>
  </si>
  <si>
    <t xml:space="preserve">    13,771.39</t>
  </si>
  <si>
    <t xml:space="preserve">  1,068,481.42</t>
  </si>
  <si>
    <t xml:space="preserve">  1,072,103.26</t>
  </si>
  <si>
    <t xml:space="preserve">  1,213,326.08</t>
  </si>
  <si>
    <t xml:space="preserve">    23,703.36</t>
  </si>
  <si>
    <t xml:space="preserve">    23,318.76</t>
  </si>
  <si>
    <t xml:space="preserve">    24,015.76</t>
  </si>
  <si>
    <t xml:space="preserve">     3,065.05</t>
  </si>
  <si>
    <t xml:space="preserve">     2,798.11</t>
  </si>
  <si>
    <t xml:space="preserve">     2,340.98</t>
  </si>
  <si>
    <t xml:space="preserve">     6,124.63</t>
  </si>
  <si>
    <t xml:space="preserve">     6,274.05</t>
  </si>
  <si>
    <t xml:space="preserve">     6,157.33</t>
  </si>
  <si>
    <t xml:space="preserve">    11,283.32</t>
  </si>
  <si>
    <t xml:space="preserve">    10,435.25</t>
  </si>
  <si>
    <t xml:space="preserve">    11,788.38</t>
  </si>
  <si>
    <t xml:space="preserve">    11,607.23</t>
  </si>
  <si>
    <t xml:space="preserve">    11,844.12</t>
  </si>
  <si>
    <t xml:space="preserve">    12,538.36</t>
  </si>
  <si>
    <t xml:space="preserve">    15,982.32</t>
  </si>
  <si>
    <t xml:space="preserve">    15,612.55</t>
  </si>
  <si>
    <t xml:space="preserve">    15,544.51</t>
  </si>
  <si>
    <t xml:space="preserve">     2,604.07</t>
  </si>
  <si>
    <t xml:space="preserve">     3,056.60</t>
  </si>
  <si>
    <t xml:space="preserve">     2,886.79</t>
  </si>
  <si>
    <t xml:space="preserve">    22,909.50</t>
  </si>
  <si>
    <t xml:space="preserve">    27,541.24</t>
  </si>
  <si>
    <t xml:space="preserve">    26,465.76</t>
  </si>
  <si>
    <t xml:space="preserve">     3,951.88</t>
  </si>
  <si>
    <t xml:space="preserve">     4,040.92</t>
  </si>
  <si>
    <t xml:space="preserve">     4,170.03</t>
  </si>
  <si>
    <t xml:space="preserve">  1,040,478.12</t>
  </si>
  <si>
    <t xml:space="preserve">  1,188,530.00</t>
  </si>
  <si>
    <t xml:space="preserve">  1,051,977.04</t>
  </si>
  <si>
    <t xml:space="preserve">    12,404.31</t>
  </si>
  <si>
    <t xml:space="preserve">    12,383.85</t>
  </si>
  <si>
    <t xml:space="preserve">     9,895.42</t>
  </si>
  <si>
    <t xml:space="preserve">    12,985.87</t>
  </si>
  <si>
    <t xml:space="preserve">    13,064.14</t>
  </si>
  <si>
    <t xml:space="preserve">    13,281.81</t>
  </si>
  <si>
    <t xml:space="preserve">     5,379.89</t>
  </si>
  <si>
    <t xml:space="preserve">     5,551.40</t>
  </si>
  <si>
    <t xml:space="preserve">     5,548.26</t>
  </si>
  <si>
    <t xml:space="preserve">     3,258.48</t>
  </si>
  <si>
    <t xml:space="preserve">     3,408.12</t>
  </si>
  <si>
    <t xml:space="preserve">     3,131.88</t>
  </si>
  <si>
    <t xml:space="preserve">    60,701.83</t>
  </si>
  <si>
    <t xml:space="preserve">    65,791.14</t>
  </si>
  <si>
    <t xml:space="preserve">    59,338.82</t>
  </si>
  <si>
    <t xml:space="preserve">    13,297.69</t>
  </si>
  <si>
    <t xml:space="preserve">    14,023.06</t>
  </si>
  <si>
    <t xml:space="preserve">    13,518.97</t>
  </si>
  <si>
    <t xml:space="preserve">    12,774.31</t>
  </si>
  <si>
    <t xml:space="preserve">    13,628.09</t>
  </si>
  <si>
    <t xml:space="preserve">    12,916.17</t>
  </si>
  <si>
    <t xml:space="preserve">    54,905.16</t>
  </si>
  <si>
    <t xml:space="preserve">    51,356.26</t>
  </si>
  <si>
    <t xml:space="preserve">    51,695.94</t>
  </si>
  <si>
    <t xml:space="preserve">    18,406.00</t>
  </si>
  <si>
    <t xml:space="preserve">    18,030.87</t>
  </si>
  <si>
    <t xml:space="preserve">    18,327.47</t>
  </si>
  <si>
    <t xml:space="preserve">  1,047,692.78</t>
  </si>
  <si>
    <t xml:space="preserve">   971,211.08</t>
  </si>
  <si>
    <t xml:space="preserve">   946,316.80</t>
  </si>
  <si>
    <t xml:space="preserve">    20,771.08</t>
  </si>
  <si>
    <t xml:space="preserve">    20,575.38</t>
  </si>
  <si>
    <t xml:space="preserve">    21,458.87</t>
  </si>
  <si>
    <t xml:space="preserve">     1,466.79</t>
  </si>
  <si>
    <t xml:space="preserve">     1,541.30</t>
  </si>
  <si>
    <t xml:space="preserve">     1,422.73</t>
  </si>
  <si>
    <t xml:space="preserve">     1,691.87</t>
  </si>
  <si>
    <t xml:space="preserve">     1,628.64</t>
  </si>
  <si>
    <t xml:space="preserve">     1,845.35</t>
  </si>
  <si>
    <t xml:space="preserve">     2,033.10</t>
  </si>
  <si>
    <t xml:space="preserve">     2,019.67</t>
  </si>
  <si>
    <t xml:space="preserve">     2,060.20</t>
  </si>
  <si>
    <t xml:space="preserve">    14,575.67</t>
  </si>
  <si>
    <t xml:space="preserve">    16,594.60</t>
  </si>
  <si>
    <t xml:space="preserve">    16,160.07</t>
  </si>
  <si>
    <t xml:space="preserve">     8,432.11</t>
  </si>
  <si>
    <t xml:space="preserve">     8,452.46</t>
  </si>
  <si>
    <t xml:space="preserve">     8,666.28</t>
  </si>
  <si>
    <t xml:space="preserve">    17,963.39</t>
  </si>
  <si>
    <t xml:space="preserve">    16,321.62</t>
  </si>
  <si>
    <t xml:space="preserve">    17,010.59</t>
  </si>
  <si>
    <t xml:space="preserve">    15,570.97</t>
  </si>
  <si>
    <t xml:space="preserve">    17,067.37</t>
  </si>
  <si>
    <t xml:space="preserve">    17,489.71</t>
  </si>
  <si>
    <t xml:space="preserve">    12,893.92</t>
  </si>
  <si>
    <t xml:space="preserve">    11,915.12</t>
  </si>
  <si>
    <t xml:space="preserve">    12,975.66</t>
  </si>
  <si>
    <t xml:space="preserve">  3,454,357.47</t>
  </si>
  <si>
    <t xml:space="preserve">  3,463,279.12</t>
  </si>
  <si>
    <t xml:space="preserve">  2,786,731.37</t>
  </si>
  <si>
    <t xml:space="preserve">  1,287,625.46</t>
  </si>
  <si>
    <t xml:space="preserve">  1,372,414.52</t>
  </si>
  <si>
    <t xml:space="preserve">  1,192,834.98</t>
  </si>
  <si>
    <t xml:space="preserve">    27,689.19</t>
  </si>
  <si>
    <t xml:space="preserve">    27,643.71</t>
  </si>
  <si>
    <t xml:space="preserve">    26,071.89</t>
  </si>
  <si>
    <t xml:space="preserve">    29,065.51</t>
  </si>
  <si>
    <t xml:space="preserve">    34,872.73</t>
  </si>
  <si>
    <t xml:space="preserve">    33,263.19</t>
  </si>
  <si>
    <t xml:space="preserve">    54,367.66</t>
  </si>
  <si>
    <t xml:space="preserve">    59,874.05</t>
  </si>
  <si>
    <t xml:space="preserve">    61,656.43</t>
  </si>
  <si>
    <t xml:space="preserve">    30,386.30</t>
  </si>
  <si>
    <t xml:space="preserve">    34,077.40</t>
  </si>
  <si>
    <t xml:space="preserve">    29,364.94</t>
  </si>
  <si>
    <t xml:space="preserve">    18,618.89</t>
  </si>
  <si>
    <t xml:space="preserve">    19,816.95</t>
  </si>
  <si>
    <t xml:space="preserve">    21,272.32</t>
  </si>
  <si>
    <t xml:space="preserve">    27,079.68</t>
  </si>
  <si>
    <t xml:space="preserve">    25,796.58</t>
  </si>
  <si>
    <t xml:space="preserve">    27,473.81</t>
  </si>
  <si>
    <t xml:space="preserve">    28,193.78</t>
  </si>
  <si>
    <t xml:space="preserve">    25,986.22</t>
  </si>
  <si>
    <t xml:space="preserve">    27,258.21</t>
  </si>
  <si>
    <t xml:space="preserve">    14,951.80</t>
  </si>
  <si>
    <t xml:space="preserve">    13,970.10</t>
  </si>
  <si>
    <t xml:space="preserve">    14,869.00</t>
  </si>
  <si>
    <t xml:space="preserve">  4,203,065.95</t>
  </si>
  <si>
    <t xml:space="preserve">  3,943,012.83</t>
  </si>
  <si>
    <t xml:space="preserve">  3,992,045.52</t>
  </si>
  <si>
    <t xml:space="preserve">   521,124.37</t>
  </si>
  <si>
    <t xml:space="preserve">   554,906.59</t>
  </si>
  <si>
    <t xml:space="preserve">   509,652.00</t>
  </si>
  <si>
    <t xml:space="preserve">    13,417.74</t>
  </si>
  <si>
    <t xml:space="preserve">    12,935.17</t>
  </si>
  <si>
    <t xml:space="preserve">    14,417.31</t>
  </si>
  <si>
    <t xml:space="preserve">   102,739.17</t>
  </si>
  <si>
    <t xml:space="preserve">   117,750.17</t>
  </si>
  <si>
    <t xml:space="preserve">   116,753.65</t>
  </si>
  <si>
    <t xml:space="preserve">   104,632.47</t>
  </si>
  <si>
    <t xml:space="preserve">   113,457.68</t>
  </si>
  <si>
    <t xml:space="preserve">   111,774.27</t>
  </si>
  <si>
    <t xml:space="preserve">      673.57</t>
  </si>
  <si>
    <t xml:space="preserve">      713.51</t>
  </si>
  <si>
    <t xml:space="preserve">      776.55</t>
  </si>
  <si>
    <t xml:space="preserve">     4,896.29</t>
  </si>
  <si>
    <t xml:space="preserve">     4,955.18</t>
  </si>
  <si>
    <t xml:space="preserve">     4,827.55</t>
  </si>
  <si>
    <t xml:space="preserve">     2,844.60</t>
  </si>
  <si>
    <t xml:space="preserve">     3,089.22</t>
  </si>
  <si>
    <t xml:space="preserve">     2,016.53</t>
  </si>
  <si>
    <t xml:space="preserve">     3,179.50</t>
  </si>
  <si>
    <t xml:space="preserve">     2,747.01</t>
  </si>
  <si>
    <t xml:space="preserve">     3,450.84</t>
  </si>
  <si>
    <t>-      104.27</t>
  </si>
  <si>
    <t>-      153.24</t>
  </si>
  <si>
    <t>-      155.84</t>
  </si>
  <si>
    <t xml:space="preserve">     7,971.42</t>
  </si>
  <si>
    <t xml:space="preserve">     7,975.25</t>
  </si>
  <si>
    <t xml:space="preserve">     9,268.55</t>
  </si>
  <si>
    <t xml:space="preserve">     7,812.05</t>
  </si>
  <si>
    <t xml:space="preserve">     7,615.15</t>
  </si>
  <si>
    <t xml:space="preserve">     8,690.94</t>
  </si>
  <si>
    <t xml:space="preserve">     2,850.87</t>
  </si>
  <si>
    <t xml:space="preserve">     3,034.52</t>
  </si>
  <si>
    <t xml:space="preserve">     3,366.55</t>
  </si>
  <si>
    <t xml:space="preserve">     4,473.06</t>
  </si>
  <si>
    <t xml:space="preserve">     4,201.64</t>
  </si>
  <si>
    <t xml:space="preserve">     4,560.52</t>
  </si>
  <si>
    <t xml:space="preserve">     5,984.02</t>
  </si>
  <si>
    <t xml:space="preserve">     5,823.03</t>
  </si>
  <si>
    <t xml:space="preserve">     5,932.69</t>
  </si>
  <si>
    <t xml:space="preserve">    20,465.46</t>
  </si>
  <si>
    <t xml:space="preserve">    21,047.64</t>
  </si>
  <si>
    <t xml:space="preserve">    20,120.31</t>
  </si>
  <si>
    <t xml:space="preserve">    10,241.70</t>
  </si>
  <si>
    <t xml:space="preserve">     9,885.87</t>
  </si>
  <si>
    <t xml:space="preserve">     9,756.79</t>
  </si>
  <si>
    <t xml:space="preserve">     2,919.69</t>
  </si>
  <si>
    <t xml:space="preserve">     2,949.14</t>
  </si>
  <si>
    <t xml:space="preserve">     2,679.01</t>
  </si>
  <si>
    <t xml:space="preserve">    30,419.31</t>
  </si>
  <si>
    <t xml:space="preserve">    30,029.48</t>
  </si>
  <si>
    <t xml:space="preserve">    30,417.72</t>
  </si>
  <si>
    <t xml:space="preserve">     6,677.11</t>
  </si>
  <si>
    <t xml:space="preserve">     7,086.94</t>
  </si>
  <si>
    <t xml:space="preserve">     5,827.05</t>
  </si>
  <si>
    <t xml:space="preserve">  1,008,478.49</t>
  </si>
  <si>
    <t xml:space="preserve">  1,067,693.52</t>
  </si>
  <si>
    <t xml:space="preserve">  1,091,411.96</t>
  </si>
  <si>
    <t xml:space="preserve">    17,210.77</t>
  </si>
  <si>
    <t xml:space="preserve">    15,960.20</t>
  </si>
  <si>
    <t xml:space="preserve">    15,858.08</t>
  </si>
  <si>
    <t xml:space="preserve">     3,169.05</t>
  </si>
  <si>
    <t xml:space="preserve">     3,859.68</t>
  </si>
  <si>
    <t xml:space="preserve">     3,671.77</t>
  </si>
  <si>
    <t xml:space="preserve">     8,402.23</t>
  </si>
  <si>
    <t xml:space="preserve">     9,098.99</t>
  </si>
  <si>
    <t xml:space="preserve">     9,272.33</t>
  </si>
  <si>
    <t xml:space="preserve">    25,999.60</t>
  </si>
  <si>
    <t xml:space="preserve">    27,396.09</t>
  </si>
  <si>
    <t xml:space="preserve">    27,530.96</t>
  </si>
  <si>
    <t xml:space="preserve">    19,865.50</t>
  </si>
  <si>
    <t xml:space="preserve">    19,791.07</t>
  </si>
  <si>
    <t xml:space="preserve">    18,205.65</t>
  </si>
  <si>
    <t xml:space="preserve">    16,942.74</t>
  </si>
  <si>
    <t xml:space="preserve">    17,409.54</t>
  </si>
  <si>
    <t xml:space="preserve">    16,803.35</t>
  </si>
  <si>
    <t xml:space="preserve">     4,197.75</t>
  </si>
  <si>
    <t xml:space="preserve">     3,849.40</t>
  </si>
  <si>
    <t xml:space="preserve">     3,696.14</t>
  </si>
  <si>
    <t xml:space="preserve">    34,704.37</t>
  </si>
  <si>
    <t xml:space="preserve">    34,215.79</t>
  </si>
  <si>
    <t xml:space="preserve">    37,594.01</t>
  </si>
  <si>
    <t xml:space="preserve">     7,232.87</t>
  </si>
  <si>
    <t xml:space="preserve">     6,853.40</t>
  </si>
  <si>
    <t xml:space="preserve">     5,322.59</t>
  </si>
  <si>
    <t xml:space="preserve">   810,735.92</t>
  </si>
  <si>
    <t xml:space="preserve">   767,025.80</t>
  </si>
  <si>
    <t xml:space="preserve">   778,992.77</t>
  </si>
  <si>
    <t xml:space="preserve">    13,005.68</t>
  </si>
  <si>
    <t xml:space="preserve">    13,599.78</t>
  </si>
  <si>
    <t xml:space="preserve">    13,355.10</t>
  </si>
  <si>
    <t xml:space="preserve">     2,875.52</t>
  </si>
  <si>
    <t xml:space="preserve">     2,965.43</t>
  </si>
  <si>
    <t xml:space="preserve">     2,690.62</t>
  </si>
  <si>
    <t xml:space="preserve">     4,968.37</t>
  </si>
  <si>
    <t xml:space="preserve">     4,931.72</t>
  </si>
  <si>
    <t xml:space="preserve">     5,394.37</t>
  </si>
  <si>
    <t xml:space="preserve">     9,977.87</t>
  </si>
  <si>
    <t xml:space="preserve">    10,251.84</t>
  </si>
  <si>
    <t xml:space="preserve">     9,949.92</t>
  </si>
  <si>
    <t xml:space="preserve">    19,495.81</t>
  </si>
  <si>
    <t xml:space="preserve">    19,510.17</t>
  </si>
  <si>
    <t xml:space="preserve">    18,554.27</t>
  </si>
  <si>
    <t xml:space="preserve">    15,186.57</t>
  </si>
  <si>
    <t xml:space="preserve">    16,914.33</t>
  </si>
  <si>
    <t xml:space="preserve">    16,798.38</t>
  </si>
  <si>
    <t xml:space="preserve">     2,608.87</t>
  </si>
  <si>
    <t xml:space="preserve">     2,982.02</t>
  </si>
  <si>
    <t xml:space="preserve">     2,368.86</t>
  </si>
  <si>
    <t xml:space="preserve">    38,034.23</t>
  </si>
  <si>
    <t xml:space="preserve">    37,446.58</t>
  </si>
  <si>
    <t xml:space="preserve">    36,486.18</t>
  </si>
  <si>
    <t xml:space="preserve">     5,962.46</t>
  </si>
  <si>
    <t xml:space="preserve">     6,210.76</t>
  </si>
  <si>
    <t xml:space="preserve">     5,915.01</t>
  </si>
  <si>
    <t xml:space="preserve">  1,114,661.47</t>
  </si>
  <si>
    <t xml:space="preserve">  1,102,487.39</t>
  </si>
  <si>
    <t xml:space="preserve">  1,156,424.50</t>
  </si>
  <si>
    <t xml:space="preserve">    13,586.84</t>
  </si>
  <si>
    <t xml:space="preserve">    12,920.38</t>
  </si>
  <si>
    <t xml:space="preserve">    13,739.42</t>
  </si>
  <si>
    <t xml:space="preserve">    30,133.62</t>
  </si>
  <si>
    <t xml:space="preserve">    31,738.12</t>
  </si>
  <si>
    <t xml:space="preserve">    30,083.73</t>
  </si>
  <si>
    <t xml:space="preserve">    34,963.17</t>
  </si>
  <si>
    <t xml:space="preserve">    37,275.97</t>
  </si>
  <si>
    <t xml:space="preserve">    36,692.16</t>
  </si>
  <si>
    <t xml:space="preserve">    58,601.19</t>
  </si>
  <si>
    <t xml:space="preserve">    61,330.17</t>
  </si>
  <si>
    <t xml:space="preserve">    62,150.08</t>
  </si>
  <si>
    <t xml:space="preserve">    34,602.12</t>
  </si>
  <si>
    <t xml:space="preserve">    34,403.62</t>
  </si>
  <si>
    <t xml:space="preserve">    35,706.11</t>
  </si>
  <si>
    <t xml:space="preserve">    22,214.06</t>
  </si>
  <si>
    <t xml:space="preserve">    21,727.37</t>
  </si>
  <si>
    <t xml:space="preserve">    22,076.51</t>
  </si>
  <si>
    <t xml:space="preserve">    29,186.44</t>
  </si>
  <si>
    <t xml:space="preserve">    30,543.73</t>
  </si>
  <si>
    <t xml:space="preserve">    29,384.35</t>
  </si>
  <si>
    <t xml:space="preserve">    27,411.30</t>
  </si>
  <si>
    <t xml:space="preserve">    28,117.87</t>
  </si>
  <si>
    <t xml:space="preserve">    28,843.28</t>
  </si>
  <si>
    <t xml:space="preserve">    18,309.47</t>
  </si>
  <si>
    <t xml:space="preserve">    17,587.54</t>
  </si>
  <si>
    <t xml:space="preserve">    17,666.58</t>
  </si>
  <si>
    <t xml:space="preserve">  4,629,856.81</t>
  </si>
  <si>
    <t xml:space="preserve">  4,820,602.05</t>
  </si>
  <si>
    <t xml:space="preserve">  4,721,806.82</t>
  </si>
  <si>
    <t xml:space="preserve">   528,006.01</t>
  </si>
  <si>
    <t xml:space="preserve">   568,573.17</t>
  </si>
  <si>
    <t xml:space="preserve">   573,294.18</t>
  </si>
  <si>
    <t xml:space="preserve">     4,863.06</t>
  </si>
  <si>
    <t xml:space="preserve">     5,547.52</t>
  </si>
  <si>
    <t xml:space="preserve">     5,465.93</t>
  </si>
  <si>
    <t xml:space="preserve">     8,355.73</t>
  </si>
  <si>
    <t xml:space="preserve">     8,678.24</t>
  </si>
  <si>
    <t xml:space="preserve">     8,835.40</t>
  </si>
  <si>
    <t xml:space="preserve">    11,108.56</t>
  </si>
  <si>
    <t xml:space="preserve">    11,988.65</t>
  </si>
  <si>
    <t xml:space="preserve">    11,114.22</t>
  </si>
  <si>
    <t xml:space="preserve">    34,720.17</t>
  </si>
  <si>
    <t xml:space="preserve">    31,988.42</t>
  </si>
  <si>
    <t xml:space="preserve">    32,053.63</t>
  </si>
  <si>
    <t xml:space="preserve">    20,281.72</t>
  </si>
  <si>
    <t xml:space="preserve">    20,797.57</t>
  </si>
  <si>
    <t xml:space="preserve">    20,442.62</t>
  </si>
  <si>
    <t xml:space="preserve">     5,109.37</t>
  </si>
  <si>
    <t xml:space="preserve">     5,087.14</t>
  </si>
  <si>
    <t xml:space="preserve">     4,699.86</t>
  </si>
  <si>
    <t xml:space="preserve">    41,488.82</t>
  </si>
  <si>
    <t xml:space="preserve">    38,714.96</t>
  </si>
  <si>
    <t xml:space="preserve">    37,142.68</t>
  </si>
  <si>
    <t xml:space="preserve">    10,264.09</t>
  </si>
  <si>
    <t xml:space="preserve">    10,802.70</t>
  </si>
  <si>
    <t xml:space="preserve">    10,367.87</t>
  </si>
  <si>
    <t xml:space="preserve">  1,344,715.06</t>
  </si>
  <si>
    <t xml:space="preserve">  1,246,700.44</t>
  </si>
  <si>
    <t xml:space="preserve">  1,300,699.44</t>
  </si>
  <si>
    <t xml:space="preserve">    33,296.45</t>
  </si>
  <si>
    <t xml:space="preserve">    31,506.83</t>
  </si>
  <si>
    <t xml:space="preserve">    31,014.59</t>
  </si>
  <si>
    <t xml:space="preserve">     2,157.04</t>
  </si>
  <si>
    <t xml:space="preserve">     1,724.42</t>
  </si>
  <si>
    <t xml:space="preserve">     1,866.96</t>
  </si>
  <si>
    <t xml:space="preserve">     3,697.71</t>
  </si>
  <si>
    <t xml:space="preserve">     3,175.15</t>
  </si>
  <si>
    <t xml:space="preserve">     3,513.22</t>
  </si>
  <si>
    <t xml:space="preserve">     3,300.76</t>
  </si>
  <si>
    <t xml:space="preserve">     3,237.11</t>
  </si>
  <si>
    <t xml:space="preserve">     3,298.67</t>
  </si>
  <si>
    <t xml:space="preserve">     9,383.40</t>
  </si>
  <si>
    <t xml:space="preserve">     9,374.48</t>
  </si>
  <si>
    <t xml:space="preserve">     9,510.25</t>
  </si>
  <si>
    <t xml:space="preserve">     9,334.11</t>
  </si>
  <si>
    <t xml:space="preserve">     9,049.49</t>
  </si>
  <si>
    <t xml:space="preserve">     9,655.28</t>
  </si>
  <si>
    <t xml:space="preserve">     2,252.84</t>
  </si>
  <si>
    <t xml:space="preserve">     2,148.11</t>
  </si>
  <si>
    <t xml:space="preserve">     2,435.46</t>
  </si>
  <si>
    <t xml:space="preserve">    17,026.89</t>
  </si>
  <si>
    <t xml:space="preserve">    17,109.90</t>
  </si>
  <si>
    <t xml:space="preserve">    17,198.46</t>
  </si>
  <si>
    <t xml:space="preserve">     3,005.37</t>
  </si>
  <si>
    <t xml:space="preserve">     2,609.19</t>
  </si>
  <si>
    <t xml:space="preserve">     2,063.01</t>
  </si>
  <si>
    <t xml:space="preserve">  1,526,878.56</t>
  </si>
  <si>
    <t xml:space="preserve">  1,441,993.76</t>
  </si>
  <si>
    <t xml:space="preserve">  1,470,266.74</t>
  </si>
  <si>
    <t xml:space="preserve">    13,057.57</t>
  </si>
  <si>
    <t xml:space="preserve">    16,050.30</t>
  </si>
  <si>
    <t xml:space="preserve">    15,260.28</t>
  </si>
  <si>
    <t xml:space="preserve">     2,816.94</t>
  </si>
  <si>
    <t xml:space="preserve">     3,543.46</t>
  </si>
  <si>
    <t xml:space="preserve">     3,427.28</t>
  </si>
  <si>
    <t xml:space="preserve">     8,229.90</t>
  </si>
  <si>
    <t xml:space="preserve">     7,724.62</t>
  </si>
  <si>
    <t xml:space="preserve">     7,620.88</t>
  </si>
  <si>
    <t xml:space="preserve">    10,961.48</t>
  </si>
  <si>
    <t xml:space="preserve">    10,716.20</t>
  </si>
  <si>
    <t xml:space="preserve">    10,467.36</t>
  </si>
  <si>
    <t xml:space="preserve">    17,400.90</t>
  </si>
  <si>
    <t xml:space="preserve">    17,077.19</t>
  </si>
  <si>
    <t xml:space="preserve">    17,534.36</t>
  </si>
  <si>
    <t xml:space="preserve">    14,207.01</t>
  </si>
  <si>
    <t xml:space="preserve">    15,057.35</t>
  </si>
  <si>
    <t xml:space="preserve">    15,515.01</t>
  </si>
  <si>
    <t xml:space="preserve">     2,644.75</t>
  </si>
  <si>
    <t xml:space="preserve">     2,675.77</t>
  </si>
  <si>
    <t xml:space="preserve">     2,430.85</t>
  </si>
  <si>
    <t xml:space="preserve">    28,245.97</t>
  </si>
  <si>
    <t xml:space="preserve">    32,201.14</t>
  </si>
  <si>
    <t xml:space="preserve">    29,724.40</t>
  </si>
  <si>
    <t xml:space="preserve">     5,222.58</t>
  </si>
  <si>
    <t xml:space="preserve">     5,680.69</t>
  </si>
  <si>
    <t xml:space="preserve">     5,460.47</t>
  </si>
  <si>
    <t xml:space="preserve">  1,035,841.49</t>
  </si>
  <si>
    <t xml:space="preserve">  1,093,967.32</t>
  </si>
  <si>
    <t xml:space="preserve">  1,072,093.38</t>
  </si>
  <si>
    <t xml:space="preserve">    11,604.21</t>
  </si>
  <si>
    <t xml:space="preserve">    11,552.67</t>
  </si>
  <si>
    <t xml:space="preserve">    13,315.38</t>
  </si>
  <si>
    <t xml:space="preserve">     4,855.82</t>
  </si>
  <si>
    <t xml:space="preserve">     4,567.07</t>
  </si>
  <si>
    <t xml:space="preserve">     4,550.04</t>
  </si>
  <si>
    <t xml:space="preserve">     1,837.11</t>
  </si>
  <si>
    <t xml:space="preserve">     2,165.84</t>
  </si>
  <si>
    <t xml:space="preserve">     2,304.33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</si>
</sst>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  <c:pt idx="4">
                  <c:v>28772.68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50758864"/>
        <c:axId val="54176593"/>
      </c:scatterChart>
      <c:val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76593"/>
        <c:crossesAt val="-5"/>
        <c:crossBetween val="midCat"/>
        <c:dispUnits/>
      </c:valAx>
      <c:valAx>
        <c:axId val="541765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58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0.9177707689328982</c:v>
                </c:pt>
                <c:pt idx="2">
                  <c:v>0.9835153574635808</c:v>
                </c:pt>
                <c:pt idx="3">
                  <c:v>0.9528559088984292</c:v>
                </c:pt>
                <c:pt idx="4">
                  <c:v>1.0832848822284116</c:v>
                </c:pt>
                <c:pt idx="5">
                  <c:v>1.0365595045682632</c:v>
                </c:pt>
                <c:pt idx="6">
                  <c:v>0.9903162945471755</c:v>
                </c:pt>
                <c:pt idx="7">
                  <c:v>1.0911268414843018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1.086075232024735</c:v>
                </c:pt>
                <c:pt idx="2">
                  <c:v>1.1268081851158767</c:v>
                </c:pt>
                <c:pt idx="3">
                  <c:v>1.1677394242627115</c:v>
                </c:pt>
                <c:pt idx="4">
                  <c:v>1.2303643357893148</c:v>
                </c:pt>
                <c:pt idx="5">
                  <c:v>1.21443570961855</c:v>
                </c:pt>
                <c:pt idx="6">
                  <c:v>1.2579729554555434</c:v>
                </c:pt>
                <c:pt idx="7">
                  <c:v>1.2595221136389774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1.0007456681186355</c:v>
                </c:pt>
                <c:pt idx="2">
                  <c:v>1.086997344141403</c:v>
                </c:pt>
                <c:pt idx="3">
                  <c:v>1.1914566053357385</c:v>
                </c:pt>
                <c:pt idx="4">
                  <c:v>1.1900468097478731</c:v>
                </c:pt>
                <c:pt idx="5">
                  <c:v>1.2466798645562513</c:v>
                </c:pt>
                <c:pt idx="6">
                  <c:v>1.2399369107659481</c:v>
                </c:pt>
                <c:pt idx="7">
                  <c:v>1.2174920779889031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1.113100865126224</c:v>
                </c:pt>
                <c:pt idx="2">
                  <c:v>1.1232222758595247</c:v>
                </c:pt>
                <c:pt idx="3">
                  <c:v>1.1533190512666878</c:v>
                </c:pt>
                <c:pt idx="4">
                  <c:v>1.231256633577365</c:v>
                </c:pt>
                <c:pt idx="5">
                  <c:v>1.2720226808492205</c:v>
                </c:pt>
                <c:pt idx="6">
                  <c:v>1.3058133440982282</c:v>
                </c:pt>
                <c:pt idx="7">
                  <c:v>1.3010042860102016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0.917217367516383</c:v>
                </c:pt>
                <c:pt idx="2">
                  <c:v>1.0689880635267897</c:v>
                </c:pt>
                <c:pt idx="3">
                  <c:v>1.0261597034186463</c:v>
                </c:pt>
                <c:pt idx="4">
                  <c:v>1.041121240845824</c:v>
                </c:pt>
                <c:pt idx="5">
                  <c:v>1.0436602809455937</c:v>
                </c:pt>
                <c:pt idx="6">
                  <c:v>1.0561969921564291</c:v>
                </c:pt>
                <c:pt idx="7">
                  <c:v>1.0797591975839105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0.9499288072417446</c:v>
                </c:pt>
                <c:pt idx="2">
                  <c:v>1.0522864749259675</c:v>
                </c:pt>
                <c:pt idx="3">
                  <c:v>1.028213165994466</c:v>
                </c:pt>
                <c:pt idx="4">
                  <c:v>1.1560604331463573</c:v>
                </c:pt>
                <c:pt idx="5">
                  <c:v>1.1753768327954535</c:v>
                </c:pt>
                <c:pt idx="6">
                  <c:v>1.201080112120964</c:v>
                </c:pt>
                <c:pt idx="7">
                  <c:v>1.1866619730336991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0.9442166913812572</c:v>
                </c:pt>
                <c:pt idx="2">
                  <c:v>0.9745424893692197</c:v>
                </c:pt>
                <c:pt idx="3">
                  <c:v>0.9417952556379894</c:v>
                </c:pt>
                <c:pt idx="4">
                  <c:v>1.058688430518631</c:v>
                </c:pt>
                <c:pt idx="5">
                  <c:v>1.0957359573958163</c:v>
                </c:pt>
                <c:pt idx="6">
                  <c:v>1.0436867238681715</c:v>
                </c:pt>
                <c:pt idx="7">
                  <c:v>1.1049150751212558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0.8979498183689465</c:v>
                </c:pt>
                <c:pt idx="2">
                  <c:v>0.9529608872849927</c:v>
                </c:pt>
                <c:pt idx="3">
                  <c:v>0.9634311602180553</c:v>
                </c:pt>
                <c:pt idx="4">
                  <c:v>1.0353603947858914</c:v>
                </c:pt>
                <c:pt idx="5">
                  <c:v>1.0705864634891462</c:v>
                </c:pt>
                <c:pt idx="6">
                  <c:v>1.1562427644116458</c:v>
                </c:pt>
                <c:pt idx="7">
                  <c:v>1.2062662069419405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1.042455670446981</c:v>
                </c:pt>
                <c:pt idx="2">
                  <c:v>1.1080460405537857</c:v>
                </c:pt>
                <c:pt idx="3">
                  <c:v>1.1802902686295373</c:v>
                </c:pt>
                <c:pt idx="4">
                  <c:v>1.2090345538586247</c:v>
                </c:pt>
                <c:pt idx="5">
                  <c:v>1.247858131369125</c:v>
                </c:pt>
                <c:pt idx="6">
                  <c:v>1.2485364205567515</c:v>
                </c:pt>
                <c:pt idx="7">
                  <c:v>1.230289137356873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0.9240071790112536</c:v>
                </c:pt>
                <c:pt idx="2">
                  <c:v>1.0163227227554748</c:v>
                </c:pt>
                <c:pt idx="3">
                  <c:v>0.9966568358298008</c:v>
                </c:pt>
                <c:pt idx="4">
                  <c:v>1.0833772066723693</c:v>
                </c:pt>
                <c:pt idx="5">
                  <c:v>1.1201708052580321</c:v>
                </c:pt>
                <c:pt idx="6">
                  <c:v>1.0682408458193229</c:v>
                </c:pt>
                <c:pt idx="7">
                  <c:v>1.1659791001277646</c:v>
                </c:pt>
              </c:numCache>
            </c:numRef>
          </c:yVal>
          <c:smooth val="0"/>
        </c:ser>
        <c:axId val="17827290"/>
        <c:axId val="26227883"/>
      </c:scatterChart>
      <c:valAx>
        <c:axId val="17827290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crossBetween val="midCat"/>
        <c:dispUnits/>
      </c:valAx>
      <c:valAx>
        <c:axId val="26227883"/>
        <c:scaling>
          <c:orientation val="minMax"/>
          <c:max val="1.3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366</v>
      </c>
    </row>
    <row r="2" ht="12.75">
      <c r="B2" t="s">
        <v>367</v>
      </c>
    </row>
    <row r="3" ht="12.75">
      <c r="B3" t="s">
        <v>368</v>
      </c>
    </row>
    <row r="5" ht="12.75">
      <c r="B5" t="s">
        <v>546</v>
      </c>
    </row>
    <row r="7" spans="1:2" ht="12.75">
      <c r="A7" s="1"/>
      <c r="B7" t="s">
        <v>547</v>
      </c>
    </row>
    <row r="8" spans="1:2" ht="12.75">
      <c r="A8" s="1"/>
      <c r="B8" s="14" t="s">
        <v>548</v>
      </c>
    </row>
    <row r="9" ht="12.75">
      <c r="A9" s="1"/>
    </row>
    <row r="10" spans="1:3" ht="12.75">
      <c r="A10" s="1"/>
      <c r="B10" t="s">
        <v>549</v>
      </c>
      <c r="C10" t="s">
        <v>550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40">
      <selection activeCell="K51" sqref="K51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541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25.96503017547035</v>
      </c>
      <c r="C5" s="32">
        <f>'blk, drift &amp; conc calc'!D111</f>
        <v>132.7118790417616</v>
      </c>
      <c r="D5" s="32">
        <f>'blk, drift &amp; conc calc'!E111</f>
        <v>1994.5702084890522</v>
      </c>
      <c r="E5" s="32">
        <f>'blk, drift &amp; conc calc'!F111</f>
        <v>729.6613756200596</v>
      </c>
      <c r="F5" s="32">
        <f>'blk, drift &amp; conc calc'!G111</f>
        <v>32.15843068133537</v>
      </c>
      <c r="G5" s="32">
        <f>'blk, drift &amp; conc calc'!H111</f>
        <v>248.08734343500694</v>
      </c>
      <c r="H5" s="32">
        <f>'blk, drift &amp; conc calc'!I111</f>
        <v>367.6938166500938</v>
      </c>
      <c r="I5" s="32">
        <f>'blk, drift &amp; conc calc'!J111</f>
        <v>117.62407783483368</v>
      </c>
      <c r="J5" s="32">
        <f>'blk, drift &amp; conc calc'!K111</f>
        <v>315.52460144351954</v>
      </c>
      <c r="K5" s="32">
        <f>'blk, drift &amp; conc calc'!L111</f>
        <v>178.5751750077552</v>
      </c>
      <c r="L5" s="32">
        <f>SUM(B5:K5)</f>
        <v>4142.571938378888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23.709341262052035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-0.3312319432191981</v>
      </c>
      <c r="C6" s="32">
        <f>'blk, drift &amp; conc calc'!D112</f>
        <v>3.483600856596551</v>
      </c>
      <c r="D6" s="32">
        <f>'blk, drift &amp; conc calc'!E112</f>
        <v>-0.49908552066334455</v>
      </c>
      <c r="E6" s="32">
        <f>'blk, drift &amp; conc calc'!F112</f>
        <v>9.027144935191444</v>
      </c>
      <c r="F6" s="32">
        <f>'blk, drift &amp; conc calc'!G112</f>
        <v>0.5753854660344322</v>
      </c>
      <c r="G6" s="32">
        <f>'blk, drift &amp; conc calc'!H112</f>
        <v>-0.12993741406195175</v>
      </c>
      <c r="H6" s="32">
        <f>'blk, drift &amp; conc calc'!I112</f>
        <v>3.521511508928102</v>
      </c>
      <c r="I6" s="32">
        <f>'blk, drift &amp; conc calc'!J112</f>
        <v>-1.8309974161888591</v>
      </c>
      <c r="J6" s="32">
        <f>'blk, drift &amp; conc calc'!K112</f>
        <v>3.1124377635990084</v>
      </c>
      <c r="K6" s="32">
        <f>'blk, drift &amp; conc calc'!L112</f>
        <v>-0.22676382856864463</v>
      </c>
      <c r="L6" s="32">
        <f aca="true" t="shared" si="0" ref="L6:L36">SUM(B6:K6)</f>
        <v>16.702064407647544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6.600780295892901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15.883963553372451</v>
      </c>
      <c r="C7" s="32">
        <f>'blk, drift &amp; conc calc'!D113</f>
        <v>9.186730613993818</v>
      </c>
      <c r="D7" s="32">
        <f>'blk, drift &amp; conc calc'!E113</f>
        <v>387.9537129170784</v>
      </c>
      <c r="E7" s="32">
        <f>'blk, drift &amp; conc calc'!F113</f>
        <v>155.76536635559057</v>
      </c>
      <c r="F7" s="32">
        <f>'blk, drift &amp; conc calc'!G113</f>
        <v>45.28887026748744</v>
      </c>
      <c r="G7" s="32">
        <f>'blk, drift &amp; conc calc'!H113</f>
        <v>52.523931676407074</v>
      </c>
      <c r="H7" s="32">
        <f>'blk, drift &amp; conc calc'!I113</f>
        <v>100.19556205638762</v>
      </c>
      <c r="I7" s="32">
        <f>'blk, drift &amp; conc calc'!J113</f>
        <v>131.61597200663053</v>
      </c>
      <c r="J7" s="32">
        <f>'blk, drift &amp; conc calc'!K113</f>
        <v>334.2961691783565</v>
      </c>
      <c r="K7" s="32">
        <f>'blk, drift &amp; conc calc'!L113</f>
        <v>14.277785535921064</v>
      </c>
      <c r="L7" s="32">
        <f t="shared" si="0"/>
        <v>1246.9880641612256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24.737133631396688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25.965030175470343</v>
      </c>
      <c r="C8" s="32">
        <f>'blk, drift &amp; conc calc'!D114</f>
        <v>132.7118790417616</v>
      </c>
      <c r="D8" s="32">
        <f>'blk, drift &amp; conc calc'!E114</f>
        <v>1994.5702084890522</v>
      </c>
      <c r="E8" s="32">
        <f>'blk, drift &amp; conc calc'!F114</f>
        <v>729.6613756200596</v>
      </c>
      <c r="F8" s="32">
        <f>'blk, drift &amp; conc calc'!G114</f>
        <v>32.15843068133537</v>
      </c>
      <c r="G8" s="32">
        <f>'blk, drift &amp; conc calc'!H114</f>
        <v>248.08734343500694</v>
      </c>
      <c r="H8" s="32">
        <f>'blk, drift &amp; conc calc'!I114</f>
        <v>367.6938166500938</v>
      </c>
      <c r="I8" s="32">
        <f>'blk, drift &amp; conc calc'!J114</f>
        <v>117.62407783483368</v>
      </c>
      <c r="J8" s="32">
        <f>'blk, drift &amp; conc calc'!K114</f>
        <v>315.52460144351954</v>
      </c>
      <c r="K8" s="32">
        <f>'blk, drift &amp; conc calc'!L114</f>
        <v>178.5751750077552</v>
      </c>
      <c r="L8" s="32">
        <f t="shared" si="0"/>
        <v>4142.571938378888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23.709341262052035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-0.17768390866851047</v>
      </c>
      <c r="C9" s="32">
        <f>'blk, drift &amp; conc calc'!D115</f>
        <v>12.385032957520572</v>
      </c>
      <c r="D9" s="32">
        <f>'blk, drift &amp; conc calc'!E115</f>
        <v>2766.963594883748</v>
      </c>
      <c r="E9" s="32">
        <f>'blk, drift &amp; conc calc'!F115</f>
        <v>2306.6361613985637</v>
      </c>
      <c r="F9" s="32">
        <f>'blk, drift &amp; conc calc'!G115</f>
        <v>6.438193070220232</v>
      </c>
      <c r="G9" s="32">
        <f>'blk, drift &amp; conc calc'!H115</f>
        <v>95.74783189371345</v>
      </c>
      <c r="H9" s="32">
        <f>'blk, drift &amp; conc calc'!I115</f>
        <v>3.9458398525340157</v>
      </c>
      <c r="I9" s="32">
        <f>'blk, drift &amp; conc calc'!J115</f>
        <v>-1.6112902069626855</v>
      </c>
      <c r="J9" s="32">
        <f>'blk, drift &amp; conc calc'!K115</f>
        <v>22.670840720218983</v>
      </c>
      <c r="K9" s="32">
        <f>'blk, drift &amp; conc calc'!L115</f>
        <v>6.495808859771112</v>
      </c>
      <c r="L9" s="32">
        <f t="shared" si="0"/>
        <v>5219.4943295206585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7.682054382191855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179r4  85-91</v>
      </c>
      <c r="B10" s="93">
        <f>'blk, drift &amp; conc calc'!C116</f>
        <v>5.576277071896879</v>
      </c>
      <c r="C10" s="93">
        <f>'blk, drift &amp; conc calc'!D116</f>
        <v>5.839605296675181</v>
      </c>
      <c r="D10" s="93">
        <f>'blk, drift &amp; conc calc'!E116</f>
        <v>356.24203802309177</v>
      </c>
      <c r="E10" s="93">
        <f>'blk, drift &amp; conc calc'!F116</f>
        <v>217.1751890365599</v>
      </c>
      <c r="F10" s="93">
        <f>'blk, drift &amp; conc calc'!G116</f>
        <v>13.84061143851249</v>
      </c>
      <c r="G10" s="93">
        <f>'blk, drift &amp; conc calc'!H116</f>
        <v>52.36463062947644</v>
      </c>
      <c r="H10" s="93">
        <f>'blk, drift &amp; conc calc'!I116</f>
        <v>87.89982717742615</v>
      </c>
      <c r="I10" s="93">
        <f>'blk, drift &amp; conc calc'!J116</f>
        <v>73.87450138408398</v>
      </c>
      <c r="J10" s="93">
        <f>'blk, drift &amp; conc calc'!K116</f>
        <v>66.79285528118366</v>
      </c>
      <c r="K10" s="93">
        <f>'blk, drift &amp; conc calc'!L116</f>
        <v>5.494507799659692</v>
      </c>
      <c r="L10" s="93">
        <f t="shared" si="0"/>
        <v>885.100043138566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10.100284426098746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25.96503017547035</v>
      </c>
      <c r="C11" s="32">
        <f>'blk, drift &amp; conc calc'!D117</f>
        <v>132.7118790417616</v>
      </c>
      <c r="D11" s="32">
        <f>'blk, drift &amp; conc calc'!E117</f>
        <v>1994.5702084890522</v>
      </c>
      <c r="E11" s="32">
        <f>'blk, drift &amp; conc calc'!F117</f>
        <v>729.6613756200595</v>
      </c>
      <c r="F11" s="32">
        <f>'blk, drift &amp; conc calc'!G117</f>
        <v>32.15843068133537</v>
      </c>
      <c r="G11" s="32">
        <f>'blk, drift &amp; conc calc'!H117</f>
        <v>248.08734343500697</v>
      </c>
      <c r="H11" s="32">
        <f>'blk, drift &amp; conc calc'!I117</f>
        <v>367.6938166500938</v>
      </c>
      <c r="I11" s="32">
        <f>'blk, drift &amp; conc calc'!J117</f>
        <v>117.62407783483368</v>
      </c>
      <c r="J11" s="32">
        <f>'blk, drift &amp; conc calc'!K117</f>
        <v>315.52460144351954</v>
      </c>
      <c r="K11" s="32">
        <f>'blk, drift &amp; conc calc'!L117</f>
        <v>178.5751750077552</v>
      </c>
      <c r="L11" s="32">
        <f t="shared" si="0"/>
        <v>4142.571938378888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23.709341262052035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179r4  130-133</v>
      </c>
      <c r="B12" s="93">
        <f>'blk, drift &amp; conc calc'!C118</f>
        <v>21.996109200894725</v>
      </c>
      <c r="C12" s="93">
        <f>'blk, drift &amp; conc calc'!D118</f>
        <v>8.318590346109893</v>
      </c>
      <c r="D12" s="93">
        <f>'blk, drift &amp; conc calc'!E118</f>
        <v>305.829953660236</v>
      </c>
      <c r="E12" s="93">
        <f>'blk, drift &amp; conc calc'!F118</f>
        <v>121.31962464354834</v>
      </c>
      <c r="F12" s="93">
        <f>'blk, drift &amp; conc calc'!G118</f>
        <v>30.017701235781466</v>
      </c>
      <c r="G12" s="93">
        <f>'blk, drift &amp; conc calc'!H118</f>
        <v>54.40236831538856</v>
      </c>
      <c r="H12" s="93">
        <f>'blk, drift &amp; conc calc'!I118</f>
        <v>87.58968233228018</v>
      </c>
      <c r="I12" s="93">
        <f>'blk, drift &amp; conc calc'!J118</f>
        <v>62.85023471500298</v>
      </c>
      <c r="J12" s="93">
        <f>'blk, drift &amp; conc calc'!K118</f>
        <v>178.5292328043896</v>
      </c>
      <c r="K12" s="93">
        <f>'blk, drift &amp; conc calc'!L118</f>
        <v>49.76322055857368</v>
      </c>
      <c r="L12" s="93">
        <f t="shared" si="0"/>
        <v>920.6167178122056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16.216858485971297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181r1  56-62</v>
      </c>
      <c r="B13" s="93">
        <f>'blk, drift &amp; conc calc'!C119</f>
        <v>6.743843055390209</v>
      </c>
      <c r="C13" s="93">
        <f>'blk, drift &amp; conc calc'!D119</f>
        <v>5.232123188587742</v>
      </c>
      <c r="D13" s="93">
        <f>'blk, drift &amp; conc calc'!E119</f>
        <v>388.47403901154087</v>
      </c>
      <c r="E13" s="93">
        <f>'blk, drift &amp; conc calc'!F119</f>
        <v>124.59223347585264</v>
      </c>
      <c r="F13" s="93">
        <f>'blk, drift &amp; conc calc'!G119</f>
        <v>30.57003491986869</v>
      </c>
      <c r="G13" s="93">
        <f>'blk, drift &amp; conc calc'!H119</f>
        <v>33.132407125816044</v>
      </c>
      <c r="H13" s="93">
        <f>'blk, drift &amp; conc calc'!I119</f>
        <v>92.00468966096106</v>
      </c>
      <c r="I13" s="93">
        <f>'blk, drift &amp; conc calc'!J119</f>
        <v>89.76586067248454</v>
      </c>
      <c r="J13" s="93">
        <f>'blk, drift &amp; conc calc'!K119</f>
        <v>116.35374474930643</v>
      </c>
      <c r="K13" s="93">
        <f>'blk, drift &amp; conc calc'!L119</f>
        <v>5.16899534592559</v>
      </c>
      <c r="L13" s="93">
        <f t="shared" si="0"/>
        <v>892.0379712057338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12.818073988216767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182r1  43-52</v>
      </c>
      <c r="B14" s="93">
        <f>'blk, drift &amp; conc calc'!C120</f>
        <v>30.17234347622264</v>
      </c>
      <c r="C14" s="93">
        <f>'blk, drift &amp; conc calc'!D120</f>
        <v>7.56572442726501</v>
      </c>
      <c r="D14" s="93">
        <f>'blk, drift &amp; conc calc'!E120</f>
        <v>98.25747788100863</v>
      </c>
      <c r="E14" s="93">
        <f>'blk, drift &amp; conc calc'!F120</f>
        <v>108.74929818894904</v>
      </c>
      <c r="F14" s="93">
        <f>'blk, drift &amp; conc calc'!G120</f>
        <v>60.02367376704317</v>
      </c>
      <c r="G14" s="93">
        <f>'blk, drift &amp; conc calc'!H120</f>
        <v>123.64818391794182</v>
      </c>
      <c r="H14" s="93">
        <f>'blk, drift &amp; conc calc'!I120</f>
        <v>87.66447138772318</v>
      </c>
      <c r="I14" s="93">
        <f>'blk, drift &amp; conc calc'!J120</f>
        <v>72.45360700415915</v>
      </c>
      <c r="J14" s="93">
        <f>'blk, drift &amp; conc calc'!K120</f>
        <v>586.4217996135462</v>
      </c>
      <c r="K14" s="93">
        <f>'blk, drift &amp; conc calc'!L120</f>
        <v>76.75237557930348</v>
      </c>
      <c r="L14" s="93">
        <f t="shared" si="0"/>
        <v>1251.7089552431626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38.52058715033745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20.984469945910092</v>
      </c>
      <c r="C15" s="32">
        <f>'blk, drift &amp; conc calc'!D121</f>
        <v>321.332720077025</v>
      </c>
      <c r="D15" s="32">
        <f>'blk, drift &amp; conc calc'!E121</f>
        <v>55.19133013173196</v>
      </c>
      <c r="E15" s="32">
        <f>'blk, drift &amp; conc calc'!F121</f>
        <v>28.40055641556649</v>
      </c>
      <c r="F15" s="32">
        <f>'blk, drift &amp; conc calc'!G121</f>
        <v>19.901447849435677</v>
      </c>
      <c r="G15" s="32">
        <f>'blk, drift &amp; conc calc'!H121</f>
        <v>22.441754596283722</v>
      </c>
      <c r="H15" s="32">
        <f>'blk, drift &amp; conc calc'!I121</f>
        <v>301.06418178922786</v>
      </c>
      <c r="I15" s="32">
        <f>'blk, drift &amp; conc calc'!J121</f>
        <v>30.846113799222156</v>
      </c>
      <c r="J15" s="32">
        <f>'blk, drift &amp; conc calc'!K121</f>
        <v>154.38455817564156</v>
      </c>
      <c r="K15" s="32">
        <f>'blk, drift &amp; conc calc'!L121</f>
        <v>105.01714899081007</v>
      </c>
      <c r="L15" s="32">
        <f t="shared" si="0"/>
        <v>1059.5642817708544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14.900340591612023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25.96503017547035</v>
      </c>
      <c r="C16" s="32">
        <f>'blk, drift &amp; conc calc'!D122</f>
        <v>132.71187904176156</v>
      </c>
      <c r="D16" s="32">
        <f>'blk, drift &amp; conc calc'!E122</f>
        <v>1994.5702084890522</v>
      </c>
      <c r="E16" s="32">
        <f>'blk, drift &amp; conc calc'!F122</f>
        <v>729.6613756200596</v>
      </c>
      <c r="F16" s="32">
        <f>'blk, drift &amp; conc calc'!G122</f>
        <v>32.15843068133537</v>
      </c>
      <c r="G16" s="32">
        <f>'blk, drift &amp; conc calc'!H122</f>
        <v>248.08734343500694</v>
      </c>
      <c r="H16" s="32">
        <f>'blk, drift &amp; conc calc'!I122</f>
        <v>367.6938166500938</v>
      </c>
      <c r="I16" s="32">
        <f>'blk, drift &amp; conc calc'!J122</f>
        <v>117.62407783483368</v>
      </c>
      <c r="J16" s="32">
        <f>'blk, drift &amp; conc calc'!K122</f>
        <v>315.5246014435195</v>
      </c>
      <c r="K16" s="32">
        <f>'blk, drift &amp; conc calc'!L122</f>
        <v>178.5751750077552</v>
      </c>
      <c r="L16" s="32">
        <f t="shared" si="0"/>
        <v>4142.571938378888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23.709341262052035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-0.11495367917896723</v>
      </c>
      <c r="C17" s="32">
        <f>'blk, drift &amp; conc calc'!D123</f>
        <v>4.3229486582505245</v>
      </c>
      <c r="D17" s="32">
        <f>'blk, drift &amp; conc calc'!E123</f>
        <v>3708.583640122578</v>
      </c>
      <c r="E17" s="32">
        <f>'blk, drift &amp; conc calc'!F123</f>
        <v>2506.500800872179</v>
      </c>
      <c r="F17" s="32">
        <f>'blk, drift &amp; conc calc'!G123</f>
        <v>3.668772260391543</v>
      </c>
      <c r="G17" s="32">
        <f>'blk, drift &amp; conc calc'!H123</f>
        <v>125.88198353894683</v>
      </c>
      <c r="H17" s="32">
        <f>'blk, drift &amp; conc calc'!I123</f>
        <v>3.8163233787007362</v>
      </c>
      <c r="I17" s="32">
        <f>'blk, drift &amp; conc calc'!J123</f>
        <v>1.3484036806424302</v>
      </c>
      <c r="J17" s="32">
        <f>'blk, drift &amp; conc calc'!K123</f>
        <v>8.333653232855843</v>
      </c>
      <c r="K17" s="32">
        <f>'blk, drift &amp; conc calc'!L123</f>
        <v>3.7671059475957587</v>
      </c>
      <c r="L17" s="32">
        <f t="shared" si="0"/>
        <v>6366.108678012962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6.919566656596142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183r1  101-110</v>
      </c>
      <c r="B18" s="93">
        <f>'blk, drift &amp; conc calc'!C124</f>
        <v>10.434510224536309</v>
      </c>
      <c r="C18" s="93">
        <f>'blk, drift &amp; conc calc'!D124</f>
        <v>6.320864031214102</v>
      </c>
      <c r="D18" s="93">
        <f>'blk, drift &amp; conc calc'!E124</f>
        <v>182.35979629387347</v>
      </c>
      <c r="E18" s="93">
        <f>'blk, drift &amp; conc calc'!F124</f>
        <v>82.13083534808955</v>
      </c>
      <c r="F18" s="93">
        <f>'blk, drift &amp; conc calc'!G124</f>
        <v>34.925001838333635</v>
      </c>
      <c r="G18" s="93">
        <f>'blk, drift &amp; conc calc'!H124</f>
        <v>33.72924266977776</v>
      </c>
      <c r="H18" s="93">
        <f>'blk, drift &amp; conc calc'!I124</f>
        <v>90.37514093565039</v>
      </c>
      <c r="I18" s="93">
        <f>'blk, drift &amp; conc calc'!J124</f>
        <v>41.26963896985905</v>
      </c>
      <c r="J18" s="93">
        <f>'blk, drift &amp; conc calc'!K124</f>
        <v>189.09188108464434</v>
      </c>
      <c r="K18" s="93">
        <f>'blk, drift &amp; conc calc'!L124</f>
        <v>5.063614756433458</v>
      </c>
      <c r="L18" s="93">
        <f>SUM(B18:K18)</f>
        <v>675.7005261524121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16.79944078080259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184r1  60-71</v>
      </c>
      <c r="B19" s="93">
        <f>'blk, drift &amp; conc calc'!C125</f>
        <v>10.078030660272235</v>
      </c>
      <c r="C19" s="93">
        <f>'blk, drift &amp; conc calc'!D125</f>
        <v>5.570779592265044</v>
      </c>
      <c r="D19" s="93">
        <f>'blk, drift &amp; conc calc'!E125</f>
        <v>878.7907369457072</v>
      </c>
      <c r="E19" s="93">
        <f>'blk, drift &amp; conc calc'!F125</f>
        <v>175.5591832304429</v>
      </c>
      <c r="F19" s="93">
        <f>'blk, drift &amp; conc calc'!G125</f>
        <v>39.61293319038085</v>
      </c>
      <c r="G19" s="93">
        <f>'blk, drift &amp; conc calc'!H125</f>
        <v>38.041597901152954</v>
      </c>
      <c r="H19" s="93">
        <f>'blk, drift &amp; conc calc'!I125</f>
        <v>66.54871803869236</v>
      </c>
      <c r="I19" s="93">
        <f>'blk, drift &amp; conc calc'!J125</f>
        <v>95.75584215286969</v>
      </c>
      <c r="J19" s="93">
        <f>'blk, drift &amp; conc calc'!K125</f>
        <v>176.78937975904185</v>
      </c>
      <c r="K19" s="93">
        <f>'blk, drift &amp; conc calc'!L125</f>
        <v>12.10486604699106</v>
      </c>
      <c r="L19" s="93">
        <f t="shared" si="0"/>
        <v>1498.852067517816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16.12749219999071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164r3  115-123</v>
      </c>
      <c r="B20" s="93">
        <f>'blk, drift &amp; conc calc'!C126</f>
        <v>9.168654539443613</v>
      </c>
      <c r="C20" s="93">
        <f>'blk, drift &amp; conc calc'!D126</f>
        <v>5.57355743348337</v>
      </c>
      <c r="D20" s="93">
        <f>'blk, drift &amp; conc calc'!E126</f>
        <v>319.5797176750523</v>
      </c>
      <c r="E20" s="93">
        <f>'blk, drift &amp; conc calc'!F126</f>
        <v>94.38788118409649</v>
      </c>
      <c r="F20" s="93">
        <f>'blk, drift &amp; conc calc'!G126</f>
        <v>42.77584141396859</v>
      </c>
      <c r="G20" s="93">
        <f>'blk, drift &amp; conc calc'!H126</f>
        <v>31.38888973518635</v>
      </c>
      <c r="H20" s="93">
        <f>'blk, drift &amp; conc calc'!I126</f>
        <v>91.87210492275116</v>
      </c>
      <c r="I20" s="93">
        <f>'blk, drift &amp; conc calc'!J126</f>
        <v>88.64674107804365</v>
      </c>
      <c r="J20" s="93">
        <f>'blk, drift &amp; conc calc'!K126</f>
        <v>175.04982820462453</v>
      </c>
      <c r="K20" s="93">
        <f>'blk, drift &amp; conc calc'!L126</f>
        <v>3.622445026818169</v>
      </c>
      <c r="L20" s="93">
        <f t="shared" si="0"/>
        <v>862.0656612134682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16.032844641569227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drift-5</v>
      </c>
      <c r="B21" s="32">
        <f>'blk, drift &amp; conc calc'!C127</f>
        <v>25.96503017547035</v>
      </c>
      <c r="C21" s="32">
        <f>'blk, drift &amp; conc calc'!D127</f>
        <v>132.7118790417616</v>
      </c>
      <c r="D21" s="32">
        <f>'blk, drift &amp; conc calc'!E127</f>
        <v>1994.5702084890522</v>
      </c>
      <c r="E21" s="32">
        <f>'blk, drift &amp; conc calc'!F127</f>
        <v>729.6613756200597</v>
      </c>
      <c r="F21" s="32">
        <f>'blk, drift &amp; conc calc'!G127</f>
        <v>32.15843068133537</v>
      </c>
      <c r="G21" s="32">
        <f>'blk, drift &amp; conc calc'!H127</f>
        <v>248.08734343500697</v>
      </c>
      <c r="H21" s="32">
        <f>'blk, drift &amp; conc calc'!I127</f>
        <v>367.6938166500938</v>
      </c>
      <c r="I21" s="32">
        <f>'blk, drift &amp; conc calc'!J127</f>
        <v>117.62407783483368</v>
      </c>
      <c r="J21" s="32">
        <f>'blk, drift &amp; conc calc'!K127</f>
        <v>315.52460144351954</v>
      </c>
      <c r="K21" s="32">
        <f>'blk, drift &amp; conc calc'!L127</f>
        <v>178.5751750077552</v>
      </c>
      <c r="L21" s="32">
        <f t="shared" si="0"/>
        <v>4142.571938378888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23.709341262052035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15.768979319497921</v>
      </c>
      <c r="C22" s="32">
        <f>'blk, drift &amp; conc calc'!D128</f>
        <v>9.90632131988896</v>
      </c>
      <c r="D22" s="32">
        <f>'blk, drift &amp; conc calc'!E128</f>
        <v>351.0973524678129</v>
      </c>
      <c r="E22" s="32">
        <f>'blk, drift &amp; conc calc'!F128</f>
        <v>164.11746535627296</v>
      </c>
      <c r="F22" s="32">
        <f>'blk, drift &amp; conc calc'!G128</f>
        <v>43.325655110778385</v>
      </c>
      <c r="G22" s="32">
        <f>'blk, drift &amp; conc calc'!H128</f>
        <v>49.656061257094336</v>
      </c>
      <c r="H22" s="32">
        <f>'blk, drift &amp; conc calc'!I128</f>
        <v>104.50852425269984</v>
      </c>
      <c r="I22" s="32">
        <f>'blk, drift &amp; conc calc'!J128</f>
        <v>118.38402799336949</v>
      </c>
      <c r="J22" s="32">
        <f>'blk, drift &amp; conc calc'!K128</f>
        <v>311.8886491605529</v>
      </c>
      <c r="K22" s="32">
        <f>'blk, drift &amp; conc calc'!L128</f>
        <v>18.406458943256418</v>
      </c>
      <c r="L22" s="32">
        <f t="shared" si="0"/>
        <v>1187.0594951812243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23.510673168393453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165r3  18-28</v>
      </c>
      <c r="B23" s="93">
        <f>'blk, drift &amp; conc calc'!C129</f>
        <v>4.294764202545968</v>
      </c>
      <c r="C23" s="93">
        <f>'blk, drift &amp; conc calc'!D129</f>
        <v>6.090900565563315</v>
      </c>
      <c r="D23" s="93">
        <f>'blk, drift &amp; conc calc'!E129</f>
        <v>93.56682232739999</v>
      </c>
      <c r="E23" s="93">
        <f>'blk, drift &amp; conc calc'!F129</f>
        <v>59.24079779378221</v>
      </c>
      <c r="F23" s="93">
        <f>'blk, drift &amp; conc calc'!G129</f>
        <v>19.573635876913247</v>
      </c>
      <c r="G23" s="93">
        <f>'blk, drift &amp; conc calc'!H129</f>
        <v>23.27058064209684</v>
      </c>
      <c r="H23" s="93">
        <f>'blk, drift &amp; conc calc'!I129</f>
        <v>115.76029800504772</v>
      </c>
      <c r="I23" s="93">
        <f>'blk, drift &amp; conc calc'!J129</f>
        <v>34.43518349472134</v>
      </c>
      <c r="J23" s="93">
        <f>'blk, drift &amp; conc calc'!K129</f>
        <v>85.39735380196076</v>
      </c>
      <c r="K23" s="93">
        <f>'blk, drift &amp; conc calc'!L129</f>
        <v>1.1378874906601197</v>
      </c>
      <c r="L23" s="93">
        <f t="shared" si="0"/>
        <v>442.7682242006915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11.136105177737157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166r3  45-55</v>
      </c>
      <c r="B24" s="93">
        <f>'blk, drift &amp; conc calc'!C130</f>
        <v>8.31971062918706</v>
      </c>
      <c r="C24" s="93">
        <f>'blk, drift &amp; conc calc'!D130</f>
        <v>5.272060456255332</v>
      </c>
      <c r="D24" s="93">
        <f>'blk, drift &amp; conc calc'!E130</f>
        <v>331.85328511678443</v>
      </c>
      <c r="E24" s="93">
        <f>'blk, drift &amp; conc calc'!F130</f>
        <v>146.79528822239712</v>
      </c>
      <c r="F24" s="93">
        <f>'blk, drift &amp; conc calc'!G130</f>
        <v>33.09332639457038</v>
      </c>
      <c r="G24" s="93">
        <f>'blk, drift &amp; conc calc'!H130</f>
        <v>33.61375482690808</v>
      </c>
      <c r="H24" s="93">
        <f>'blk, drift &amp; conc calc'!I130</f>
        <v>83.82043348413228</v>
      </c>
      <c r="I24" s="93">
        <f>'blk, drift &amp; conc calc'!J130</f>
        <v>75.50285732627047</v>
      </c>
      <c r="J24" s="93">
        <f>'blk, drift &amp; conc calc'!K130</f>
        <v>154.6846053480528</v>
      </c>
      <c r="K24" s="93">
        <f>'blk, drift &amp; conc calc'!L130</f>
        <v>3.0665001582488087</v>
      </c>
      <c r="L24" s="93">
        <f t="shared" si="0"/>
        <v>876.0218219628068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14.922302336337406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27.40445601135466</v>
      </c>
      <c r="C25" s="32">
        <f>'blk, drift &amp; conc calc'!D131</f>
        <v>238.63845679012815</v>
      </c>
      <c r="D25" s="32">
        <f>'blk, drift &amp; conc calc'!E131</f>
        <v>54.17034166469253</v>
      </c>
      <c r="E25" s="32">
        <f>'blk, drift &amp; conc calc'!F131</f>
        <v>31.566372647788928</v>
      </c>
      <c r="F25" s="32">
        <f>'blk, drift &amp; conc calc'!G131</f>
        <v>35.454748468964745</v>
      </c>
      <c r="G25" s="32">
        <f>'blk, drift &amp; conc calc'!H131</f>
        <v>44.26413600899335</v>
      </c>
      <c r="H25" s="32">
        <f>'blk, drift &amp; conc calc'!I131</f>
        <v>380.20158700905563</v>
      </c>
      <c r="I25" s="32">
        <f>'blk, drift &amp; conc calc'!J131</f>
        <v>207.70885524895408</v>
      </c>
      <c r="J25" s="32">
        <f>'blk, drift &amp; conc calc'!K131</f>
        <v>378.86590860662193</v>
      </c>
      <c r="K25" s="32">
        <f>'blk, drift &amp; conc calc'!L131</f>
        <v>96.29663893353994</v>
      </c>
      <c r="L25" s="32">
        <f t="shared" si="0"/>
        <v>1494.5715013900938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27.169574486502903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25.96503017547035</v>
      </c>
      <c r="C26" s="32">
        <f>'blk, drift &amp; conc calc'!D132</f>
        <v>132.7118790417616</v>
      </c>
      <c r="D26" s="32">
        <f>'blk, drift &amp; conc calc'!E132</f>
        <v>1994.5702084890522</v>
      </c>
      <c r="E26" s="32">
        <f>'blk, drift &amp; conc calc'!F132</f>
        <v>729.6613756200595</v>
      </c>
      <c r="F26" s="32">
        <f>'blk, drift &amp; conc calc'!G132</f>
        <v>32.15843068133537</v>
      </c>
      <c r="G26" s="32">
        <f>'blk, drift &amp; conc calc'!H132</f>
        <v>248.08734343500694</v>
      </c>
      <c r="H26" s="32">
        <f>'blk, drift &amp; conc calc'!I132</f>
        <v>367.6938166500938</v>
      </c>
      <c r="I26" s="32">
        <f>'blk, drift &amp; conc calc'!J132</f>
        <v>117.62407783483368</v>
      </c>
      <c r="J26" s="32">
        <f>'blk, drift &amp; conc calc'!K132</f>
        <v>315.52460144351954</v>
      </c>
      <c r="K26" s="32">
        <f>'blk, drift &amp; conc calc'!L132</f>
        <v>178.5751750077552</v>
      </c>
      <c r="L26" s="32">
        <f t="shared" si="0"/>
        <v>4142.571938378888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23.709341262052035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82r2  101-110</v>
      </c>
      <c r="B27" s="93">
        <f>'blk, drift &amp; conc calc'!C133</f>
        <v>6.350968434481208</v>
      </c>
      <c r="C27" s="93">
        <f>'blk, drift &amp; conc calc'!D133</f>
        <v>5.061804756943438</v>
      </c>
      <c r="D27" s="93">
        <f>'blk, drift &amp; conc calc'!E133</f>
        <v>2025.9372848199523</v>
      </c>
      <c r="E27" s="93">
        <f>'blk, drift &amp; conc calc'!F133</f>
        <v>681.3347453505046</v>
      </c>
      <c r="F27" s="93">
        <f>'blk, drift &amp; conc calc'!G133</f>
        <v>28.35826427298444</v>
      </c>
      <c r="G27" s="93">
        <f>'blk, drift &amp; conc calc'!H133</f>
        <v>62.31424577198045</v>
      </c>
      <c r="H27" s="93">
        <f>'blk, drift &amp; conc calc'!I133</f>
        <v>48.400021745289834</v>
      </c>
      <c r="I27" s="93">
        <f>'blk, drift &amp; conc calc'!J133</f>
        <v>78.70965939100772</v>
      </c>
      <c r="J27" s="93">
        <f>'blk, drift &amp; conc calc'!K133</f>
        <v>108.74816181227524</v>
      </c>
      <c r="K27" s="93">
        <f>'blk, drift &amp; conc calc'!L133</f>
        <v>8.037316632668983</v>
      </c>
      <c r="L27" s="93">
        <f t="shared" si="0"/>
        <v>3053.2524729880884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12.414266296442651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0.4654325880000795</v>
      </c>
      <c r="C28" s="32">
        <f>'blk, drift &amp; conc calc'!D134</f>
        <v>13.942368213592149</v>
      </c>
      <c r="D28" s="32">
        <f>'blk, drift &amp; conc calc'!E134</f>
        <v>2847.1452922780104</v>
      </c>
      <c r="E28" s="32">
        <f>'blk, drift &amp; conc calc'!F134</f>
        <v>2614.1507383514754</v>
      </c>
      <c r="F28" s="32">
        <f>'blk, drift &amp; conc calc'!G134</f>
        <v>7.4454544276473005</v>
      </c>
      <c r="G28" s="32">
        <f>'blk, drift &amp; conc calc'!H134</f>
        <v>107.45911820008804</v>
      </c>
      <c r="H28" s="32">
        <f>'blk, drift &amp; conc calc'!I134</f>
        <v>4.220195144604927</v>
      </c>
      <c r="I28" s="32">
        <f>'blk, drift &amp; conc calc'!J134</f>
        <v>1.5774272902651165</v>
      </c>
      <c r="J28" s="32">
        <f>'blk, drift &amp; conc calc'!K134</f>
        <v>26.096980466415406</v>
      </c>
      <c r="K28" s="32">
        <f>'blk, drift &amp; conc calc'!L134</f>
        <v>3.8318061259419185</v>
      </c>
      <c r="L28" s="32">
        <f t="shared" si="0"/>
        <v>5626.33481308604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7.899499518505404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83r2  32-42</v>
      </c>
      <c r="B29" s="93">
        <f>'blk, drift &amp; conc calc'!C135</f>
        <v>5.442678254296013</v>
      </c>
      <c r="C29" s="93">
        <f>'blk, drift &amp; conc calc'!D135</f>
        <v>7.064387418946231</v>
      </c>
      <c r="D29" s="93">
        <f>'blk, drift &amp; conc calc'!E135</f>
        <v>1466.0291393729194</v>
      </c>
      <c r="E29" s="93">
        <f>'blk, drift &amp; conc calc'!F135</f>
        <v>825.2982976286139</v>
      </c>
      <c r="F29" s="93">
        <f>'blk, drift &amp; conc calc'!G135</f>
        <v>20.235134252815826</v>
      </c>
      <c r="G29" s="93">
        <f>'blk, drift &amp; conc calc'!H135</f>
        <v>64.27824268259477</v>
      </c>
      <c r="H29" s="93">
        <f>'blk, drift &amp; conc calc'!I135</f>
        <v>54.30305279697465</v>
      </c>
      <c r="I29" s="93">
        <f>'blk, drift &amp; conc calc'!J135</f>
        <v>84.44285974377146</v>
      </c>
      <c r="J29" s="93">
        <f>'blk, drift &amp; conc calc'!K135</f>
        <v>77.71305294990445</v>
      </c>
      <c r="K29" s="93">
        <f>'blk, drift &amp; conc calc'!L135</f>
        <v>1.7064891928324994</v>
      </c>
      <c r="L29" s="93">
        <f t="shared" si="0"/>
        <v>2606.5133342936692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10.719017595491847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95r3  40-50</v>
      </c>
      <c r="B30" s="93">
        <f>'blk, drift &amp; conc calc'!C136</f>
        <v>10.59996043150136</v>
      </c>
      <c r="C30" s="93">
        <f>'blk, drift &amp; conc calc'!D136</f>
        <v>6.021553282397159</v>
      </c>
      <c r="D30" s="93">
        <f>'blk, drift &amp; conc calc'!E136</f>
        <v>592.4123182002028</v>
      </c>
      <c r="E30" s="93">
        <f>'blk, drift &amp; conc calc'!F136</f>
        <v>268.42695674971816</v>
      </c>
      <c r="F30" s="93">
        <f>'blk, drift &amp; conc calc'!G136</f>
        <v>38.03307860595809</v>
      </c>
      <c r="G30" s="93">
        <f>'blk, drift &amp; conc calc'!H136</f>
        <v>41.22522312196452</v>
      </c>
      <c r="H30" s="93">
        <f>'blk, drift &amp; conc calc'!I136</f>
        <v>78.04363653943696</v>
      </c>
      <c r="I30" s="93">
        <f>'blk, drift &amp; conc calc'!J136</f>
        <v>8.687698317368767</v>
      </c>
      <c r="J30" s="93">
        <f>'blk, drift &amp; conc calc'!K136</f>
        <v>158.62918712846962</v>
      </c>
      <c r="K30" s="93">
        <f>'blk, drift &amp; conc calc'!L136</f>
        <v>7.0941250961057145</v>
      </c>
      <c r="L30" s="93">
        <f t="shared" si="0"/>
        <v>1209.1737374731229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15.139026645253832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25.965030175470346</v>
      </c>
      <c r="C31" s="32">
        <f>'blk, drift &amp; conc calc'!D137</f>
        <v>132.7118790417616</v>
      </c>
      <c r="D31" s="32">
        <f>'blk, drift &amp; conc calc'!E137</f>
        <v>1994.5702084890522</v>
      </c>
      <c r="E31" s="32">
        <f>'blk, drift &amp; conc calc'!F137</f>
        <v>729.6613756200596</v>
      </c>
      <c r="F31" s="32">
        <f>'blk, drift &amp; conc calc'!G137</f>
        <v>32.15843068133537</v>
      </c>
      <c r="G31" s="32">
        <f>'blk, drift &amp; conc calc'!H137</f>
        <v>248.08734343500694</v>
      </c>
      <c r="H31" s="32">
        <f>'blk, drift &amp; conc calc'!I137</f>
        <v>367.6938166500938</v>
      </c>
      <c r="I31" s="32">
        <f>'blk, drift &amp; conc calc'!J137</f>
        <v>117.62407783483368</v>
      </c>
      <c r="J31" s="32">
        <f>'blk, drift &amp; conc calc'!K137</f>
        <v>315.52460144351954</v>
      </c>
      <c r="K31" s="32">
        <f>'blk, drift &amp; conc calc'!L137</f>
        <v>178.5751750077552</v>
      </c>
      <c r="L31" s="32">
        <f t="shared" si="0"/>
        <v>4142.571938378888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23.709341262052035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21.672867488997426</v>
      </c>
      <c r="C32" s="32">
        <f>'blk, drift &amp; conc calc'!D138</f>
        <v>324.9506865895406</v>
      </c>
      <c r="D32" s="32">
        <f>'blk, drift &amp; conc calc'!E138</f>
        <v>66.53807670339704</v>
      </c>
      <c r="E32" s="32">
        <f>'blk, drift &amp; conc calc'!F138</f>
        <v>32.251601960649836</v>
      </c>
      <c r="F32" s="32">
        <f>'blk, drift &amp; conc calc'!G138</f>
        <v>21.44802317810325</v>
      </c>
      <c r="G32" s="32">
        <f>'blk, drift &amp; conc calc'!H138</f>
        <v>23.735170293838227</v>
      </c>
      <c r="H32" s="32">
        <f>'blk, drift &amp; conc calc'!I138</f>
        <v>276.8211000500978</v>
      </c>
      <c r="I32" s="32">
        <f>'blk, drift &amp; conc calc'!J138</f>
        <v>34.267835753704745</v>
      </c>
      <c r="J32" s="32">
        <f>'blk, drift &amp; conc calc'!K138</f>
        <v>165.62643386344698</v>
      </c>
      <c r="K32" s="32">
        <f>'blk, drift &amp; conc calc'!L138</f>
        <v>130.91974913377345</v>
      </c>
      <c r="L32" s="32">
        <f t="shared" si="0"/>
        <v>1098.2315450155495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15.520994006704491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0.39976847337056987</v>
      </c>
      <c r="C33" s="32">
        <f>'blk, drift &amp; conc calc'!D139</f>
        <v>3.782496587839413</v>
      </c>
      <c r="D33" s="32">
        <f>'blk, drift &amp; conc calc'!E139</f>
        <v>0.5540805172755435</v>
      </c>
      <c r="E33" s="32">
        <f>'blk, drift &amp; conc calc'!F139</f>
        <v>6.0386007168094125</v>
      </c>
      <c r="F33" s="32">
        <f>'blk, drift &amp; conc calc'!G139</f>
        <v>0.5132378336934884</v>
      </c>
      <c r="G33" s="32">
        <f>'blk, drift &amp; conc calc'!H139</f>
        <v>-0.8759285826263761</v>
      </c>
      <c r="H33" s="32">
        <f>'blk, drift &amp; conc calc'!I139</f>
        <v>3.573938560710567</v>
      </c>
      <c r="I33" s="32">
        <f>'blk, drift &amp; conc calc'!J139</f>
        <v>1.5036851490179755</v>
      </c>
      <c r="J33" s="32">
        <f>'blk, drift &amp; conc calc'!K139</f>
        <v>2.8862128818792416</v>
      </c>
      <c r="K33" s="32">
        <f>'blk, drift &amp; conc calc'!L139</f>
        <v>0.9164841295585329</v>
      </c>
      <c r="L33" s="32">
        <f t="shared" si="0"/>
        <v>19.292576267528368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6.630584867091128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0.28555143954298734</v>
      </c>
      <c r="C34" s="32">
        <f>'blk, drift &amp; conc calc'!D140</f>
        <v>4.335771957098128</v>
      </c>
      <c r="D34" s="32">
        <f>'blk, drift &amp; conc calc'!E140</f>
        <v>3706.996195713207</v>
      </c>
      <c r="E34" s="32">
        <f>'blk, drift &amp; conc calc'!F140</f>
        <v>2397.676260702109</v>
      </c>
      <c r="F34" s="32">
        <f>'blk, drift &amp; conc calc'!G140</f>
        <v>3.7239144554783263</v>
      </c>
      <c r="G34" s="32">
        <f>'blk, drift &amp; conc calc'!H140</f>
        <v>121.12523043642108</v>
      </c>
      <c r="H34" s="32">
        <f>'blk, drift &amp; conc calc'!I140</f>
        <v>3.8359402042459707</v>
      </c>
      <c r="I34" s="32">
        <f>'blk, drift &amp; conc calc'!J140</f>
        <v>-0.1127280284003464</v>
      </c>
      <c r="J34" s="32">
        <f>'blk, drift &amp; conc calc'!K140</f>
        <v>9.71063235869267</v>
      </c>
      <c r="K34" s="32">
        <f>'blk, drift &amp; conc calc'!L140</f>
        <v>-3.21762185028458</v>
      </c>
      <c r="L34" s="32">
        <f t="shared" si="0"/>
        <v>6244.35914738811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7.002845878160551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26.075323639426745</v>
      </c>
      <c r="C35" s="32">
        <f>'blk, drift &amp; conc calc'!D141</f>
        <v>236.33883910472142</v>
      </c>
      <c r="D35" s="32">
        <f>'blk, drift &amp; conc calc'!E141</f>
        <v>58.22186103846656</v>
      </c>
      <c r="E35" s="32">
        <f>'blk, drift &amp; conc calc'!F141</f>
        <v>32.36548487733035</v>
      </c>
      <c r="F35" s="32">
        <f>'blk, drift &amp; conc calc'!G141</f>
        <v>34.5274325053273</v>
      </c>
      <c r="G35" s="32">
        <f>'blk, drift &amp; conc calc'!H141</f>
        <v>42.98210433113424</v>
      </c>
      <c r="H35" s="32">
        <f>'blk, drift &amp; conc calc'!I141</f>
        <v>388.090320673149</v>
      </c>
      <c r="I35" s="32">
        <f>'blk, drift &amp; conc calc'!J141</f>
        <v>180.4329303134497</v>
      </c>
      <c r="J35" s="32">
        <f>'blk, drift &amp; conc calc'!K141</f>
        <v>378.09921898337757</v>
      </c>
      <c r="K35" s="32">
        <f>'blk, drift &amp; conc calc'!L141</f>
        <v>94.08451905265504</v>
      </c>
      <c r="L35" s="32">
        <f t="shared" si="0"/>
        <v>1471.218034519038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27.127879315114143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25.96503017547035</v>
      </c>
      <c r="C36" s="32">
        <f>'blk, drift &amp; conc calc'!D142</f>
        <v>132.7118790417616</v>
      </c>
      <c r="D36" s="32">
        <f>'blk, drift &amp; conc calc'!E142</f>
        <v>1994.5702084890522</v>
      </c>
      <c r="E36" s="32">
        <f>'blk, drift &amp; conc calc'!F142</f>
        <v>729.6613756200596</v>
      </c>
      <c r="F36" s="32">
        <f>'blk, drift &amp; conc calc'!G142</f>
        <v>32.15843068133537</v>
      </c>
      <c r="G36" s="32">
        <f>'blk, drift &amp; conc calc'!H142</f>
        <v>248.08734343500697</v>
      </c>
      <c r="H36" s="32">
        <f>'blk, drift &amp; conc calc'!I142</f>
        <v>367.6938166500938</v>
      </c>
      <c r="I36" s="32">
        <f>'blk, drift &amp; conc calc'!J142</f>
        <v>117.62407783483368</v>
      </c>
      <c r="J36" s="32">
        <f>'blk, drift &amp; conc calc'!K142</f>
        <v>315.52460144351954</v>
      </c>
      <c r="K36" s="32">
        <f>'blk, drift &amp; conc calc'!L142</f>
        <v>178.57517500775526</v>
      </c>
      <c r="L36" s="32">
        <f t="shared" si="0"/>
        <v>4142.571938378888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23.709341262052035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473</v>
      </c>
      <c r="B41" s="176" t="s">
        <v>513</v>
      </c>
      <c r="C41" s="176" t="s">
        <v>495</v>
      </c>
      <c r="D41" s="176" t="s">
        <v>490</v>
      </c>
      <c r="E41" s="176" t="s">
        <v>492</v>
      </c>
      <c r="F41" s="176" t="s">
        <v>494</v>
      </c>
      <c r="G41" s="176" t="s">
        <v>491</v>
      </c>
      <c r="H41" s="176" t="s">
        <v>488</v>
      </c>
      <c r="I41" s="176" t="s">
        <v>493</v>
      </c>
      <c r="J41" s="176" t="s">
        <v>489</v>
      </c>
      <c r="K41" s="176" t="s">
        <v>512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387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179r4  85-91</v>
      </c>
      <c r="B42" s="173">
        <f t="shared" si="1"/>
        <v>5.576277071896879</v>
      </c>
      <c r="C42" s="173">
        <f t="shared" si="1"/>
        <v>5.839605296675181</v>
      </c>
      <c r="D42" s="173">
        <f t="shared" si="1"/>
        <v>356.24203802309177</v>
      </c>
      <c r="E42" s="173">
        <f t="shared" si="1"/>
        <v>217.1751890365599</v>
      </c>
      <c r="F42" s="173">
        <f t="shared" si="1"/>
        <v>13.84061143851249</v>
      </c>
      <c r="G42" s="173">
        <f t="shared" si="1"/>
        <v>52.36463062947644</v>
      </c>
      <c r="H42" s="173">
        <f t="shared" si="1"/>
        <v>87.89982717742615</v>
      </c>
      <c r="I42" s="173">
        <f t="shared" si="1"/>
        <v>73.87450138408398</v>
      </c>
      <c r="J42" s="173">
        <f t="shared" si="1"/>
        <v>66.79285528118366</v>
      </c>
      <c r="K42" s="173">
        <f t="shared" si="1"/>
        <v>5.494507799659692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179r4  130-133</v>
      </c>
      <c r="B43" s="173">
        <f t="shared" si="2"/>
        <v>21.996109200894725</v>
      </c>
      <c r="C43" s="173">
        <f t="shared" si="2"/>
        <v>8.318590346109893</v>
      </c>
      <c r="D43" s="173">
        <f t="shared" si="2"/>
        <v>305.829953660236</v>
      </c>
      <c r="E43" s="173">
        <f t="shared" si="2"/>
        <v>121.31962464354834</v>
      </c>
      <c r="F43" s="173">
        <f t="shared" si="2"/>
        <v>30.017701235781466</v>
      </c>
      <c r="G43" s="173">
        <f t="shared" si="2"/>
        <v>54.40236831538856</v>
      </c>
      <c r="H43" s="173">
        <f t="shared" si="2"/>
        <v>87.58968233228018</v>
      </c>
      <c r="I43" s="173">
        <f t="shared" si="2"/>
        <v>62.85023471500298</v>
      </c>
      <c r="J43" s="173">
        <f t="shared" si="2"/>
        <v>178.5292328043896</v>
      </c>
      <c r="K43" s="173">
        <f t="shared" si="2"/>
        <v>49.76322055857368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181r1  56-62</v>
      </c>
      <c r="B44" s="173">
        <f t="shared" si="3"/>
        <v>6.743843055390209</v>
      </c>
      <c r="C44" s="173">
        <f t="shared" si="3"/>
        <v>5.232123188587742</v>
      </c>
      <c r="D44" s="173">
        <f t="shared" si="3"/>
        <v>388.47403901154087</v>
      </c>
      <c r="E44" s="173">
        <f t="shared" si="3"/>
        <v>124.59223347585264</v>
      </c>
      <c r="F44" s="173">
        <f t="shared" si="3"/>
        <v>30.57003491986869</v>
      </c>
      <c r="G44" s="173">
        <f t="shared" si="3"/>
        <v>33.132407125816044</v>
      </c>
      <c r="H44" s="173">
        <f t="shared" si="3"/>
        <v>92.00468966096106</v>
      </c>
      <c r="I44" s="173">
        <f t="shared" si="3"/>
        <v>89.76586067248454</v>
      </c>
      <c r="J44" s="173">
        <f t="shared" si="3"/>
        <v>116.35374474930643</v>
      </c>
      <c r="K44" s="173">
        <f t="shared" si="3"/>
        <v>5.16899534592559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182r1  43-52</v>
      </c>
      <c r="B45" s="173">
        <f t="shared" si="4"/>
        <v>30.17234347622264</v>
      </c>
      <c r="C45" s="173">
        <f t="shared" si="4"/>
        <v>7.56572442726501</v>
      </c>
      <c r="D45" s="173">
        <f t="shared" si="4"/>
        <v>98.25747788100863</v>
      </c>
      <c r="E45" s="173">
        <f t="shared" si="4"/>
        <v>108.74929818894904</v>
      </c>
      <c r="F45" s="173">
        <f t="shared" si="4"/>
        <v>60.02367376704317</v>
      </c>
      <c r="G45" s="173">
        <f t="shared" si="4"/>
        <v>123.64818391794182</v>
      </c>
      <c r="H45" s="173">
        <f t="shared" si="4"/>
        <v>87.66447138772318</v>
      </c>
      <c r="I45" s="173">
        <f t="shared" si="4"/>
        <v>72.45360700415915</v>
      </c>
      <c r="J45" s="173">
        <f t="shared" si="4"/>
        <v>586.4217996135462</v>
      </c>
      <c r="K45" s="173">
        <f t="shared" si="4"/>
        <v>76.75237557930348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183r1  101-110</v>
      </c>
      <c r="B46" s="173">
        <f t="shared" si="5"/>
        <v>10.434510224536309</v>
      </c>
      <c r="C46" s="173">
        <f t="shared" si="5"/>
        <v>6.320864031214102</v>
      </c>
      <c r="D46" s="173">
        <f t="shared" si="5"/>
        <v>182.35979629387347</v>
      </c>
      <c r="E46" s="173">
        <f t="shared" si="5"/>
        <v>82.13083534808955</v>
      </c>
      <c r="F46" s="173">
        <f t="shared" si="5"/>
        <v>34.925001838333635</v>
      </c>
      <c r="G46" s="173">
        <f t="shared" si="5"/>
        <v>33.72924266977776</v>
      </c>
      <c r="H46" s="173">
        <f t="shared" si="5"/>
        <v>90.37514093565039</v>
      </c>
      <c r="I46" s="173">
        <f t="shared" si="5"/>
        <v>41.26963896985905</v>
      </c>
      <c r="J46" s="173">
        <f t="shared" si="5"/>
        <v>189.09188108464434</v>
      </c>
      <c r="K46" s="173">
        <f t="shared" si="5"/>
        <v>5.063614756433458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184r1  60-71</v>
      </c>
      <c r="B47" s="173">
        <f t="shared" si="6"/>
        <v>10.078030660272235</v>
      </c>
      <c r="C47" s="173">
        <f t="shared" si="6"/>
        <v>5.570779592265044</v>
      </c>
      <c r="D47" s="173">
        <f t="shared" si="6"/>
        <v>878.7907369457072</v>
      </c>
      <c r="E47" s="173">
        <f t="shared" si="6"/>
        <v>175.5591832304429</v>
      </c>
      <c r="F47" s="173">
        <f t="shared" si="6"/>
        <v>39.61293319038085</v>
      </c>
      <c r="G47" s="173">
        <f t="shared" si="6"/>
        <v>38.041597901152954</v>
      </c>
      <c r="H47" s="173">
        <f t="shared" si="6"/>
        <v>66.54871803869236</v>
      </c>
      <c r="I47" s="173">
        <f t="shared" si="6"/>
        <v>95.75584215286969</v>
      </c>
      <c r="J47" s="173">
        <f t="shared" si="6"/>
        <v>176.78937975904185</v>
      </c>
      <c r="K47" s="173">
        <f t="shared" si="6"/>
        <v>12.10486604699106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164r3  115-123</v>
      </c>
      <c r="B48" s="173">
        <f t="shared" si="7"/>
        <v>9.168654539443613</v>
      </c>
      <c r="C48" s="173">
        <f t="shared" si="7"/>
        <v>5.57355743348337</v>
      </c>
      <c r="D48" s="173">
        <f t="shared" si="7"/>
        <v>319.5797176750523</v>
      </c>
      <c r="E48" s="173">
        <f t="shared" si="7"/>
        <v>94.38788118409649</v>
      </c>
      <c r="F48" s="173">
        <f t="shared" si="7"/>
        <v>42.77584141396859</v>
      </c>
      <c r="G48" s="173">
        <f t="shared" si="7"/>
        <v>31.38888973518635</v>
      </c>
      <c r="H48" s="173">
        <f t="shared" si="7"/>
        <v>91.87210492275116</v>
      </c>
      <c r="I48" s="173">
        <f t="shared" si="7"/>
        <v>88.64674107804365</v>
      </c>
      <c r="J48" s="173">
        <f t="shared" si="7"/>
        <v>175.04982820462453</v>
      </c>
      <c r="K48" s="173">
        <f t="shared" si="7"/>
        <v>3.622445026818169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165r3  18-28</v>
      </c>
      <c r="B49" s="173">
        <f t="shared" si="8"/>
        <v>4.294764202545968</v>
      </c>
      <c r="C49" s="173">
        <f t="shared" si="8"/>
        <v>6.090900565563315</v>
      </c>
      <c r="D49" s="173">
        <f t="shared" si="8"/>
        <v>93.56682232739999</v>
      </c>
      <c r="E49" s="173">
        <f t="shared" si="8"/>
        <v>59.24079779378221</v>
      </c>
      <c r="F49" s="173">
        <f t="shared" si="8"/>
        <v>19.573635876913247</v>
      </c>
      <c r="G49" s="173">
        <f t="shared" si="8"/>
        <v>23.27058064209684</v>
      </c>
      <c r="H49" s="173">
        <f t="shared" si="8"/>
        <v>115.76029800504772</v>
      </c>
      <c r="I49" s="173">
        <f t="shared" si="8"/>
        <v>34.43518349472134</v>
      </c>
      <c r="J49" s="173">
        <f t="shared" si="8"/>
        <v>85.39735380196076</v>
      </c>
      <c r="K49" s="173">
        <f t="shared" si="8"/>
        <v>1.1378874906601197</v>
      </c>
    </row>
    <row r="50" spans="1:11" ht="11.25">
      <c r="A50" s="173" t="str">
        <f aca="true" t="shared" si="9" ref="A50:K50">A24</f>
        <v>166r3  45-55</v>
      </c>
      <c r="B50" s="173">
        <f t="shared" si="9"/>
        <v>8.31971062918706</v>
      </c>
      <c r="C50" s="173">
        <f t="shared" si="9"/>
        <v>5.272060456255332</v>
      </c>
      <c r="D50" s="173">
        <f t="shared" si="9"/>
        <v>331.85328511678443</v>
      </c>
      <c r="E50" s="173">
        <f t="shared" si="9"/>
        <v>146.79528822239712</v>
      </c>
      <c r="F50" s="173">
        <f t="shared" si="9"/>
        <v>33.09332639457038</v>
      </c>
      <c r="G50" s="173">
        <f t="shared" si="9"/>
        <v>33.61375482690808</v>
      </c>
      <c r="H50" s="173">
        <f t="shared" si="9"/>
        <v>83.82043348413228</v>
      </c>
      <c r="I50" s="173">
        <f t="shared" si="9"/>
        <v>75.50285732627047</v>
      </c>
      <c r="J50" s="173">
        <f t="shared" si="9"/>
        <v>154.6846053480528</v>
      </c>
      <c r="K50" s="173">
        <f t="shared" si="9"/>
        <v>3.0665001582488087</v>
      </c>
    </row>
    <row r="51" spans="1:11" ht="11.25">
      <c r="A51" s="173" t="str">
        <f aca="true" t="shared" si="10" ref="A51:K51">A27</f>
        <v>82r2  101-110</v>
      </c>
      <c r="B51" s="173">
        <f t="shared" si="10"/>
        <v>6.350968434481208</v>
      </c>
      <c r="C51" s="173">
        <f t="shared" si="10"/>
        <v>5.061804756943438</v>
      </c>
      <c r="D51" s="173">
        <f t="shared" si="10"/>
        <v>2025.9372848199523</v>
      </c>
      <c r="E51" s="173">
        <f t="shared" si="10"/>
        <v>681.3347453505046</v>
      </c>
      <c r="F51" s="173">
        <f t="shared" si="10"/>
        <v>28.35826427298444</v>
      </c>
      <c r="G51" s="173">
        <f t="shared" si="10"/>
        <v>62.31424577198045</v>
      </c>
      <c r="H51" s="173">
        <f t="shared" si="10"/>
        <v>48.400021745289834</v>
      </c>
      <c r="I51" s="173">
        <f t="shared" si="10"/>
        <v>78.70965939100772</v>
      </c>
      <c r="J51" s="173">
        <f t="shared" si="10"/>
        <v>108.74816181227524</v>
      </c>
      <c r="K51" s="173">
        <f t="shared" si="10"/>
        <v>8.037316632668983</v>
      </c>
    </row>
    <row r="52" spans="1:11" ht="11.25">
      <c r="A52" s="173" t="str">
        <f aca="true" t="shared" si="11" ref="A52:K52">A29</f>
        <v>83r2  32-42</v>
      </c>
      <c r="B52" s="173">
        <f t="shared" si="11"/>
        <v>5.442678254296013</v>
      </c>
      <c r="C52" s="173">
        <f t="shared" si="11"/>
        <v>7.064387418946231</v>
      </c>
      <c r="D52" s="173">
        <f t="shared" si="11"/>
        <v>1466.0291393729194</v>
      </c>
      <c r="E52" s="173">
        <f t="shared" si="11"/>
        <v>825.2982976286139</v>
      </c>
      <c r="F52" s="173">
        <f t="shared" si="11"/>
        <v>20.235134252815826</v>
      </c>
      <c r="G52" s="173">
        <f t="shared" si="11"/>
        <v>64.27824268259477</v>
      </c>
      <c r="H52" s="173">
        <f t="shared" si="11"/>
        <v>54.30305279697465</v>
      </c>
      <c r="I52" s="173">
        <f t="shared" si="11"/>
        <v>84.44285974377146</v>
      </c>
      <c r="J52" s="173">
        <f t="shared" si="11"/>
        <v>77.71305294990445</v>
      </c>
      <c r="K52" s="173">
        <f t="shared" si="11"/>
        <v>1.7064891928324994</v>
      </c>
    </row>
    <row r="53" spans="1:11" ht="11.25">
      <c r="A53" s="173" t="str">
        <f aca="true" t="shared" si="12" ref="A53:K53">A30</f>
        <v>95r3  40-50</v>
      </c>
      <c r="B53" s="173">
        <f t="shared" si="12"/>
        <v>10.59996043150136</v>
      </c>
      <c r="C53" s="173">
        <f t="shared" si="12"/>
        <v>6.021553282397159</v>
      </c>
      <c r="D53" s="173">
        <f t="shared" si="12"/>
        <v>592.4123182002028</v>
      </c>
      <c r="E53" s="173">
        <f t="shared" si="12"/>
        <v>268.42695674971816</v>
      </c>
      <c r="F53" s="173">
        <f t="shared" si="12"/>
        <v>38.03307860595809</v>
      </c>
      <c r="G53" s="173">
        <f t="shared" si="12"/>
        <v>41.22522312196452</v>
      </c>
      <c r="H53" s="173">
        <f t="shared" si="12"/>
        <v>78.04363653943696</v>
      </c>
      <c r="I53" s="173">
        <f t="shared" si="12"/>
        <v>8.687698317368767</v>
      </c>
      <c r="J53" s="173">
        <f t="shared" si="12"/>
        <v>158.62918712846962</v>
      </c>
      <c r="K53" s="173">
        <f t="shared" si="12"/>
        <v>7.0941250961057145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workbookViewId="0" topLeftCell="A58">
      <selection activeCell="B93" sqref="B93:B94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475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16308.186330797718</v>
      </c>
      <c r="D4" s="1">
        <f>'blk, drift &amp; conc calc'!D40</f>
        <v>448119.8712717493</v>
      </c>
      <c r="E4" s="1">
        <f>'blk, drift &amp; conc calc'!E40</f>
        <v>50665.971973071806</v>
      </c>
      <c r="F4" s="1">
        <f>'blk, drift &amp; conc calc'!F40</f>
        <v>28772.68</v>
      </c>
      <c r="G4" s="1">
        <f>'blk, drift &amp; conc calc'!G40</f>
        <v>26611.9225</v>
      </c>
      <c r="H4" s="1">
        <f>'blk, drift &amp; conc calc'!H40</f>
        <v>27508.531834862388</v>
      </c>
      <c r="I4" s="1">
        <f>'blk, drift &amp; conc calc'!I40</f>
        <v>4457254.350030754</v>
      </c>
      <c r="J4" s="1">
        <f>'blk, drift &amp; conc calc'!J40</f>
        <v>15043.67461299061</v>
      </c>
      <c r="K4" s="1">
        <f>'blk, drift &amp; conc calc'!K40</f>
        <v>28755.23838142131</v>
      </c>
      <c r="L4" s="1">
        <f>'blk, drift &amp; conc calc'!L40</f>
        <v>25424.73684963834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28366.688381421307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14967.1767087172</v>
      </c>
      <c r="D5" s="1">
        <f>'blk, drift &amp; conc calc'!D43</f>
        <v>486691.8931663596</v>
      </c>
      <c r="E5" s="1">
        <f>'blk, drift &amp; conc calc'!E43</f>
        <v>50703.751973071805</v>
      </c>
      <c r="F5" s="1">
        <f>'blk, drift &amp; conc calc'!F43</f>
        <v>32026.895</v>
      </c>
      <c r="G5" s="1">
        <f>'blk, drift &amp; conc calc'!G43</f>
        <v>24408.917500000003</v>
      </c>
      <c r="H5" s="1">
        <f>'blk, drift &amp; conc calc'!H43</f>
        <v>26131.146834862386</v>
      </c>
      <c r="I5" s="1">
        <f>'blk, drift &amp; conc calc'!I43</f>
        <v>4208613.955030754</v>
      </c>
      <c r="J5" s="1">
        <f>'blk, drift &amp; conc calc'!J43</f>
        <v>13508.46488633645</v>
      </c>
      <c r="K5" s="1">
        <f>'blk, drift &amp; conc calc'!K43</f>
        <v>29976.06130576731</v>
      </c>
      <c r="L5" s="1">
        <f>'blk, drift &amp; conc calc'!L43</f>
        <v>23492.63937353779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29587.511305767308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16039.351708717199</v>
      </c>
      <c r="D6" s="1">
        <f>'blk, drift &amp; conc calc'!D46</f>
        <v>504945.1388620802</v>
      </c>
      <c r="E6" s="1">
        <f>'blk, drift &amp; conc calc'!E46</f>
        <v>55073.77697307181</v>
      </c>
      <c r="F6" s="1">
        <f>'blk, drift &amp; conc calc'!F46</f>
        <v>32318.115112177828</v>
      </c>
      <c r="G6" s="1">
        <f>'blk, drift &amp; conc calc'!G46</f>
        <v>28447.827500000003</v>
      </c>
      <c r="H6" s="1">
        <f>'blk, drift &amp; conc calc'!H46</f>
        <v>28946.8559948961</v>
      </c>
      <c r="I6" s="1">
        <f>'blk, drift &amp; conc calc'!I46</f>
        <v>4343783.750030754</v>
      </c>
      <c r="J6" s="1">
        <f>'blk, drift &amp; conc calc'!J46</f>
        <v>14336.033507222252</v>
      </c>
      <c r="K6" s="1">
        <f>'blk, drift &amp; conc calc'!K46</f>
        <v>31862.128033714136</v>
      </c>
      <c r="L6" s="1">
        <f>'blk, drift &amp; conc calc'!L46</f>
        <v>25839.737780365886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31473.578033714133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15539.351708717199</v>
      </c>
      <c r="D7" s="1">
        <f>'blk, drift &amp; conc calc'!D51</f>
        <v>523287.2404795529</v>
      </c>
      <c r="E7" s="1">
        <f>'blk, drift &amp; conc calc'!E51</f>
        <v>60366.306973071805</v>
      </c>
      <c r="F7" s="1">
        <f>'blk, drift &amp; conc calc'!F51</f>
        <v>33184.08</v>
      </c>
      <c r="G7" s="1">
        <f>'blk, drift &amp; conc calc'!G51</f>
        <v>27308.0825</v>
      </c>
      <c r="H7" s="1">
        <f>'blk, drift &amp; conc calc'!H51</f>
        <v>28284.634609783414</v>
      </c>
      <c r="I7" s="1">
        <f>'blk, drift &amp; conc calc'!I51</f>
        <v>4197821.000030754</v>
      </c>
      <c r="J7" s="1">
        <f>'blk, drift &amp; conc calc'!J51</f>
        <v>14493.544886336447</v>
      </c>
      <c r="K7" s="1">
        <f>'blk, drift &amp; conc calc'!K51</f>
        <v>33939.52803371414</v>
      </c>
      <c r="L7" s="1">
        <f>'blk, drift &amp; conc calc'!L51</f>
        <v>25339.737780365886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33550.978033714135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17666.411708717198</v>
      </c>
      <c r="D8" s="1">
        <f>'blk, drift &amp; conc calc'!D56</f>
        <v>551350.7077712591</v>
      </c>
      <c r="E8" s="1">
        <f>'blk, drift &amp; conc calc'!E56</f>
        <v>60294.87830932926</v>
      </c>
      <c r="F8" s="1">
        <f>'blk, drift &amp; conc calc'!F56</f>
        <v>35426.55311579878</v>
      </c>
      <c r="G8" s="1">
        <f>'blk, drift &amp; conc calc'!G56</f>
        <v>27706.2377744929</v>
      </c>
      <c r="H8" s="1">
        <f>'blk, drift &amp; conc calc'!H56</f>
        <v>31801.525228231374</v>
      </c>
      <c r="I8" s="1">
        <f>'blk, drift &amp; conc calc'!I56</f>
        <v>4718843.612256399</v>
      </c>
      <c r="J8" s="1">
        <f>'blk, drift &amp; conc calc'!J56</f>
        <v>15575.624886336449</v>
      </c>
      <c r="K8" s="1">
        <f>'blk, drift &amp; conc calc'!K56</f>
        <v>34766.07680758012</v>
      </c>
      <c r="L8" s="1">
        <f>'blk, drift &amp; conc calc'!L56</f>
        <v>27544.58038854124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34377.526807580114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16904.405543458604</v>
      </c>
      <c r="D9" s="1">
        <f>'blk, drift &amp; conc calc'!D61</f>
        <v>544212.7738620802</v>
      </c>
      <c r="E9" s="1">
        <f>'blk, drift &amp; conc calc'!E61</f>
        <v>63164.247076999985</v>
      </c>
      <c r="F9" s="1">
        <f>'blk, drift &amp; conc calc'!F61</f>
        <v>36599.50154881675</v>
      </c>
      <c r="G9" s="1">
        <f>'blk, drift &amp; conc calc'!G61</f>
        <v>27773.806512852367</v>
      </c>
      <c r="H9" s="1">
        <f>'blk, drift &amp; conc calc'!H61</f>
        <v>32332.891022913456</v>
      </c>
      <c r="I9" s="1">
        <f>'blk, drift &amp; conc calc'!I61</f>
        <v>4883973.862587615</v>
      </c>
      <c r="J9" s="1">
        <f>'blk, drift &amp; conc calc'!J61</f>
        <v>16105.554401803067</v>
      </c>
      <c r="K9" s="1">
        <f>'blk, drift &amp; conc calc'!K61</f>
        <v>35882.45803371414</v>
      </c>
      <c r="L9" s="1">
        <f>'blk, drift &amp; conc calc'!L61</f>
        <v>28480.04795033294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35493.908033714135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16150.262657900494</v>
      </c>
      <c r="D10" s="1">
        <f>'blk, drift &amp; conc calc'!D66</f>
        <v>563722.6788620802</v>
      </c>
      <c r="E10" s="1">
        <f>'blk, drift &amp; conc calc'!E66</f>
        <v>62822.60876924477</v>
      </c>
      <c r="F10" s="1">
        <f>'blk, drift &amp; conc calc'!F66</f>
        <v>37571.74948946821</v>
      </c>
      <c r="G10" s="1">
        <f>'blk, drift &amp; conc calc'!G66</f>
        <v>28107.432500000003</v>
      </c>
      <c r="H10" s="1">
        <f>'blk, drift &amp; conc calc'!H66</f>
        <v>33039.950500499624</v>
      </c>
      <c r="I10" s="1">
        <f>'blk, drift &amp; conc calc'!I66</f>
        <v>4651977.190030754</v>
      </c>
      <c r="J10" s="1">
        <f>'blk, drift &amp; conc calc'!J66</f>
        <v>17394.139921433558</v>
      </c>
      <c r="K10" s="1">
        <f>'blk, drift &amp; conc calc'!K66</f>
        <v>35901.96240099588</v>
      </c>
      <c r="L10" s="1">
        <f>'blk, drift &amp; conc calc'!L66</f>
        <v>27159.742396991365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35513.412400995876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17794.29984146078</v>
      </c>
      <c r="D11" s="1">
        <f>'blk, drift &amp; conc calc'!D71</f>
        <v>564416.8874278201</v>
      </c>
      <c r="E11" s="1">
        <f>'blk, drift &amp; conc calc'!E71</f>
        <v>61685.41950082272</v>
      </c>
      <c r="F11" s="1">
        <f>'blk, drift &amp; conc calc'!F71</f>
        <v>37433.380000000005</v>
      </c>
      <c r="G11" s="1">
        <f>'blk, drift &amp; conc calc'!G71</f>
        <v>28734.468084765213</v>
      </c>
      <c r="H11" s="1">
        <f>'blk, drift &amp; conc calc'!H71</f>
        <v>32643.328662418127</v>
      </c>
      <c r="I11" s="1">
        <f>'blk, drift &amp; conc calc'!I71</f>
        <v>4924887.524998774</v>
      </c>
      <c r="J11" s="1">
        <f>'blk, drift &amp; conc calc'!J71</f>
        <v>18146.676313880947</v>
      </c>
      <c r="K11" s="1">
        <f>'blk, drift &amp; conc calc'!K71</f>
        <v>35377.25742277007</v>
      </c>
      <c r="L11" s="1">
        <f>'blk, drift &amp; conc calc'!L71</f>
        <v>29644.71179292653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34988.707422770065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91.77707689328982</v>
      </c>
      <c r="D15" s="159">
        <f t="shared" si="1"/>
        <v>108.60752320247352</v>
      </c>
      <c r="E15" s="159">
        <f t="shared" si="1"/>
        <v>100.07456681186355</v>
      </c>
      <c r="F15" s="159">
        <f t="shared" si="1"/>
        <v>111.31008651262239</v>
      </c>
      <c r="G15" s="159">
        <f t="shared" si="1"/>
        <v>91.7217367516383</v>
      </c>
      <c r="H15" s="159">
        <f t="shared" si="1"/>
        <v>94.99288072417446</v>
      </c>
      <c r="I15" s="159">
        <f t="shared" si="1"/>
        <v>94.42166913812572</v>
      </c>
      <c r="J15" s="159">
        <f aca="true" t="shared" si="6" ref="J15:U15">J5/J$4*100</f>
        <v>89.79498183689465</v>
      </c>
      <c r="K15" s="159">
        <f t="shared" si="3"/>
        <v>104.24556704469809</v>
      </c>
      <c r="L15" s="159">
        <f t="shared" si="6"/>
        <v>92.40071790112536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104.30372029308002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98.35153574635808</v>
      </c>
      <c r="D16" s="159">
        <f t="shared" si="1"/>
        <v>112.68081851158766</v>
      </c>
      <c r="E16" s="159">
        <f t="shared" si="1"/>
        <v>108.6997344141403</v>
      </c>
      <c r="F16" s="159">
        <f t="shared" si="1"/>
        <v>112.32222758595248</v>
      </c>
      <c r="G16" s="159">
        <f t="shared" si="1"/>
        <v>106.89880635267896</v>
      </c>
      <c r="H16" s="159">
        <f t="shared" si="1"/>
        <v>105.22864749259675</v>
      </c>
      <c r="I16" s="159">
        <f t="shared" si="1"/>
        <v>97.45424893692197</v>
      </c>
      <c r="J16" s="159">
        <f aca="true" t="shared" si="7" ref="J16:U16">J6/J$4*100</f>
        <v>95.29608872849927</v>
      </c>
      <c r="K16" s="159">
        <f t="shared" si="3"/>
        <v>110.80460405537858</v>
      </c>
      <c r="L16" s="159">
        <f t="shared" si="7"/>
        <v>101.63227227554748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110.95259908565032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95.28559088984292</v>
      </c>
      <c r="D17" s="159">
        <f t="shared" si="1"/>
        <v>116.77394242627115</v>
      </c>
      <c r="E17" s="159">
        <f t="shared" si="1"/>
        <v>119.14566053357385</v>
      </c>
      <c r="F17" s="159">
        <f t="shared" si="1"/>
        <v>115.33190512666877</v>
      </c>
      <c r="G17" s="159">
        <f t="shared" si="1"/>
        <v>102.61597034186462</v>
      </c>
      <c r="H17" s="159">
        <f t="shared" si="1"/>
        <v>102.8213165994466</v>
      </c>
      <c r="I17" s="159">
        <f t="shared" si="1"/>
        <v>94.17952556379893</v>
      </c>
      <c r="J17" s="159">
        <f aca="true" t="shared" si="8" ref="J17:U17">J7/J$4*100</f>
        <v>96.34311602180553</v>
      </c>
      <c r="K17" s="159">
        <f t="shared" si="3"/>
        <v>118.02902686295373</v>
      </c>
      <c r="L17" s="159">
        <f t="shared" si="8"/>
        <v>99.66568358298008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118.27597773340459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9">
        <f t="shared" si="1"/>
        <v>108.32848822284116</v>
      </c>
      <c r="D18" s="159">
        <f t="shared" si="1"/>
        <v>123.03643357893148</v>
      </c>
      <c r="E18" s="159">
        <f t="shared" si="1"/>
        <v>119.00468097478732</v>
      </c>
      <c r="F18" s="159">
        <f t="shared" si="1"/>
        <v>123.1256633577365</v>
      </c>
      <c r="G18" s="159">
        <f t="shared" si="1"/>
        <v>104.11212408458239</v>
      </c>
      <c r="H18" s="159">
        <f t="shared" si="1"/>
        <v>115.60604331463573</v>
      </c>
      <c r="I18" s="159">
        <f t="shared" si="1"/>
        <v>105.86884305186311</v>
      </c>
      <c r="J18" s="159">
        <f aca="true" t="shared" si="9" ref="J18:U19">J8/J$4*100</f>
        <v>103.53603947858913</v>
      </c>
      <c r="K18" s="159">
        <f t="shared" si="3"/>
        <v>120.90345538586247</v>
      </c>
      <c r="L18" s="159">
        <f t="shared" si="9"/>
        <v>108.33772066723692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121.18977846598263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103.65595045682632</v>
      </c>
      <c r="D19" s="159">
        <f t="shared" si="1"/>
        <v>121.443570961855</v>
      </c>
      <c r="E19" s="159">
        <f t="shared" si="1"/>
        <v>124.66798645562514</v>
      </c>
      <c r="F19" s="159">
        <f t="shared" si="1"/>
        <v>127.20226808492205</v>
      </c>
      <c r="G19" s="159">
        <f t="shared" si="1"/>
        <v>104.36602809455937</v>
      </c>
      <c r="H19" s="159">
        <f t="shared" si="1"/>
        <v>117.53768327954535</v>
      </c>
      <c r="I19" s="159">
        <f t="shared" si="1"/>
        <v>109.57359573958163</v>
      </c>
      <c r="J19" s="159">
        <f t="shared" si="9"/>
        <v>107.05864634891462</v>
      </c>
      <c r="K19" s="159">
        <f t="shared" si="3"/>
        <v>124.78581313691251</v>
      </c>
      <c r="L19" s="159">
        <f t="shared" si="9"/>
        <v>112.01708052580321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125.12531444086643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99.03162945471755</v>
      </c>
      <c r="D20" s="159">
        <f t="shared" si="10"/>
        <v>125.79729554555435</v>
      </c>
      <c r="E20" s="159">
        <f t="shared" si="10"/>
        <v>123.99369107659481</v>
      </c>
      <c r="F20" s="159">
        <f t="shared" si="10"/>
        <v>130.58133440982283</v>
      </c>
      <c r="G20" s="159">
        <f t="shared" si="10"/>
        <v>105.61969921564291</v>
      </c>
      <c r="H20" s="159">
        <f t="shared" si="10"/>
        <v>120.1080112120964</v>
      </c>
      <c r="I20" s="159">
        <f t="shared" si="10"/>
        <v>104.36867238681715</v>
      </c>
      <c r="J20" s="159">
        <f t="shared" si="10"/>
        <v>115.62427644116457</v>
      </c>
      <c r="K20" s="159">
        <f t="shared" si="3"/>
        <v>124.85364205567515</v>
      </c>
      <c r="L20" s="159">
        <f aca="true" t="shared" si="11" ref="L20:S21">L10/L$4*100</f>
        <v>106.82408458193228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125.19407243975402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109.11268414843019</v>
      </c>
      <c r="D21" s="159">
        <f t="shared" si="12"/>
        <v>125.95221136389773</v>
      </c>
      <c r="E21" s="159">
        <f t="shared" si="12"/>
        <v>121.74920779889031</v>
      </c>
      <c r="F21" s="159">
        <f t="shared" si="12"/>
        <v>130.10042860102016</v>
      </c>
      <c r="G21" s="159">
        <f t="shared" si="12"/>
        <v>107.97591975839104</v>
      </c>
      <c r="H21" s="159">
        <f t="shared" si="12"/>
        <v>118.66619730336991</v>
      </c>
      <c r="I21" s="159">
        <f t="shared" si="12"/>
        <v>110.49150751212558</v>
      </c>
      <c r="J21" s="159">
        <f t="shared" si="12"/>
        <v>120.62662069419406</v>
      </c>
      <c r="K21" s="159">
        <f t="shared" si="3"/>
        <v>123.0289137356873</v>
      </c>
      <c r="L21" s="159">
        <f t="shared" si="11"/>
        <v>116.59791001277647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123.34435007819182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537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0.9725902563109661</v>
      </c>
      <c r="D26" s="28">
        <f>D$25+(D$28-D$25)*($A26-$A$25)/($A$28-$A$25)</f>
        <v>1.028691744008245</v>
      </c>
      <c r="E26" s="28">
        <f aca="true" t="shared" si="16" ref="E26:L27">E$25+(E$28-E$25)*($A26-$A$25)/($A$28-$A$25)</f>
        <v>1.000248556039545</v>
      </c>
      <c r="F26" s="28">
        <f t="shared" si="16"/>
        <v>1.037700288375408</v>
      </c>
      <c r="G26" s="28">
        <f t="shared" si="16"/>
        <v>0.9724057891721277</v>
      </c>
      <c r="H26" s="28">
        <f t="shared" si="16"/>
        <v>0.9833096024139149</v>
      </c>
      <c r="I26" s="28">
        <f t="shared" si="16"/>
        <v>0.9814055637937524</v>
      </c>
      <c r="J26" s="28">
        <f t="shared" si="16"/>
        <v>0.9659832727896488</v>
      </c>
      <c r="K26" s="28">
        <f t="shared" si="16"/>
        <v>1.0141518901489937</v>
      </c>
      <c r="L26" s="28">
        <f t="shared" si="16"/>
        <v>0.9746690596704178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1.0143457343102666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0.9451805126219321</v>
      </c>
      <c r="D27" s="28">
        <f>D$25+(D$28-D$25)*($A27-$A$25)/($A$28-$A$25)</f>
        <v>1.05738348801649</v>
      </c>
      <c r="E27" s="28">
        <f t="shared" si="16"/>
        <v>1.0004971120790904</v>
      </c>
      <c r="F27" s="28">
        <f t="shared" si="16"/>
        <v>1.075400576750816</v>
      </c>
      <c r="G27" s="28">
        <f t="shared" si="16"/>
        <v>0.9448115783442553</v>
      </c>
      <c r="H27" s="28">
        <f t="shared" si="16"/>
        <v>0.9666192048278297</v>
      </c>
      <c r="I27" s="28">
        <f t="shared" si="16"/>
        <v>0.9628111275875048</v>
      </c>
      <c r="J27" s="28">
        <f t="shared" si="16"/>
        <v>0.9319665455792977</v>
      </c>
      <c r="K27" s="28">
        <f t="shared" si="16"/>
        <v>1.0283037802979873</v>
      </c>
      <c r="L27" s="28">
        <f t="shared" si="16"/>
        <v>0.9493381193408358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1.0286914686205335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0.9177707689328982</v>
      </c>
      <c r="D28" s="30">
        <f>D15/100</f>
        <v>1.086075232024735</v>
      </c>
      <c r="E28" s="30">
        <f aca="true" t="shared" si="21" ref="E28:L28">E15/100</f>
        <v>1.0007456681186355</v>
      </c>
      <c r="F28" s="30">
        <f t="shared" si="21"/>
        <v>1.113100865126224</v>
      </c>
      <c r="G28" s="30">
        <f t="shared" si="21"/>
        <v>0.917217367516383</v>
      </c>
      <c r="H28" s="30">
        <f t="shared" si="21"/>
        <v>0.9499288072417446</v>
      </c>
      <c r="I28" s="30">
        <f t="shared" si="21"/>
        <v>0.9442166913812572</v>
      </c>
      <c r="J28" s="30">
        <f t="shared" si="21"/>
        <v>0.8979498183689465</v>
      </c>
      <c r="K28" s="30">
        <f t="shared" si="21"/>
        <v>1.042455670446981</v>
      </c>
      <c r="L28" s="30">
        <f t="shared" si="21"/>
        <v>0.9240071790112536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1.0430372029308002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0.939685631776459</v>
      </c>
      <c r="D29" s="33">
        <f>D$28+(D$31-D$28)*($A29-$A$28)/($A$31-$A$28)</f>
        <v>1.0996528830551155</v>
      </c>
      <c r="E29" s="33">
        <f aca="true" t="shared" si="23" ref="E29:L30">E$28+(E$31-E$28)*($A29-$A$28)/($A$31-$A$28)</f>
        <v>1.0294962267928913</v>
      </c>
      <c r="F29" s="33">
        <f t="shared" si="23"/>
        <v>1.1164746687039908</v>
      </c>
      <c r="G29" s="33">
        <f t="shared" si="23"/>
        <v>0.967807599519852</v>
      </c>
      <c r="H29" s="33">
        <f t="shared" si="23"/>
        <v>0.9840480298031522</v>
      </c>
      <c r="I29" s="33">
        <f t="shared" si="23"/>
        <v>0.954325290710578</v>
      </c>
      <c r="J29" s="33">
        <f t="shared" si="23"/>
        <v>0.9162868413409619</v>
      </c>
      <c r="K29" s="33">
        <f t="shared" si="23"/>
        <v>1.0643191271492491</v>
      </c>
      <c r="L29" s="33">
        <f t="shared" si="23"/>
        <v>0.954779026925994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1.0652001322393678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179r4  85-91</v>
      </c>
      <c r="C30" s="33">
        <f>C$28+(C$31-C$28)*($A30-$A$28)/($A$31-$A$28)</f>
        <v>0.96160049462002</v>
      </c>
      <c r="D30" s="33">
        <f>D$28+(D$31-D$28)*($A30-$A$28)/($A$31-$A$28)</f>
        <v>1.1132305340854962</v>
      </c>
      <c r="E30" s="33">
        <f t="shared" si="23"/>
        <v>1.0582467854671471</v>
      </c>
      <c r="F30" s="33">
        <f t="shared" si="23"/>
        <v>1.1198484722817579</v>
      </c>
      <c r="G30" s="33">
        <f t="shared" si="23"/>
        <v>1.0183978315233209</v>
      </c>
      <c r="H30" s="33">
        <f t="shared" si="23"/>
        <v>1.01816725236456</v>
      </c>
      <c r="I30" s="33">
        <f t="shared" si="23"/>
        <v>0.9644338900398989</v>
      </c>
      <c r="J30" s="33">
        <f t="shared" si="23"/>
        <v>0.9346238643129773</v>
      </c>
      <c r="K30" s="33">
        <f t="shared" si="23"/>
        <v>1.0861825838515176</v>
      </c>
      <c r="L30" s="33">
        <f t="shared" si="23"/>
        <v>0.9855508748407343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1.0873630615479355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0.9835153574635808</v>
      </c>
      <c r="D31" s="30">
        <f>D16/100</f>
        <v>1.1268081851158767</v>
      </c>
      <c r="E31" s="30">
        <f aca="true" t="shared" si="27" ref="E31:L31">E16/100</f>
        <v>1.086997344141403</v>
      </c>
      <c r="F31" s="30">
        <f t="shared" si="27"/>
        <v>1.1232222758595247</v>
      </c>
      <c r="G31" s="30">
        <f t="shared" si="27"/>
        <v>1.0689880635267897</v>
      </c>
      <c r="H31" s="30">
        <f t="shared" si="27"/>
        <v>1.0522864749259675</v>
      </c>
      <c r="I31" s="30">
        <f t="shared" si="27"/>
        <v>0.9745424893692197</v>
      </c>
      <c r="J31" s="30">
        <f t="shared" si="27"/>
        <v>0.9529608872849927</v>
      </c>
      <c r="K31" s="30">
        <f t="shared" si="27"/>
        <v>1.1080460405537857</v>
      </c>
      <c r="L31" s="30">
        <f t="shared" si="27"/>
        <v>1.0163227227554748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1.1095259908565032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179r4  130-133</v>
      </c>
      <c r="C32" s="33">
        <f aca="true" t="shared" si="29" ref="C32:D35">C$31+(C$36-C$31)*($A32-$A$31)/($A$36-$A$31)</f>
        <v>0.9773834677505504</v>
      </c>
      <c r="D32" s="33">
        <f t="shared" si="29"/>
        <v>1.1349944329452437</v>
      </c>
      <c r="E32" s="33">
        <f aca="true" t="shared" si="30" ref="E32:L35">E$31+(E$36-E$31)*($A32-$A$31)/($A$36-$A$31)</f>
        <v>1.10788919638027</v>
      </c>
      <c r="F32" s="33">
        <f t="shared" si="30"/>
        <v>1.1292416309409574</v>
      </c>
      <c r="G32" s="33">
        <f t="shared" si="30"/>
        <v>1.060422391505161</v>
      </c>
      <c r="H32" s="33">
        <f t="shared" si="30"/>
        <v>1.0474718131396672</v>
      </c>
      <c r="I32" s="33">
        <f t="shared" si="30"/>
        <v>0.9679930426229737</v>
      </c>
      <c r="J32" s="33">
        <f t="shared" si="30"/>
        <v>0.9550549418716052</v>
      </c>
      <c r="K32" s="33">
        <f t="shared" si="30"/>
        <v>1.1224948861689361</v>
      </c>
      <c r="L32" s="33">
        <f t="shared" si="30"/>
        <v>1.01238954537034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1.1241727481520116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181r1  56-62</v>
      </c>
      <c r="C33" s="33">
        <f t="shared" si="29"/>
        <v>0.9712515780375202</v>
      </c>
      <c r="D33" s="33">
        <f t="shared" si="29"/>
        <v>1.1431806807746105</v>
      </c>
      <c r="E33" s="33">
        <f t="shared" si="30"/>
        <v>1.1287810486191372</v>
      </c>
      <c r="F33" s="33">
        <f t="shared" si="30"/>
        <v>1.13526098602239</v>
      </c>
      <c r="G33" s="33">
        <f t="shared" si="30"/>
        <v>1.0518567194835322</v>
      </c>
      <c r="H33" s="33">
        <f t="shared" si="30"/>
        <v>1.042657151353367</v>
      </c>
      <c r="I33" s="33">
        <f t="shared" si="30"/>
        <v>0.9614435958767276</v>
      </c>
      <c r="J33" s="33">
        <f t="shared" si="30"/>
        <v>0.9571489964582177</v>
      </c>
      <c r="K33" s="33">
        <f t="shared" si="30"/>
        <v>1.1369437317840865</v>
      </c>
      <c r="L33" s="33">
        <f t="shared" si="30"/>
        <v>1.0084563679852052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1.1388195054475203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182r1  43-52</v>
      </c>
      <c r="C34" s="33">
        <f t="shared" si="29"/>
        <v>0.9651196883244898</v>
      </c>
      <c r="D34" s="33">
        <f t="shared" si="29"/>
        <v>1.1513669286039776</v>
      </c>
      <c r="E34" s="33">
        <f t="shared" si="30"/>
        <v>1.1496729008580042</v>
      </c>
      <c r="F34" s="33">
        <f t="shared" si="30"/>
        <v>1.1412803411038226</v>
      </c>
      <c r="G34" s="33">
        <f t="shared" si="30"/>
        <v>1.0432910474619037</v>
      </c>
      <c r="H34" s="33">
        <f t="shared" si="30"/>
        <v>1.0378424895670666</v>
      </c>
      <c r="I34" s="33">
        <f t="shared" si="30"/>
        <v>0.9548941491304815</v>
      </c>
      <c r="J34" s="33">
        <f t="shared" si="30"/>
        <v>0.9592430510448303</v>
      </c>
      <c r="K34" s="33">
        <f t="shared" si="30"/>
        <v>1.1513925773992366</v>
      </c>
      <c r="L34" s="33">
        <f t="shared" si="30"/>
        <v>1.0045231906000704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1.1534662627430288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0.9589877986114596</v>
      </c>
      <c r="D35" s="33">
        <f t="shared" si="29"/>
        <v>1.1595531764333444</v>
      </c>
      <c r="E35" s="33">
        <f t="shared" si="30"/>
        <v>1.1705647530968715</v>
      </c>
      <c r="F35" s="33">
        <f t="shared" si="30"/>
        <v>1.147299696185255</v>
      </c>
      <c r="G35" s="33">
        <f t="shared" si="30"/>
        <v>1.034725375440275</v>
      </c>
      <c r="H35" s="33">
        <f t="shared" si="30"/>
        <v>1.0330278277807663</v>
      </c>
      <c r="I35" s="33">
        <f t="shared" si="30"/>
        <v>0.9483447023842354</v>
      </c>
      <c r="J35" s="33">
        <f t="shared" si="30"/>
        <v>0.9613371056314428</v>
      </c>
      <c r="K35" s="33">
        <f t="shared" si="30"/>
        <v>1.165841423014387</v>
      </c>
      <c r="L35" s="33">
        <f t="shared" si="30"/>
        <v>1.0005900132149357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1.1681130200385375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0.9528559088984292</v>
      </c>
      <c r="D36" s="30">
        <f>D17/100</f>
        <v>1.1677394242627115</v>
      </c>
      <c r="E36" s="30">
        <f aca="true" t="shared" si="34" ref="E36:L36">E17/100</f>
        <v>1.1914566053357385</v>
      </c>
      <c r="F36" s="30">
        <f t="shared" si="34"/>
        <v>1.1533190512666878</v>
      </c>
      <c r="G36" s="30">
        <f t="shared" si="34"/>
        <v>1.0261597034186463</v>
      </c>
      <c r="H36" s="30">
        <f t="shared" si="34"/>
        <v>1.028213165994466</v>
      </c>
      <c r="I36" s="30">
        <f t="shared" si="34"/>
        <v>0.9417952556379894</v>
      </c>
      <c r="J36" s="30">
        <f t="shared" si="34"/>
        <v>0.9634311602180553</v>
      </c>
      <c r="K36" s="30">
        <f t="shared" si="34"/>
        <v>1.1802902686295373</v>
      </c>
      <c r="L36" s="30">
        <f t="shared" si="34"/>
        <v>0.9966568358298008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1.182759777334046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0.9789417035644257</v>
      </c>
      <c r="D37" s="33">
        <f>D$36+(D$41-D$36)*($A37-$A$36)/($A$41-$A$36)</f>
        <v>1.180264406568032</v>
      </c>
      <c r="E37" s="33">
        <f aca="true" t="shared" si="36" ref="E37:L38">E$36+(E$41-E$36)*($A37-$A$36)/($A$41-$A$36)</f>
        <v>1.1911746462181654</v>
      </c>
      <c r="F37" s="33">
        <f t="shared" si="36"/>
        <v>1.1689065677288233</v>
      </c>
      <c r="G37" s="33">
        <f t="shared" si="36"/>
        <v>1.0291520109040817</v>
      </c>
      <c r="H37" s="33">
        <f t="shared" si="36"/>
        <v>1.0537826194248443</v>
      </c>
      <c r="I37" s="33">
        <f t="shared" si="36"/>
        <v>0.9651738906141177</v>
      </c>
      <c r="J37" s="33">
        <f t="shared" si="36"/>
        <v>0.9778170071316226</v>
      </c>
      <c r="K37" s="33">
        <f t="shared" si="36"/>
        <v>1.1860391256753549</v>
      </c>
      <c r="L37" s="33">
        <f t="shared" si="36"/>
        <v>1.0140009099983145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1.188587378799202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183r1  101-110</v>
      </c>
      <c r="C38" s="33">
        <f>C$36+(C$41-C$36)*($A38-$A$36)/($A$41-$A$36)</f>
        <v>1.0050274982304221</v>
      </c>
      <c r="D38" s="33">
        <f>D$36+(D$41-D$36)*($A38-$A$36)/($A$41-$A$36)</f>
        <v>1.1927893888733527</v>
      </c>
      <c r="E38" s="33">
        <f t="shared" si="36"/>
        <v>1.1908926871005923</v>
      </c>
      <c r="F38" s="33">
        <f t="shared" si="36"/>
        <v>1.1844940841909586</v>
      </c>
      <c r="G38" s="33">
        <f t="shared" si="36"/>
        <v>1.0321443183895174</v>
      </c>
      <c r="H38" s="33">
        <f t="shared" si="36"/>
        <v>1.0793520728552226</v>
      </c>
      <c r="I38" s="33">
        <f t="shared" si="36"/>
        <v>0.9885525255902461</v>
      </c>
      <c r="J38" s="33">
        <f t="shared" si="36"/>
        <v>0.9922028540451897</v>
      </c>
      <c r="K38" s="33">
        <f t="shared" si="36"/>
        <v>1.1917879827211724</v>
      </c>
      <c r="L38" s="33">
        <f t="shared" si="36"/>
        <v>1.0313449841668283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1.194414980264358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184r1  60-71</v>
      </c>
      <c r="C39" s="33">
        <f t="shared" si="38"/>
        <v>1.0311132928964186</v>
      </c>
      <c r="D39" s="33">
        <f t="shared" si="38"/>
        <v>1.2053143711786736</v>
      </c>
      <c r="E39" s="33">
        <f t="shared" si="38"/>
        <v>1.1906107279830194</v>
      </c>
      <c r="F39" s="33">
        <f t="shared" si="38"/>
        <v>1.200081600653094</v>
      </c>
      <c r="G39" s="33">
        <f t="shared" si="38"/>
        <v>1.0351366258749528</v>
      </c>
      <c r="H39" s="33">
        <f t="shared" si="38"/>
        <v>1.1049215262856007</v>
      </c>
      <c r="I39" s="33">
        <f t="shared" si="38"/>
        <v>1.0119311605663743</v>
      </c>
      <c r="J39" s="33">
        <f t="shared" si="38"/>
        <v>1.0065887009587569</v>
      </c>
      <c r="K39" s="33">
        <f t="shared" si="38"/>
        <v>1.1975368397669897</v>
      </c>
      <c r="L39" s="33">
        <f t="shared" si="38"/>
        <v>1.0486890583353419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1.2002425817295141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164r3  115-123</v>
      </c>
      <c r="C40" s="33">
        <f t="shared" si="38"/>
        <v>1.057199087562415</v>
      </c>
      <c r="D40" s="33">
        <f t="shared" si="38"/>
        <v>1.2178393534839942</v>
      </c>
      <c r="E40" s="33">
        <f t="shared" si="38"/>
        <v>1.1903287688654463</v>
      </c>
      <c r="F40" s="33">
        <f t="shared" si="38"/>
        <v>1.2156691171152294</v>
      </c>
      <c r="G40" s="33">
        <f t="shared" si="38"/>
        <v>1.0381289333603885</v>
      </c>
      <c r="H40" s="33">
        <f t="shared" si="38"/>
        <v>1.130490979715979</v>
      </c>
      <c r="I40" s="33">
        <f t="shared" si="38"/>
        <v>1.0353097955425028</v>
      </c>
      <c r="J40" s="33">
        <f t="shared" si="38"/>
        <v>1.0209745478723242</v>
      </c>
      <c r="K40" s="33">
        <f t="shared" si="38"/>
        <v>1.2032856968128072</v>
      </c>
      <c r="L40" s="33">
        <f t="shared" si="38"/>
        <v>1.0660331325038555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1.20607018319467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1.0832848822284116</v>
      </c>
      <c r="D41" s="30">
        <f>D18/100</f>
        <v>1.2303643357893148</v>
      </c>
      <c r="E41" s="30">
        <f aca="true" t="shared" si="40" ref="E41:L41">E18/100</f>
        <v>1.1900468097478731</v>
      </c>
      <c r="F41" s="30">
        <f t="shared" si="40"/>
        <v>1.231256633577365</v>
      </c>
      <c r="G41" s="30">
        <f t="shared" si="40"/>
        <v>1.041121240845824</v>
      </c>
      <c r="H41" s="30">
        <f t="shared" si="40"/>
        <v>1.1560604331463573</v>
      </c>
      <c r="I41" s="30">
        <f t="shared" si="40"/>
        <v>1.058688430518631</v>
      </c>
      <c r="J41" s="30">
        <f t="shared" si="40"/>
        <v>1.0353603947858914</v>
      </c>
      <c r="K41" s="30">
        <f t="shared" si="40"/>
        <v>1.2090345538586247</v>
      </c>
      <c r="L41" s="30">
        <f t="shared" si="40"/>
        <v>1.0833772066723693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1.2118977846598262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1.073939806696382</v>
      </c>
      <c r="D42" s="33">
        <f t="shared" si="42"/>
        <v>1.2271786105551619</v>
      </c>
      <c r="E42" s="33">
        <f t="shared" si="42"/>
        <v>1.2013734207095488</v>
      </c>
      <c r="F42" s="33">
        <f t="shared" si="42"/>
        <v>1.239409843031736</v>
      </c>
      <c r="G42" s="33">
        <f t="shared" si="42"/>
        <v>1.0416290488657778</v>
      </c>
      <c r="H42" s="33">
        <f t="shared" si="42"/>
        <v>1.1599237130761766</v>
      </c>
      <c r="I42" s="33">
        <f t="shared" si="42"/>
        <v>1.066097935894068</v>
      </c>
      <c r="J42" s="33">
        <f t="shared" si="42"/>
        <v>1.0424056085265423</v>
      </c>
      <c r="K42" s="33">
        <f t="shared" si="42"/>
        <v>1.2167992693607248</v>
      </c>
      <c r="L42" s="33">
        <f t="shared" si="42"/>
        <v>1.0907359263895018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1.2197688566095939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165r3  18-28</v>
      </c>
      <c r="C43" s="33">
        <f>C$41+(C$46-C$41)*($A43-$A$41)/($A$46-$A$41)</f>
        <v>1.0645947311643522</v>
      </c>
      <c r="D43" s="33">
        <f>D$41+(D$46-D$41)*($A43-$A$41)/($A$46-$A$41)</f>
        <v>1.223992885321009</v>
      </c>
      <c r="E43" s="33">
        <f t="shared" si="42"/>
        <v>1.2127000316712244</v>
      </c>
      <c r="F43" s="33">
        <f t="shared" si="42"/>
        <v>1.2475630524861072</v>
      </c>
      <c r="G43" s="33">
        <f t="shared" si="42"/>
        <v>1.0421368568857319</v>
      </c>
      <c r="H43" s="33">
        <f t="shared" si="42"/>
        <v>1.1637869930059959</v>
      </c>
      <c r="I43" s="33">
        <f t="shared" si="42"/>
        <v>1.0735074412695051</v>
      </c>
      <c r="J43" s="33">
        <f t="shared" si="42"/>
        <v>1.0494508222671932</v>
      </c>
      <c r="K43" s="33">
        <f t="shared" si="42"/>
        <v>1.224563984862825</v>
      </c>
      <c r="L43" s="33">
        <f t="shared" si="42"/>
        <v>1.0980946461066343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1.2276399285593615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166r3  45-55</v>
      </c>
      <c r="C44" s="33">
        <f t="shared" si="43"/>
        <v>1.0552496556323225</v>
      </c>
      <c r="D44" s="33">
        <f t="shared" si="43"/>
        <v>1.220807160086856</v>
      </c>
      <c r="E44" s="33">
        <f t="shared" si="43"/>
        <v>1.2240266426329</v>
      </c>
      <c r="F44" s="33">
        <f t="shared" si="43"/>
        <v>1.2557162619404783</v>
      </c>
      <c r="G44" s="33">
        <f t="shared" si="43"/>
        <v>1.0426446649056857</v>
      </c>
      <c r="H44" s="33">
        <f t="shared" si="43"/>
        <v>1.167650272935815</v>
      </c>
      <c r="I44" s="33">
        <f t="shared" si="43"/>
        <v>1.0809169466449422</v>
      </c>
      <c r="J44" s="33">
        <f t="shared" si="43"/>
        <v>1.0564960360078444</v>
      </c>
      <c r="K44" s="33">
        <f t="shared" si="43"/>
        <v>1.2323287003649248</v>
      </c>
      <c r="L44" s="33">
        <f t="shared" si="43"/>
        <v>1.105453365823767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1.235511000509129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1.0459045801002929</v>
      </c>
      <c r="D45" s="33">
        <f t="shared" si="43"/>
        <v>1.217621434852703</v>
      </c>
      <c r="E45" s="33">
        <f t="shared" si="43"/>
        <v>1.2353532535945757</v>
      </c>
      <c r="F45" s="33">
        <f t="shared" si="43"/>
        <v>1.2638694713948495</v>
      </c>
      <c r="G45" s="33">
        <f t="shared" si="43"/>
        <v>1.0431524729256398</v>
      </c>
      <c r="H45" s="33">
        <f t="shared" si="43"/>
        <v>1.1715135528656342</v>
      </c>
      <c r="I45" s="33">
        <f t="shared" si="43"/>
        <v>1.0883264520203793</v>
      </c>
      <c r="J45" s="33">
        <f t="shared" si="43"/>
        <v>1.0635412497484953</v>
      </c>
      <c r="K45" s="33">
        <f t="shared" si="43"/>
        <v>1.240093415867025</v>
      </c>
      <c r="L45" s="33">
        <f t="shared" si="43"/>
        <v>1.1128120855408996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1.2433820724588966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1.0365595045682632</v>
      </c>
      <c r="D46" s="30">
        <f>D19/100</f>
        <v>1.21443570961855</v>
      </c>
      <c r="E46" s="30">
        <f aca="true" t="shared" si="45" ref="E46:L46">E19/100</f>
        <v>1.2466798645562513</v>
      </c>
      <c r="F46" s="30">
        <f t="shared" si="45"/>
        <v>1.2720226808492205</v>
      </c>
      <c r="G46" s="30">
        <f t="shared" si="45"/>
        <v>1.0436602809455937</v>
      </c>
      <c r="H46" s="30">
        <f t="shared" si="45"/>
        <v>1.1753768327954535</v>
      </c>
      <c r="I46" s="30">
        <f t="shared" si="45"/>
        <v>1.0957359573958163</v>
      </c>
      <c r="J46" s="30">
        <f t="shared" si="45"/>
        <v>1.0705864634891462</v>
      </c>
      <c r="K46" s="30">
        <f t="shared" si="45"/>
        <v>1.247858131369125</v>
      </c>
      <c r="L46" s="30">
        <f t="shared" si="45"/>
        <v>1.1201708052580321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1.2512531444086643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82r2  101-110</v>
      </c>
      <c r="C47" s="28">
        <f>C$46+(C$51-C$46)*($A47-$A$46)/($A$51-$A$46)</f>
        <v>1.0273108625640457</v>
      </c>
      <c r="D47" s="28">
        <f>D$46+(D$51-D$46)*($A47-$A$46)/($A$51-$A$46)</f>
        <v>1.2231431587859487</v>
      </c>
      <c r="E47" s="28">
        <f aca="true" t="shared" si="47" ref="E47:L47">E$46+(E$51-E$46)*($A47-$A$46)/($A$51-$A$46)</f>
        <v>1.2453312737981908</v>
      </c>
      <c r="F47" s="28">
        <f t="shared" si="47"/>
        <v>1.2787808134990222</v>
      </c>
      <c r="G47" s="28">
        <f t="shared" si="47"/>
        <v>1.0461676231877608</v>
      </c>
      <c r="H47" s="28">
        <f t="shared" si="47"/>
        <v>1.1805174886605556</v>
      </c>
      <c r="I47" s="28">
        <f t="shared" si="47"/>
        <v>1.0853261106902874</v>
      </c>
      <c r="J47" s="28">
        <f t="shared" si="47"/>
        <v>1.0877177236736462</v>
      </c>
      <c r="K47" s="28">
        <f t="shared" si="47"/>
        <v>1.2479937892066504</v>
      </c>
      <c r="L47" s="28">
        <f t="shared" si="47"/>
        <v>1.1097848133702903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1.2513906604064395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1.0180622205598282</v>
      </c>
      <c r="D48" s="28">
        <f t="shared" si="49"/>
        <v>1.2318506079533473</v>
      </c>
      <c r="E48" s="28">
        <f t="shared" si="49"/>
        <v>1.2439826830401302</v>
      </c>
      <c r="F48" s="28">
        <f t="shared" si="49"/>
        <v>1.2855389461488236</v>
      </c>
      <c r="G48" s="28">
        <f t="shared" si="49"/>
        <v>1.0486749654299279</v>
      </c>
      <c r="H48" s="28">
        <f t="shared" si="49"/>
        <v>1.1856581445256578</v>
      </c>
      <c r="I48" s="28">
        <f t="shared" si="49"/>
        <v>1.0749162639847585</v>
      </c>
      <c r="J48" s="28">
        <f t="shared" si="49"/>
        <v>1.1048489838581461</v>
      </c>
      <c r="K48" s="28">
        <f t="shared" si="49"/>
        <v>1.2481294470441757</v>
      </c>
      <c r="L48" s="28">
        <f t="shared" si="49"/>
        <v>1.0993988214825485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1.2515281764042148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83r2  32-42</v>
      </c>
      <c r="C49" s="28">
        <f>C$46+(C$51-C$46)*($A49-$A$46)/($A$51-$A$46)</f>
        <v>1.0088135785556105</v>
      </c>
      <c r="D49" s="28">
        <f>D$46+(D$51-D$46)*($A49-$A$46)/($A$51-$A$46)</f>
        <v>1.2405580571207462</v>
      </c>
      <c r="E49" s="28">
        <f t="shared" si="49"/>
        <v>1.2426340922820693</v>
      </c>
      <c r="F49" s="28">
        <f t="shared" si="49"/>
        <v>1.2922970787986252</v>
      </c>
      <c r="G49" s="28">
        <f t="shared" si="49"/>
        <v>1.051182307672095</v>
      </c>
      <c r="H49" s="28">
        <f t="shared" si="49"/>
        <v>1.1907988003907597</v>
      </c>
      <c r="I49" s="28">
        <f t="shared" si="49"/>
        <v>1.0645064172792293</v>
      </c>
      <c r="J49" s="28">
        <f t="shared" si="49"/>
        <v>1.1219802440426458</v>
      </c>
      <c r="K49" s="28">
        <f t="shared" si="49"/>
        <v>1.2482651048817008</v>
      </c>
      <c r="L49" s="28">
        <f t="shared" si="49"/>
        <v>1.0890128295948065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1.2516656924019898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95r3  40-50</v>
      </c>
      <c r="C50" s="28">
        <f t="shared" si="49"/>
        <v>0.999564936551393</v>
      </c>
      <c r="D50" s="28">
        <f t="shared" si="49"/>
        <v>1.2492655062881448</v>
      </c>
      <c r="E50" s="28">
        <f t="shared" si="49"/>
        <v>1.2412855015240087</v>
      </c>
      <c r="F50" s="28">
        <f t="shared" si="49"/>
        <v>1.2990552114484266</v>
      </c>
      <c r="G50" s="28">
        <f t="shared" si="49"/>
        <v>1.053689649914262</v>
      </c>
      <c r="H50" s="28">
        <f t="shared" si="49"/>
        <v>1.1959394562558618</v>
      </c>
      <c r="I50" s="28">
        <f t="shared" si="49"/>
        <v>1.0540965705737004</v>
      </c>
      <c r="J50" s="28">
        <f t="shared" si="49"/>
        <v>1.1391115042271458</v>
      </c>
      <c r="K50" s="28">
        <f t="shared" si="49"/>
        <v>1.2484007627192262</v>
      </c>
      <c r="L50" s="28">
        <f t="shared" si="49"/>
        <v>1.0786268377070647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1.251803208399765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0.9903162945471755</v>
      </c>
      <c r="D51" s="30">
        <f>D20/100</f>
        <v>1.2579729554555434</v>
      </c>
      <c r="E51" s="30">
        <f aca="true" t="shared" si="52" ref="E51:L51">E20/100</f>
        <v>1.2399369107659481</v>
      </c>
      <c r="F51" s="30">
        <f t="shared" si="52"/>
        <v>1.3058133440982282</v>
      </c>
      <c r="G51" s="30">
        <f t="shared" si="52"/>
        <v>1.0561969921564291</v>
      </c>
      <c r="H51" s="30">
        <f t="shared" si="52"/>
        <v>1.201080112120964</v>
      </c>
      <c r="I51" s="30">
        <f t="shared" si="52"/>
        <v>1.0436867238681715</v>
      </c>
      <c r="J51" s="30">
        <f t="shared" si="52"/>
        <v>1.1562427644116458</v>
      </c>
      <c r="K51" s="30">
        <f t="shared" si="52"/>
        <v>1.2485364205567515</v>
      </c>
      <c r="L51" s="30">
        <f t="shared" si="52"/>
        <v>1.0682408458193229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1.2519407243975402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1.0104784039346009</v>
      </c>
      <c r="D52" s="28">
        <f t="shared" si="54"/>
        <v>1.2582827870922302</v>
      </c>
      <c r="E52" s="28">
        <f aca="true" t="shared" si="55" ref="E52:L52">E$51+(E$56-E$51)*($A52-$A$51)/($A$56-$A$51)</f>
        <v>1.235447944210539</v>
      </c>
      <c r="F52" s="28">
        <f t="shared" si="55"/>
        <v>1.304851532480623</v>
      </c>
      <c r="G52" s="28">
        <f t="shared" si="55"/>
        <v>1.0609094332419253</v>
      </c>
      <c r="H52" s="28">
        <f t="shared" si="55"/>
        <v>1.1981964843035111</v>
      </c>
      <c r="I52" s="28">
        <f t="shared" si="55"/>
        <v>1.0559323941187884</v>
      </c>
      <c r="J52" s="28">
        <f t="shared" si="55"/>
        <v>1.1662474529177047</v>
      </c>
      <c r="K52" s="28">
        <f t="shared" si="55"/>
        <v>1.244886963916776</v>
      </c>
      <c r="L52" s="28">
        <f t="shared" si="55"/>
        <v>1.0877884966810112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1.2482412796744158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1.030640513322026</v>
      </c>
      <c r="D53" s="28">
        <f t="shared" si="54"/>
        <v>1.258592618728917</v>
      </c>
      <c r="E53" s="28">
        <f aca="true" t="shared" si="57" ref="E53:L55">E$51+(E$56-E$51)*($A53-$A$51)/($A$56-$A$51)</f>
        <v>1.2309589776551302</v>
      </c>
      <c r="F53" s="28">
        <f t="shared" si="57"/>
        <v>1.3038897208630176</v>
      </c>
      <c r="G53" s="28">
        <f t="shared" si="57"/>
        <v>1.0656218743274217</v>
      </c>
      <c r="H53" s="28">
        <f t="shared" si="57"/>
        <v>1.195312856486058</v>
      </c>
      <c r="I53" s="28">
        <f t="shared" si="57"/>
        <v>1.0681780643694052</v>
      </c>
      <c r="J53" s="28">
        <f t="shared" si="57"/>
        <v>1.1762521414237637</v>
      </c>
      <c r="K53" s="28">
        <f t="shared" si="57"/>
        <v>1.2412375072768</v>
      </c>
      <c r="L53" s="28">
        <f t="shared" si="57"/>
        <v>1.1073361475426995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1.2445418349512913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1.0508026227094514</v>
      </c>
      <c r="D54" s="28">
        <f t="shared" si="54"/>
        <v>1.2589024503656039</v>
      </c>
      <c r="E54" s="28">
        <f t="shared" si="57"/>
        <v>1.226470011099721</v>
      </c>
      <c r="F54" s="28">
        <f t="shared" si="57"/>
        <v>1.3029279092454122</v>
      </c>
      <c r="G54" s="28">
        <f t="shared" si="57"/>
        <v>1.070334315412918</v>
      </c>
      <c r="H54" s="28">
        <f t="shared" si="57"/>
        <v>1.1924292286686051</v>
      </c>
      <c r="I54" s="28">
        <f t="shared" si="57"/>
        <v>1.080423734620022</v>
      </c>
      <c r="J54" s="28">
        <f t="shared" si="57"/>
        <v>1.1862568299298226</v>
      </c>
      <c r="K54" s="28">
        <f t="shared" si="57"/>
        <v>1.2375880506368244</v>
      </c>
      <c r="L54" s="28">
        <f t="shared" si="57"/>
        <v>1.126883798404388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1.2408423902281671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1.0709647320968765</v>
      </c>
      <c r="D55" s="28">
        <f t="shared" si="54"/>
        <v>1.2592122820022906</v>
      </c>
      <c r="E55" s="28">
        <f t="shared" si="57"/>
        <v>1.2219810445443122</v>
      </c>
      <c r="F55" s="28">
        <f t="shared" si="57"/>
        <v>1.301966097627807</v>
      </c>
      <c r="G55" s="28">
        <f t="shared" si="57"/>
        <v>1.0750467564984143</v>
      </c>
      <c r="H55" s="28">
        <f t="shared" si="57"/>
        <v>1.189545600851152</v>
      </c>
      <c r="I55" s="28">
        <f t="shared" si="57"/>
        <v>1.092669404870639</v>
      </c>
      <c r="J55" s="28">
        <f t="shared" si="57"/>
        <v>1.1962615184358816</v>
      </c>
      <c r="K55" s="28">
        <f t="shared" si="57"/>
        <v>1.2339385939968486</v>
      </c>
      <c r="L55" s="28">
        <f t="shared" si="57"/>
        <v>1.1464314492660763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1.2371429455050427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1.0911268414843018</v>
      </c>
      <c r="D56" s="30">
        <f>D21/100</f>
        <v>1.2595221136389774</v>
      </c>
      <c r="E56" s="30">
        <f aca="true" t="shared" si="58" ref="E56:L56">E21/100</f>
        <v>1.2174920779889031</v>
      </c>
      <c r="F56" s="30">
        <f t="shared" si="58"/>
        <v>1.3010042860102016</v>
      </c>
      <c r="G56" s="30">
        <f t="shared" si="58"/>
        <v>1.0797591975839105</v>
      </c>
      <c r="H56" s="30">
        <f t="shared" si="58"/>
        <v>1.1866619730336991</v>
      </c>
      <c r="I56" s="30">
        <f t="shared" si="58"/>
        <v>1.1049150751212558</v>
      </c>
      <c r="J56" s="30">
        <f t="shared" si="58"/>
        <v>1.2062662069419405</v>
      </c>
      <c r="K56" s="30">
        <f t="shared" si="58"/>
        <v>1.230289137356873</v>
      </c>
      <c r="L56" s="30">
        <f t="shared" si="58"/>
        <v>1.1659791001277646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1.2334435007819182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263">
      <selection activeCell="H1289" sqref="H1289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393</v>
      </c>
    </row>
    <row r="8" ht="12.75">
      <c r="F8" s="133" t="s">
        <v>587</v>
      </c>
    </row>
    <row r="13" spans="1:7" ht="12.75">
      <c r="A13" s="134" t="s">
        <v>394</v>
      </c>
      <c r="F13" s="135" t="s">
        <v>395</v>
      </c>
      <c r="G13" s="136" t="s">
        <v>396</v>
      </c>
    </row>
    <row r="14" spans="4:11" ht="12.75">
      <c r="D14" s="137" t="s">
        <v>397</v>
      </c>
      <c r="E14" s="136" t="s">
        <v>551</v>
      </c>
      <c r="G14" s="135" t="s">
        <v>398</v>
      </c>
      <c r="I14" s="136" t="s">
        <v>399</v>
      </c>
      <c r="J14" s="135" t="s">
        <v>400</v>
      </c>
      <c r="K14" s="138">
        <v>0.7892157435417175</v>
      </c>
    </row>
    <row r="15" spans="6:7" ht="12.75">
      <c r="F15" s="137" t="s">
        <v>401</v>
      </c>
      <c r="G15" s="136" t="s">
        <v>402</v>
      </c>
    </row>
    <row r="16" spans="1:11" ht="12.75">
      <c r="A16" s="139" t="s">
        <v>403</v>
      </c>
      <c r="B16" s="140">
        <v>38395.90053240741</v>
      </c>
      <c r="D16" s="135" t="s">
        <v>404</v>
      </c>
      <c r="E16" s="136" t="s">
        <v>405</v>
      </c>
      <c r="F16" s="135" t="s">
        <v>406</v>
      </c>
      <c r="G16" s="136" t="s">
        <v>407</v>
      </c>
      <c r="H16" s="135" t="s">
        <v>408</v>
      </c>
      <c r="I16" s="136" t="s">
        <v>409</v>
      </c>
      <c r="J16" s="135" t="s">
        <v>410</v>
      </c>
      <c r="K16" s="138">
        <v>3.098039388656616</v>
      </c>
    </row>
    <row r="19" spans="1:16" ht="12.75">
      <c r="A19" s="141" t="s">
        <v>411</v>
      </c>
      <c r="B19" s="136" t="s">
        <v>552</v>
      </c>
      <c r="D19" s="141" t="s">
        <v>412</v>
      </c>
      <c r="E19" s="136" t="s">
        <v>413</v>
      </c>
      <c r="F19" s="137" t="s">
        <v>414</v>
      </c>
      <c r="G19" s="142" t="s">
        <v>415</v>
      </c>
      <c r="H19" s="143">
        <v>1</v>
      </c>
      <c r="I19" s="144" t="s">
        <v>416</v>
      </c>
      <c r="J19" s="143">
        <v>1</v>
      </c>
      <c r="K19" s="142" t="s">
        <v>417</v>
      </c>
      <c r="L19" s="145">
        <v>1</v>
      </c>
      <c r="M19" s="142" t="s">
        <v>418</v>
      </c>
      <c r="N19" s="146">
        <v>1</v>
      </c>
      <c r="O19" s="142" t="s">
        <v>419</v>
      </c>
      <c r="P19" s="146">
        <v>1</v>
      </c>
    </row>
    <row r="21" spans="1:10" ht="12.75">
      <c r="A21" s="147" t="s">
        <v>420</v>
      </c>
      <c r="C21" s="148" t="s">
        <v>421</v>
      </c>
      <c r="D21" s="148" t="s">
        <v>422</v>
      </c>
      <c r="F21" s="148" t="s">
        <v>423</v>
      </c>
      <c r="G21" s="148" t="s">
        <v>424</v>
      </c>
      <c r="H21" s="148" t="s">
        <v>425</v>
      </c>
      <c r="I21" s="149" t="s">
        <v>426</v>
      </c>
      <c r="J21" s="148" t="s">
        <v>427</v>
      </c>
    </row>
    <row r="22" spans="1:8" ht="12.75">
      <c r="A22" s="150" t="s">
        <v>491</v>
      </c>
      <c r="C22" s="151">
        <v>228.61599999992177</v>
      </c>
      <c r="D22" s="131">
        <v>50949.644423663616</v>
      </c>
      <c r="F22" s="131">
        <v>25188</v>
      </c>
      <c r="G22" s="131">
        <v>24604</v>
      </c>
      <c r="H22" s="152" t="s">
        <v>588</v>
      </c>
    </row>
    <row r="24" spans="4:8" ht="12.75">
      <c r="D24" s="131">
        <v>47247.326889157295</v>
      </c>
      <c r="F24" s="131">
        <v>25428</v>
      </c>
      <c r="G24" s="131">
        <v>24175</v>
      </c>
      <c r="H24" s="152" t="s">
        <v>589</v>
      </c>
    </row>
    <row r="26" spans="4:8" ht="12.75">
      <c r="D26" s="131">
        <v>52061.27720504999</v>
      </c>
      <c r="F26" s="131">
        <v>25821</v>
      </c>
      <c r="G26" s="131">
        <v>24919</v>
      </c>
      <c r="H26" s="152" t="s">
        <v>590</v>
      </c>
    </row>
    <row r="28" spans="1:8" ht="12.75">
      <c r="A28" s="147" t="s">
        <v>428</v>
      </c>
      <c r="C28" s="153" t="s">
        <v>429</v>
      </c>
      <c r="D28" s="131">
        <v>50086.082839290306</v>
      </c>
      <c r="F28" s="131">
        <v>25479</v>
      </c>
      <c r="G28" s="131">
        <v>24566</v>
      </c>
      <c r="H28" s="131">
        <v>25046.830545712317</v>
      </c>
    </row>
    <row r="29" spans="1:8" ht="12.75">
      <c r="A29" s="130">
        <v>38395.895636574074</v>
      </c>
      <c r="C29" s="153" t="s">
        <v>430</v>
      </c>
      <c r="D29" s="131">
        <v>2520.482764962882</v>
      </c>
      <c r="F29" s="131">
        <v>319.56689440553754</v>
      </c>
      <c r="G29" s="131">
        <v>373.4528082636412</v>
      </c>
      <c r="H29" s="131">
        <v>2520.482764962882</v>
      </c>
    </row>
    <row r="31" spans="3:8" ht="12.75">
      <c r="C31" s="153" t="s">
        <v>431</v>
      </c>
      <c r="D31" s="131">
        <v>5.032301633669934</v>
      </c>
      <c r="F31" s="131">
        <v>1.2542364080440267</v>
      </c>
      <c r="G31" s="131">
        <v>1.5202019387105805</v>
      </c>
      <c r="H31" s="131">
        <v>10.063080677464619</v>
      </c>
    </row>
    <row r="32" spans="1:10" ht="12.75">
      <c r="A32" s="147" t="s">
        <v>420</v>
      </c>
      <c r="C32" s="148" t="s">
        <v>421</v>
      </c>
      <c r="D32" s="148" t="s">
        <v>422</v>
      </c>
      <c r="F32" s="148" t="s">
        <v>423</v>
      </c>
      <c r="G32" s="148" t="s">
        <v>424</v>
      </c>
      <c r="H32" s="148" t="s">
        <v>425</v>
      </c>
      <c r="I32" s="149" t="s">
        <v>426</v>
      </c>
      <c r="J32" s="148" t="s">
        <v>427</v>
      </c>
    </row>
    <row r="33" spans="1:8" ht="12.75">
      <c r="A33" s="150" t="s">
        <v>492</v>
      </c>
      <c r="C33" s="151">
        <v>231.6040000000503</v>
      </c>
      <c r="D33" s="131">
        <v>48339.80554264784</v>
      </c>
      <c r="F33" s="131">
        <v>18920</v>
      </c>
      <c r="G33" s="131">
        <v>22227</v>
      </c>
      <c r="H33" s="152" t="s">
        <v>591</v>
      </c>
    </row>
    <row r="35" spans="4:8" ht="12.75">
      <c r="D35" s="131">
        <v>50520.616504371166</v>
      </c>
      <c r="F35" s="131">
        <v>18767</v>
      </c>
      <c r="G35" s="131">
        <v>22208</v>
      </c>
      <c r="H35" s="152" t="s">
        <v>592</v>
      </c>
    </row>
    <row r="37" spans="4:8" ht="12.75">
      <c r="D37" s="131">
        <v>50400.18909931183</v>
      </c>
      <c r="F37" s="131">
        <v>18683</v>
      </c>
      <c r="G37" s="131">
        <v>22414</v>
      </c>
      <c r="H37" s="152" t="s">
        <v>593</v>
      </c>
    </row>
    <row r="39" spans="1:8" ht="12.75">
      <c r="A39" s="147" t="s">
        <v>428</v>
      </c>
      <c r="C39" s="153" t="s">
        <v>429</v>
      </c>
      <c r="D39" s="131">
        <v>49753.53704877694</v>
      </c>
      <c r="F39" s="131">
        <v>18790</v>
      </c>
      <c r="G39" s="131">
        <v>22283</v>
      </c>
      <c r="H39" s="131">
        <v>28938.609512545063</v>
      </c>
    </row>
    <row r="40" spans="1:8" ht="12.75">
      <c r="A40" s="130">
        <v>38395.89611111111</v>
      </c>
      <c r="C40" s="153" t="s">
        <v>430</v>
      </c>
      <c r="D40" s="131">
        <v>1225.8071906047915</v>
      </c>
      <c r="F40" s="131">
        <v>120.1623901227002</v>
      </c>
      <c r="G40" s="131">
        <v>113.84638773364748</v>
      </c>
      <c r="H40" s="131">
        <v>1225.8071906047915</v>
      </c>
    </row>
    <row r="42" spans="3:8" ht="12.75">
      <c r="C42" s="153" t="s">
        <v>431</v>
      </c>
      <c r="D42" s="131">
        <v>2.4637588869371143</v>
      </c>
      <c r="F42" s="131">
        <v>0.6395018101261322</v>
      </c>
      <c r="G42" s="131">
        <v>0.5109114021166247</v>
      </c>
      <c r="H42" s="131">
        <v>4.235888355566624</v>
      </c>
    </row>
    <row r="43" spans="1:10" ht="12.75">
      <c r="A43" s="147" t="s">
        <v>420</v>
      </c>
      <c r="C43" s="148" t="s">
        <v>421</v>
      </c>
      <c r="D43" s="148" t="s">
        <v>422</v>
      </c>
      <c r="F43" s="148" t="s">
        <v>423</v>
      </c>
      <c r="G43" s="148" t="s">
        <v>424</v>
      </c>
      <c r="H43" s="148" t="s">
        <v>425</v>
      </c>
      <c r="I43" s="149" t="s">
        <v>426</v>
      </c>
      <c r="J43" s="148" t="s">
        <v>427</v>
      </c>
    </row>
    <row r="44" spans="1:8" ht="12.75">
      <c r="A44" s="150" t="s">
        <v>490</v>
      </c>
      <c r="C44" s="151">
        <v>267.7160000000149</v>
      </c>
      <c r="D44" s="131">
        <v>57253.167405605316</v>
      </c>
      <c r="F44" s="131">
        <v>6322.5</v>
      </c>
      <c r="G44" s="131">
        <v>6407.25</v>
      </c>
      <c r="H44" s="152" t="s">
        <v>594</v>
      </c>
    </row>
    <row r="46" spans="4:8" ht="12.75">
      <c r="D46" s="131">
        <v>62165.40249556303</v>
      </c>
      <c r="F46" s="131">
        <v>6297.25</v>
      </c>
      <c r="G46" s="131">
        <v>6231</v>
      </c>
      <c r="H46" s="152" t="s">
        <v>595</v>
      </c>
    </row>
    <row r="48" spans="4:8" ht="12.75">
      <c r="D48" s="131">
        <v>57630.75578159094</v>
      </c>
      <c r="F48" s="131">
        <v>6270.75</v>
      </c>
      <c r="G48" s="131">
        <v>6461.5</v>
      </c>
      <c r="H48" s="152" t="s">
        <v>596</v>
      </c>
    </row>
    <row r="50" spans="1:8" ht="12.75">
      <c r="A50" s="147" t="s">
        <v>428</v>
      </c>
      <c r="C50" s="153" t="s">
        <v>429</v>
      </c>
      <c r="D50" s="131">
        <v>59016.44189425309</v>
      </c>
      <c r="F50" s="131">
        <v>6296.833333333334</v>
      </c>
      <c r="G50" s="131">
        <v>6366.583333333334</v>
      </c>
      <c r="H50" s="131">
        <v>52678.883268331985</v>
      </c>
    </row>
    <row r="51" spans="1:8" ht="12.75">
      <c r="A51" s="130">
        <v>38395.89675925926</v>
      </c>
      <c r="C51" s="153" t="s">
        <v>430</v>
      </c>
      <c r="D51" s="131">
        <v>2733.6071218940947</v>
      </c>
      <c r="F51" s="131">
        <v>25.877515980737666</v>
      </c>
      <c r="G51" s="131">
        <v>120.51097806147509</v>
      </c>
      <c r="H51" s="131">
        <v>2733.6071218940947</v>
      </c>
    </row>
    <row r="53" spans="3:8" ht="12.75">
      <c r="C53" s="153" t="s">
        <v>431</v>
      </c>
      <c r="D53" s="131">
        <v>4.631941598228219</v>
      </c>
      <c r="F53" s="131">
        <v>0.4109607895090812</v>
      </c>
      <c r="G53" s="131">
        <v>1.892867363103838</v>
      </c>
      <c r="H53" s="131">
        <v>5.189189580898742</v>
      </c>
    </row>
    <row r="54" spans="1:10" ht="12.75">
      <c r="A54" s="147" t="s">
        <v>420</v>
      </c>
      <c r="C54" s="148" t="s">
        <v>421</v>
      </c>
      <c r="D54" s="148" t="s">
        <v>422</v>
      </c>
      <c r="F54" s="148" t="s">
        <v>423</v>
      </c>
      <c r="G54" s="148" t="s">
        <v>424</v>
      </c>
      <c r="H54" s="148" t="s">
        <v>425</v>
      </c>
      <c r="I54" s="149" t="s">
        <v>426</v>
      </c>
      <c r="J54" s="148" t="s">
        <v>427</v>
      </c>
    </row>
    <row r="55" spans="1:8" ht="12.75">
      <c r="A55" s="150" t="s">
        <v>489</v>
      </c>
      <c r="C55" s="151">
        <v>292.40199999976903</v>
      </c>
      <c r="D55" s="131">
        <v>48406.61086529493</v>
      </c>
      <c r="F55" s="131">
        <v>21342.25</v>
      </c>
      <c r="G55" s="131">
        <v>20661</v>
      </c>
      <c r="H55" s="152" t="s">
        <v>597</v>
      </c>
    </row>
    <row r="57" spans="4:8" ht="12.75">
      <c r="D57" s="131">
        <v>48953.67711472511</v>
      </c>
      <c r="F57" s="131">
        <v>21146.5</v>
      </c>
      <c r="G57" s="131">
        <v>20591.25</v>
      </c>
      <c r="H57" s="152" t="s">
        <v>598</v>
      </c>
    </row>
    <row r="59" spans="4:8" ht="12.75">
      <c r="D59" s="131">
        <v>52277.34673541784</v>
      </c>
      <c r="F59" s="131">
        <v>21449</v>
      </c>
      <c r="G59" s="131">
        <v>20977.5</v>
      </c>
      <c r="H59" s="152" t="s">
        <v>599</v>
      </c>
    </row>
    <row r="61" spans="1:8" ht="12.75">
      <c r="A61" s="147" t="s">
        <v>428</v>
      </c>
      <c r="C61" s="153" t="s">
        <v>429</v>
      </c>
      <c r="D61" s="131">
        <v>49879.21157181263</v>
      </c>
      <c r="F61" s="131">
        <v>21312.583333333336</v>
      </c>
      <c r="G61" s="131">
        <v>20743.25</v>
      </c>
      <c r="H61" s="131">
        <v>28893.110347707174</v>
      </c>
    </row>
    <row r="62" spans="1:8" ht="12.75">
      <c r="A62" s="130">
        <v>38395.89743055555</v>
      </c>
      <c r="C62" s="153" t="s">
        <v>430</v>
      </c>
      <c r="D62" s="131">
        <v>2094.781508297825</v>
      </c>
      <c r="F62" s="131">
        <v>153.41657613613117</v>
      </c>
      <c r="G62" s="131">
        <v>205.8423243650343</v>
      </c>
      <c r="H62" s="131">
        <v>2094.781508297825</v>
      </c>
    </row>
    <row r="64" spans="3:8" ht="12.75">
      <c r="C64" s="153" t="s">
        <v>431</v>
      </c>
      <c r="D64" s="131">
        <v>4.199708540464606</v>
      </c>
      <c r="F64" s="131">
        <v>0.7198403578611908</v>
      </c>
      <c r="G64" s="131">
        <v>0.9923340092079799</v>
      </c>
      <c r="H64" s="131">
        <v>7.250107320010486</v>
      </c>
    </row>
    <row r="65" spans="1:10" ht="12.75">
      <c r="A65" s="147" t="s">
        <v>420</v>
      </c>
      <c r="C65" s="148" t="s">
        <v>421</v>
      </c>
      <c r="D65" s="148" t="s">
        <v>422</v>
      </c>
      <c r="F65" s="148" t="s">
        <v>423</v>
      </c>
      <c r="G65" s="148" t="s">
        <v>424</v>
      </c>
      <c r="H65" s="148" t="s">
        <v>425</v>
      </c>
      <c r="I65" s="149" t="s">
        <v>426</v>
      </c>
      <c r="J65" s="148" t="s">
        <v>427</v>
      </c>
    </row>
    <row r="66" spans="1:8" ht="12.75">
      <c r="A66" s="150" t="s">
        <v>493</v>
      </c>
      <c r="C66" s="151">
        <v>324.75400000019</v>
      </c>
      <c r="D66" s="131">
        <v>49018.77503526211</v>
      </c>
      <c r="F66" s="131">
        <v>31594</v>
      </c>
      <c r="G66" s="131">
        <v>28244</v>
      </c>
      <c r="H66" s="152" t="s">
        <v>600</v>
      </c>
    </row>
    <row r="68" spans="4:8" ht="12.75">
      <c r="D68" s="131">
        <v>49235.74712628126</v>
      </c>
      <c r="F68" s="131">
        <v>30725.999999970198</v>
      </c>
      <c r="G68" s="131">
        <v>27858</v>
      </c>
      <c r="H68" s="152" t="s">
        <v>601</v>
      </c>
    </row>
    <row r="70" spans="4:8" ht="12.75">
      <c r="D70" s="131">
        <v>49971.82270962</v>
      </c>
      <c r="F70" s="131">
        <v>30779</v>
      </c>
      <c r="G70" s="131">
        <v>28049.000000029802</v>
      </c>
      <c r="H70" s="152" t="s">
        <v>602</v>
      </c>
    </row>
    <row r="72" spans="1:8" ht="12.75">
      <c r="A72" s="147" t="s">
        <v>428</v>
      </c>
      <c r="C72" s="153" t="s">
        <v>429</v>
      </c>
      <c r="D72" s="131">
        <v>49408.78162372112</v>
      </c>
      <c r="F72" s="131">
        <v>31032.99999999007</v>
      </c>
      <c r="G72" s="131">
        <v>28050.333333343267</v>
      </c>
      <c r="H72" s="131">
        <v>19768.04972665416</v>
      </c>
    </row>
    <row r="73" spans="1:8" ht="12.75">
      <c r="A73" s="130">
        <v>38395.897939814815</v>
      </c>
      <c r="C73" s="153" t="s">
        <v>430</v>
      </c>
      <c r="D73" s="131">
        <v>499.53044990112255</v>
      </c>
      <c r="F73" s="131">
        <v>486.5624317691978</v>
      </c>
      <c r="G73" s="131">
        <v>193.00345419999584</v>
      </c>
      <c r="H73" s="131">
        <v>499.53044990112255</v>
      </c>
    </row>
    <row r="75" spans="3:8" ht="12.75">
      <c r="C75" s="153" t="s">
        <v>431</v>
      </c>
      <c r="D75" s="131">
        <v>1.0110155188714434</v>
      </c>
      <c r="F75" s="131">
        <v>1.567887190311454</v>
      </c>
      <c r="G75" s="131">
        <v>0.6880611788330294</v>
      </c>
      <c r="H75" s="131">
        <v>2.526958687419644</v>
      </c>
    </row>
    <row r="76" spans="1:10" ht="12.75">
      <c r="A76" s="147" t="s">
        <v>420</v>
      </c>
      <c r="C76" s="148" t="s">
        <v>421</v>
      </c>
      <c r="D76" s="148" t="s">
        <v>422</v>
      </c>
      <c r="F76" s="148" t="s">
        <v>423</v>
      </c>
      <c r="G76" s="148" t="s">
        <v>424</v>
      </c>
      <c r="H76" s="148" t="s">
        <v>425</v>
      </c>
      <c r="I76" s="149" t="s">
        <v>426</v>
      </c>
      <c r="J76" s="148" t="s">
        <v>427</v>
      </c>
    </row>
    <row r="77" spans="1:8" ht="12.75">
      <c r="A77" s="150" t="s">
        <v>512</v>
      </c>
      <c r="C77" s="151">
        <v>343.82299999985844</v>
      </c>
      <c r="D77" s="131">
        <v>55102.93850326538</v>
      </c>
      <c r="F77" s="131">
        <v>27546</v>
      </c>
      <c r="G77" s="131">
        <v>27200</v>
      </c>
      <c r="H77" s="152" t="s">
        <v>603</v>
      </c>
    </row>
    <row r="79" spans="4:8" ht="12.75">
      <c r="D79" s="131">
        <v>53301.80620253086</v>
      </c>
      <c r="F79" s="131">
        <v>27724.000000029802</v>
      </c>
      <c r="G79" s="131">
        <v>27275.999999970198</v>
      </c>
      <c r="H79" s="152" t="s">
        <v>604</v>
      </c>
    </row>
    <row r="81" spans="4:8" ht="12.75">
      <c r="D81" s="131">
        <v>56827.41556119919</v>
      </c>
      <c r="F81" s="131">
        <v>27092</v>
      </c>
      <c r="G81" s="131">
        <v>28118.000000029802</v>
      </c>
      <c r="H81" s="152" t="s">
        <v>605</v>
      </c>
    </row>
    <row r="83" spans="1:8" ht="12.75">
      <c r="A83" s="147" t="s">
        <v>428</v>
      </c>
      <c r="C83" s="153" t="s">
        <v>429</v>
      </c>
      <c r="D83" s="131">
        <v>55077.38675566514</v>
      </c>
      <c r="F83" s="131">
        <v>27454.00000000993</v>
      </c>
      <c r="G83" s="131">
        <v>27531.333333333336</v>
      </c>
      <c r="H83" s="131">
        <v>27584.999069272453</v>
      </c>
    </row>
    <row r="84" spans="1:8" ht="12.75">
      <c r="A84" s="130">
        <v>38395.89837962963</v>
      </c>
      <c r="C84" s="153" t="s">
        <v>430</v>
      </c>
      <c r="D84" s="131">
        <v>1762.9435630039543</v>
      </c>
      <c r="F84" s="131">
        <v>325.8895518541997</v>
      </c>
      <c r="G84" s="131">
        <v>509.4873240409007</v>
      </c>
      <c r="H84" s="131">
        <v>1762.9435630039543</v>
      </c>
    </row>
    <row r="86" spans="3:8" ht="12.75">
      <c r="C86" s="153" t="s">
        <v>431</v>
      </c>
      <c r="D86" s="131">
        <v>3.2008482370900104</v>
      </c>
      <c r="F86" s="131">
        <v>1.1870385075183283</v>
      </c>
      <c r="G86" s="131">
        <v>1.8505726470720663</v>
      </c>
      <c r="H86" s="131">
        <v>6.3909502355856045</v>
      </c>
    </row>
    <row r="87" spans="1:10" ht="12.75">
      <c r="A87" s="147" t="s">
        <v>420</v>
      </c>
      <c r="C87" s="148" t="s">
        <v>421</v>
      </c>
      <c r="D87" s="148" t="s">
        <v>422</v>
      </c>
      <c r="F87" s="148" t="s">
        <v>423</v>
      </c>
      <c r="G87" s="148" t="s">
        <v>424</v>
      </c>
      <c r="H87" s="148" t="s">
        <v>425</v>
      </c>
      <c r="I87" s="149" t="s">
        <v>426</v>
      </c>
      <c r="J87" s="148" t="s">
        <v>427</v>
      </c>
    </row>
    <row r="88" spans="1:8" ht="12.75">
      <c r="A88" s="150" t="s">
        <v>494</v>
      </c>
      <c r="C88" s="151">
        <v>361.38400000007823</v>
      </c>
      <c r="D88" s="131">
        <v>47659.083658099174</v>
      </c>
      <c r="F88" s="131">
        <v>26012</v>
      </c>
      <c r="G88" s="131">
        <v>26190</v>
      </c>
      <c r="H88" s="152" t="s">
        <v>606</v>
      </c>
    </row>
    <row r="90" spans="4:8" ht="12.75">
      <c r="D90" s="131">
        <v>51713.878737449646</v>
      </c>
      <c r="F90" s="131">
        <v>25852</v>
      </c>
      <c r="G90" s="131">
        <v>25354</v>
      </c>
      <c r="H90" s="152" t="s">
        <v>607</v>
      </c>
    </row>
    <row r="92" spans="4:8" ht="12.75">
      <c r="D92" s="131">
        <v>53273.23873794079</v>
      </c>
      <c r="F92" s="131">
        <v>25650</v>
      </c>
      <c r="G92" s="131">
        <v>24898</v>
      </c>
      <c r="H92" s="152" t="s">
        <v>608</v>
      </c>
    </row>
    <row r="94" spans="1:8" ht="12.75">
      <c r="A94" s="147" t="s">
        <v>428</v>
      </c>
      <c r="C94" s="153" t="s">
        <v>429</v>
      </c>
      <c r="D94" s="131">
        <v>50882.067044496536</v>
      </c>
      <c r="F94" s="131">
        <v>25838</v>
      </c>
      <c r="G94" s="131">
        <v>25480.666666666664</v>
      </c>
      <c r="H94" s="131">
        <v>25208.313282526633</v>
      </c>
    </row>
    <row r="95" spans="1:8" ht="12.75">
      <c r="A95" s="130">
        <v>38395.89881944445</v>
      </c>
      <c r="C95" s="153" t="s">
        <v>430</v>
      </c>
      <c r="D95" s="131">
        <v>2898.036806965708</v>
      </c>
      <c r="F95" s="131">
        <v>181.4056228455998</v>
      </c>
      <c r="G95" s="131">
        <v>655.2475359231298</v>
      </c>
      <c r="H95" s="131">
        <v>2898.036806965708</v>
      </c>
    </row>
    <row r="97" spans="3:8" ht="12.75">
      <c r="C97" s="153" t="s">
        <v>431</v>
      </c>
      <c r="D97" s="131">
        <v>5.695595669160542</v>
      </c>
      <c r="F97" s="131">
        <v>0.7020884853533549</v>
      </c>
      <c r="G97" s="131">
        <v>2.5715478503563354</v>
      </c>
      <c r="H97" s="131">
        <v>11.49635350245551</v>
      </c>
    </row>
    <row r="98" spans="1:10" ht="12.75">
      <c r="A98" s="147" t="s">
        <v>420</v>
      </c>
      <c r="C98" s="148" t="s">
        <v>421</v>
      </c>
      <c r="D98" s="148" t="s">
        <v>422</v>
      </c>
      <c r="F98" s="148" t="s">
        <v>423</v>
      </c>
      <c r="G98" s="148" t="s">
        <v>424</v>
      </c>
      <c r="H98" s="148" t="s">
        <v>425</v>
      </c>
      <c r="I98" s="149" t="s">
        <v>426</v>
      </c>
      <c r="J98" s="148" t="s">
        <v>427</v>
      </c>
    </row>
    <row r="99" spans="1:8" ht="12.75">
      <c r="A99" s="150" t="s">
        <v>513</v>
      </c>
      <c r="C99" s="151">
        <v>371.029</v>
      </c>
      <c r="D99" s="131">
        <v>47689.386462688446</v>
      </c>
      <c r="F99" s="131">
        <v>30177.999999970198</v>
      </c>
      <c r="G99" s="131">
        <v>29975.999999970198</v>
      </c>
      <c r="H99" s="152" t="s">
        <v>609</v>
      </c>
    </row>
    <row r="101" spans="4:8" ht="12.75">
      <c r="D101" s="131">
        <v>46410.85410350561</v>
      </c>
      <c r="F101" s="131">
        <v>30479.999999970198</v>
      </c>
      <c r="G101" s="131">
        <v>32075.999999970198</v>
      </c>
      <c r="H101" s="152" t="s">
        <v>610</v>
      </c>
    </row>
    <row r="103" spans="4:8" ht="12.75">
      <c r="D103" s="131">
        <v>47610.3140399456</v>
      </c>
      <c r="F103" s="131">
        <v>31934</v>
      </c>
      <c r="G103" s="131">
        <v>31360</v>
      </c>
      <c r="H103" s="152" t="s">
        <v>611</v>
      </c>
    </row>
    <row r="105" spans="1:8" ht="12.75">
      <c r="A105" s="147" t="s">
        <v>428</v>
      </c>
      <c r="C105" s="153" t="s">
        <v>429</v>
      </c>
      <c r="D105" s="131">
        <v>47236.85153537989</v>
      </c>
      <c r="F105" s="131">
        <v>30863.99999998013</v>
      </c>
      <c r="G105" s="131">
        <v>31137.333333313465</v>
      </c>
      <c r="H105" s="131">
        <v>16268.83462208052</v>
      </c>
    </row>
    <row r="106" spans="1:8" ht="12.75">
      <c r="A106" s="130">
        <v>38395.89925925926</v>
      </c>
      <c r="C106" s="153" t="s">
        <v>430</v>
      </c>
      <c r="D106" s="131">
        <v>716.4265001429071</v>
      </c>
      <c r="F106" s="131">
        <v>938.8695330192254</v>
      </c>
      <c r="G106" s="131">
        <v>1067.5604588687459</v>
      </c>
      <c r="H106" s="131">
        <v>716.4265001429071</v>
      </c>
    </row>
    <row r="108" spans="3:8" ht="12.75">
      <c r="C108" s="153" t="s">
        <v>431</v>
      </c>
      <c r="D108" s="131">
        <v>1.5166686111717487</v>
      </c>
      <c r="F108" s="131">
        <v>3.0419567555074836</v>
      </c>
      <c r="G108" s="131">
        <v>3.4285545503878314</v>
      </c>
      <c r="H108" s="131">
        <v>4.403674367496199</v>
      </c>
    </row>
    <row r="109" spans="1:10" ht="12.75">
      <c r="A109" s="147" t="s">
        <v>420</v>
      </c>
      <c r="C109" s="148" t="s">
        <v>421</v>
      </c>
      <c r="D109" s="148" t="s">
        <v>422</v>
      </c>
      <c r="F109" s="148" t="s">
        <v>423</v>
      </c>
      <c r="G109" s="148" t="s">
        <v>424</v>
      </c>
      <c r="H109" s="148" t="s">
        <v>425</v>
      </c>
      <c r="I109" s="149" t="s">
        <v>426</v>
      </c>
      <c r="J109" s="148" t="s">
        <v>427</v>
      </c>
    </row>
    <row r="110" spans="1:8" ht="12.75">
      <c r="A110" s="150" t="s">
        <v>488</v>
      </c>
      <c r="C110" s="151">
        <v>407.77100000018254</v>
      </c>
      <c r="D110" s="131">
        <v>4572378.1463394165</v>
      </c>
      <c r="F110" s="131">
        <v>91500</v>
      </c>
      <c r="G110" s="131">
        <v>84400</v>
      </c>
      <c r="H110" s="152" t="s">
        <v>612</v>
      </c>
    </row>
    <row r="112" spans="4:8" ht="12.75">
      <c r="D112" s="131">
        <v>4528984.5997543335</v>
      </c>
      <c r="F112" s="131">
        <v>90200</v>
      </c>
      <c r="G112" s="131">
        <v>86800</v>
      </c>
      <c r="H112" s="152" t="s">
        <v>613</v>
      </c>
    </row>
    <row r="114" spans="4:8" ht="12.75">
      <c r="D114" s="131">
        <v>4787239.764343262</v>
      </c>
      <c r="F114" s="131">
        <v>92000</v>
      </c>
      <c r="G114" s="131">
        <v>87000</v>
      </c>
      <c r="H114" s="152" t="s">
        <v>614</v>
      </c>
    </row>
    <row r="116" spans="1:8" ht="12.75">
      <c r="A116" s="147" t="s">
        <v>428</v>
      </c>
      <c r="C116" s="153" t="s">
        <v>429</v>
      </c>
      <c r="D116" s="131">
        <v>4629534.170145671</v>
      </c>
      <c r="F116" s="131">
        <v>91233.33333333334</v>
      </c>
      <c r="G116" s="131">
        <v>86066.66666666666</v>
      </c>
      <c r="H116" s="131">
        <v>4540926.413332253</v>
      </c>
    </row>
    <row r="117" spans="1:8" ht="12.75">
      <c r="A117" s="130">
        <v>38395.899733796294</v>
      </c>
      <c r="C117" s="153" t="s">
        <v>430</v>
      </c>
      <c r="D117" s="131">
        <v>138289.69882899208</v>
      </c>
      <c r="F117" s="131">
        <v>929.1573243177569</v>
      </c>
      <c r="G117" s="131">
        <v>1446.8356276140469</v>
      </c>
      <c r="H117" s="131">
        <v>138289.69882899208</v>
      </c>
    </row>
    <row r="119" spans="3:8" ht="12.75">
      <c r="C119" s="153" t="s">
        <v>431</v>
      </c>
      <c r="D119" s="131">
        <v>2.9871190868570845</v>
      </c>
      <c r="F119" s="131">
        <v>1.0184406185433945</v>
      </c>
      <c r="G119" s="131">
        <v>1.6810638585755777</v>
      </c>
      <c r="H119" s="131">
        <v>3.0454071755704013</v>
      </c>
    </row>
    <row r="120" spans="1:10" ht="12.75">
      <c r="A120" s="147" t="s">
        <v>420</v>
      </c>
      <c r="C120" s="148" t="s">
        <v>421</v>
      </c>
      <c r="D120" s="148" t="s">
        <v>422</v>
      </c>
      <c r="F120" s="148" t="s">
        <v>423</v>
      </c>
      <c r="G120" s="148" t="s">
        <v>424</v>
      </c>
      <c r="H120" s="148" t="s">
        <v>425</v>
      </c>
      <c r="I120" s="149" t="s">
        <v>426</v>
      </c>
      <c r="J120" s="148" t="s">
        <v>427</v>
      </c>
    </row>
    <row r="121" spans="1:8" ht="12.75">
      <c r="A121" s="150" t="s">
        <v>495</v>
      </c>
      <c r="C121" s="151">
        <v>455.40299999993294</v>
      </c>
      <c r="D121" s="131">
        <v>524201.763027668</v>
      </c>
      <c r="F121" s="131">
        <v>79020</v>
      </c>
      <c r="G121" s="131">
        <v>80292.5</v>
      </c>
      <c r="H121" s="152" t="s">
        <v>615</v>
      </c>
    </row>
    <row r="123" spans="4:8" ht="12.75">
      <c r="D123" s="131">
        <v>513668.4867196083</v>
      </c>
      <c r="F123" s="131">
        <v>76940</v>
      </c>
      <c r="G123" s="131">
        <v>81932.5</v>
      </c>
      <c r="H123" s="152" t="s">
        <v>616</v>
      </c>
    </row>
    <row r="125" spans="4:8" ht="12.75">
      <c r="D125" s="131">
        <v>560467.5574235916</v>
      </c>
      <c r="F125" s="131">
        <v>77615</v>
      </c>
      <c r="G125" s="131">
        <v>80567.5</v>
      </c>
      <c r="H125" s="152" t="s">
        <v>617</v>
      </c>
    </row>
    <row r="127" spans="1:8" ht="12.75">
      <c r="A127" s="147" t="s">
        <v>428</v>
      </c>
      <c r="C127" s="153" t="s">
        <v>429</v>
      </c>
      <c r="D127" s="131">
        <v>532779.2690569559</v>
      </c>
      <c r="F127" s="131">
        <v>77858.33333333333</v>
      </c>
      <c r="G127" s="131">
        <v>80930.83333333333</v>
      </c>
      <c r="H127" s="131">
        <v>453393.61740966915</v>
      </c>
    </row>
    <row r="128" spans="1:8" ht="12.75">
      <c r="A128" s="130">
        <v>38395.90038194445</v>
      </c>
      <c r="C128" s="153" t="s">
        <v>430</v>
      </c>
      <c r="D128" s="131">
        <v>24550.325088499125</v>
      </c>
      <c r="F128" s="131">
        <v>1061.1353982095468</v>
      </c>
      <c r="G128" s="131">
        <v>878.2985445355886</v>
      </c>
      <c r="H128" s="131">
        <v>24550.325088499125</v>
      </c>
    </row>
    <row r="130" spans="3:8" ht="12.75">
      <c r="C130" s="153" t="s">
        <v>431</v>
      </c>
      <c r="D130" s="131">
        <v>4.60797304143503</v>
      </c>
      <c r="F130" s="131">
        <v>1.3629053600036993</v>
      </c>
      <c r="G130" s="131">
        <v>1.0852458925241786</v>
      </c>
      <c r="H130" s="131">
        <v>5.41479283029174</v>
      </c>
    </row>
    <row r="131" spans="1:16" ht="12.75">
      <c r="A131" s="141" t="s">
        <v>411</v>
      </c>
      <c r="B131" s="136" t="s">
        <v>553</v>
      </c>
      <c r="D131" s="141" t="s">
        <v>412</v>
      </c>
      <c r="E131" s="136" t="s">
        <v>413</v>
      </c>
      <c r="F131" s="137" t="s">
        <v>432</v>
      </c>
      <c r="G131" s="142" t="s">
        <v>415</v>
      </c>
      <c r="H131" s="143">
        <v>1</v>
      </c>
      <c r="I131" s="144" t="s">
        <v>416</v>
      </c>
      <c r="J131" s="143">
        <v>2</v>
      </c>
      <c r="K131" s="142" t="s">
        <v>417</v>
      </c>
      <c r="L131" s="145">
        <v>1</v>
      </c>
      <c r="M131" s="142" t="s">
        <v>418</v>
      </c>
      <c r="N131" s="146">
        <v>1</v>
      </c>
      <c r="O131" s="142" t="s">
        <v>419</v>
      </c>
      <c r="P131" s="146">
        <v>1</v>
      </c>
    </row>
    <row r="133" spans="1:10" ht="12.75">
      <c r="A133" s="147" t="s">
        <v>420</v>
      </c>
      <c r="C133" s="148" t="s">
        <v>421</v>
      </c>
      <c r="D133" s="148" t="s">
        <v>422</v>
      </c>
      <c r="F133" s="148" t="s">
        <v>423</v>
      </c>
      <c r="G133" s="148" t="s">
        <v>424</v>
      </c>
      <c r="H133" s="148" t="s">
        <v>425</v>
      </c>
      <c r="I133" s="149" t="s">
        <v>426</v>
      </c>
      <c r="J133" s="148" t="s">
        <v>427</v>
      </c>
    </row>
    <row r="134" spans="1:8" ht="12.75">
      <c r="A134" s="150" t="s">
        <v>491</v>
      </c>
      <c r="C134" s="151">
        <v>228.61599999992177</v>
      </c>
      <c r="D134" s="131">
        <v>23928.5</v>
      </c>
      <c r="F134" s="131">
        <v>25135</v>
      </c>
      <c r="G134" s="131">
        <v>24514</v>
      </c>
      <c r="H134" s="152" t="s">
        <v>618</v>
      </c>
    </row>
    <row r="136" spans="4:8" ht="12.75">
      <c r="D136" s="131">
        <v>23363.5</v>
      </c>
      <c r="F136" s="131">
        <v>24988</v>
      </c>
      <c r="G136" s="131">
        <v>23316</v>
      </c>
      <c r="H136" s="152" t="s">
        <v>619</v>
      </c>
    </row>
    <row r="138" spans="4:8" ht="12.75">
      <c r="D138" s="131">
        <v>23155.5</v>
      </c>
      <c r="F138" s="131">
        <v>24848</v>
      </c>
      <c r="G138" s="131">
        <v>24633</v>
      </c>
      <c r="H138" s="152" t="s">
        <v>620</v>
      </c>
    </row>
    <row r="140" spans="1:8" ht="12.75">
      <c r="A140" s="147" t="s">
        <v>428</v>
      </c>
      <c r="C140" s="153" t="s">
        <v>429</v>
      </c>
      <c r="D140" s="131">
        <v>23482.5</v>
      </c>
      <c r="F140" s="131">
        <v>24990.333333333336</v>
      </c>
      <c r="G140" s="131">
        <v>24154.333333333336</v>
      </c>
      <c r="H140" s="131">
        <v>-1105.1727828746177</v>
      </c>
    </row>
    <row r="141" spans="1:8" ht="12.75">
      <c r="A141" s="130">
        <v>38395.90261574074</v>
      </c>
      <c r="C141" s="153" t="s">
        <v>430</v>
      </c>
      <c r="D141" s="131">
        <v>400.003749982422</v>
      </c>
      <c r="F141" s="131">
        <v>143.51422693702997</v>
      </c>
      <c r="G141" s="131">
        <v>728.4520116887134</v>
      </c>
      <c r="H141" s="131">
        <v>400.003749982422</v>
      </c>
    </row>
    <row r="143" spans="3:7" ht="12.75">
      <c r="C143" s="153" t="s">
        <v>431</v>
      </c>
      <c r="D143" s="131">
        <v>1.7034121153302335</v>
      </c>
      <c r="F143" s="131">
        <v>0.5742789622802015</v>
      </c>
      <c r="G143" s="131">
        <v>3.0158232961182123</v>
      </c>
    </row>
    <row r="144" spans="1:10" ht="12.75">
      <c r="A144" s="147" t="s">
        <v>420</v>
      </c>
      <c r="C144" s="148" t="s">
        <v>421</v>
      </c>
      <c r="D144" s="148" t="s">
        <v>422</v>
      </c>
      <c r="F144" s="148" t="s">
        <v>423</v>
      </c>
      <c r="G144" s="148" t="s">
        <v>424</v>
      </c>
      <c r="H144" s="148" t="s">
        <v>425</v>
      </c>
      <c r="I144" s="149" t="s">
        <v>426</v>
      </c>
      <c r="J144" s="148" t="s">
        <v>427</v>
      </c>
    </row>
    <row r="145" spans="1:8" ht="12.75">
      <c r="A145" s="150" t="s">
        <v>492</v>
      </c>
      <c r="C145" s="151">
        <v>231.6040000000503</v>
      </c>
      <c r="D145" s="131">
        <v>19758.5</v>
      </c>
      <c r="F145" s="131">
        <v>18452</v>
      </c>
      <c r="G145" s="131">
        <v>22083</v>
      </c>
      <c r="H145" s="152" t="s">
        <v>621</v>
      </c>
    </row>
    <row r="147" spans="4:8" ht="12.75">
      <c r="D147" s="131">
        <v>21138.451112300158</v>
      </c>
      <c r="F147" s="131">
        <v>17831</v>
      </c>
      <c r="G147" s="131">
        <v>21893</v>
      </c>
      <c r="H147" s="152" t="s">
        <v>622</v>
      </c>
    </row>
    <row r="149" spans="4:8" ht="12.75">
      <c r="D149" s="131">
        <v>21985.963154882193</v>
      </c>
      <c r="F149" s="131">
        <v>18176</v>
      </c>
      <c r="G149" s="131">
        <v>22197</v>
      </c>
      <c r="H149" s="152" t="s">
        <v>623</v>
      </c>
    </row>
    <row r="151" spans="1:8" ht="12.75">
      <c r="A151" s="147" t="s">
        <v>428</v>
      </c>
      <c r="C151" s="153" t="s">
        <v>429</v>
      </c>
      <c r="D151" s="131">
        <v>20960.971422394116</v>
      </c>
      <c r="F151" s="131">
        <v>18153</v>
      </c>
      <c r="G151" s="131">
        <v>22057.666666666664</v>
      </c>
      <c r="H151" s="131">
        <v>544.3965431670636</v>
      </c>
    </row>
    <row r="152" spans="1:8" ht="12.75">
      <c r="A152" s="130">
        <v>38395.903078703705</v>
      </c>
      <c r="C152" s="153" t="s">
        <v>430</v>
      </c>
      <c r="D152" s="131">
        <v>1124.287466280863</v>
      </c>
      <c r="F152" s="131">
        <v>311.1382329447797</v>
      </c>
      <c r="G152" s="131">
        <v>153.57517160444044</v>
      </c>
      <c r="H152" s="131">
        <v>1124.287466280863</v>
      </c>
    </row>
    <row r="154" spans="3:8" ht="12.75">
      <c r="C154" s="153" t="s">
        <v>431</v>
      </c>
      <c r="D154" s="131">
        <v>5.363718329770279</v>
      </c>
      <c r="F154" s="131">
        <v>1.7139769346376892</v>
      </c>
      <c r="G154" s="131">
        <v>0.6962439587344106</v>
      </c>
      <c r="H154" s="131">
        <v>206.51994954638124</v>
      </c>
    </row>
    <row r="155" spans="1:10" ht="12.75">
      <c r="A155" s="147" t="s">
        <v>420</v>
      </c>
      <c r="C155" s="148" t="s">
        <v>421</v>
      </c>
      <c r="D155" s="148" t="s">
        <v>422</v>
      </c>
      <c r="F155" s="148" t="s">
        <v>423</v>
      </c>
      <c r="G155" s="148" t="s">
        <v>424</v>
      </c>
      <c r="H155" s="148" t="s">
        <v>425</v>
      </c>
      <c r="I155" s="149" t="s">
        <v>426</v>
      </c>
      <c r="J155" s="148" t="s">
        <v>427</v>
      </c>
    </row>
    <row r="156" spans="1:8" ht="12.75">
      <c r="A156" s="150" t="s">
        <v>490</v>
      </c>
      <c r="C156" s="151">
        <v>267.7160000000149</v>
      </c>
      <c r="D156" s="131">
        <v>6602.5</v>
      </c>
      <c r="F156" s="131">
        <v>6179.5</v>
      </c>
      <c r="G156" s="131">
        <v>6255.5</v>
      </c>
      <c r="H156" s="152" t="s">
        <v>624</v>
      </c>
    </row>
    <row r="158" spans="4:8" ht="12.75">
      <c r="D158" s="131">
        <v>6558.946642845869</v>
      </c>
      <c r="F158" s="131">
        <v>6089.5</v>
      </c>
      <c r="G158" s="131">
        <v>6245.5</v>
      </c>
      <c r="H158" s="152" t="s">
        <v>625</v>
      </c>
    </row>
    <row r="160" spans="4:8" ht="12.75">
      <c r="D160" s="131">
        <v>6606.248465493321</v>
      </c>
      <c r="F160" s="131">
        <v>6144.75</v>
      </c>
      <c r="G160" s="131">
        <v>6257.75</v>
      </c>
      <c r="H160" s="152" t="s">
        <v>626</v>
      </c>
    </row>
    <row r="162" spans="1:8" ht="12.75">
      <c r="A162" s="147" t="s">
        <v>428</v>
      </c>
      <c r="C162" s="153" t="s">
        <v>429</v>
      </c>
      <c r="D162" s="131">
        <v>6589.231702779731</v>
      </c>
      <c r="F162" s="131">
        <v>6137.916666666666</v>
      </c>
      <c r="G162" s="131">
        <v>6252.916666666666</v>
      </c>
      <c r="H162" s="131">
        <v>384.1693924199556</v>
      </c>
    </row>
    <row r="163" spans="1:8" ht="12.75">
      <c r="A163" s="130">
        <v>38395.90372685185</v>
      </c>
      <c r="C163" s="153" t="s">
        <v>430</v>
      </c>
      <c r="D163" s="131">
        <v>26.294512541274145</v>
      </c>
      <c r="F163" s="131">
        <v>45.38745237764875</v>
      </c>
      <c r="G163" s="131">
        <v>6.520800053163211</v>
      </c>
      <c r="H163" s="131">
        <v>26.294512541274145</v>
      </c>
    </row>
    <row r="165" spans="3:8" ht="12.75">
      <c r="C165" s="153" t="s">
        <v>431</v>
      </c>
      <c r="D165" s="131">
        <v>0.3990527838045451</v>
      </c>
      <c r="F165" s="131">
        <v>0.739460224739373</v>
      </c>
      <c r="G165" s="131">
        <v>0.10428413492098162</v>
      </c>
      <c r="H165" s="131">
        <v>6.844510015657427</v>
      </c>
    </row>
    <row r="166" spans="1:10" ht="12.75">
      <c r="A166" s="147" t="s">
        <v>420</v>
      </c>
      <c r="C166" s="148" t="s">
        <v>421</v>
      </c>
      <c r="D166" s="148" t="s">
        <v>422</v>
      </c>
      <c r="F166" s="148" t="s">
        <v>423</v>
      </c>
      <c r="G166" s="148" t="s">
        <v>424</v>
      </c>
      <c r="H166" s="148" t="s">
        <v>425</v>
      </c>
      <c r="I166" s="149" t="s">
        <v>426</v>
      </c>
      <c r="J166" s="148" t="s">
        <v>427</v>
      </c>
    </row>
    <row r="167" spans="1:8" ht="12.75">
      <c r="A167" s="150" t="s">
        <v>489</v>
      </c>
      <c r="C167" s="151">
        <v>292.40199999976903</v>
      </c>
      <c r="D167" s="131">
        <v>20102.5</v>
      </c>
      <c r="F167" s="131">
        <v>19764</v>
      </c>
      <c r="G167" s="131">
        <v>20097.75</v>
      </c>
      <c r="H167" s="152" t="s">
        <v>627</v>
      </c>
    </row>
    <row r="169" spans="4:8" ht="12.75">
      <c r="D169" s="131">
        <v>20000.83680012822</v>
      </c>
      <c r="F169" s="131">
        <v>19801.25</v>
      </c>
      <c r="G169" s="131">
        <v>20037.75</v>
      </c>
      <c r="H169" s="152" t="s">
        <v>628</v>
      </c>
    </row>
    <row r="171" spans="4:8" ht="12.75">
      <c r="D171" s="131">
        <v>20129.328443914652</v>
      </c>
      <c r="F171" s="131">
        <v>19736.25</v>
      </c>
      <c r="G171" s="131">
        <v>20007.75</v>
      </c>
      <c r="H171" s="152" t="s">
        <v>629</v>
      </c>
    </row>
    <row r="173" spans="1:8" ht="12.75">
      <c r="A173" s="147" t="s">
        <v>428</v>
      </c>
      <c r="C173" s="153" t="s">
        <v>429</v>
      </c>
      <c r="D173" s="131">
        <v>20077.555081347626</v>
      </c>
      <c r="F173" s="131">
        <v>19767.166666666668</v>
      </c>
      <c r="G173" s="131">
        <v>20047.75</v>
      </c>
      <c r="H173" s="131">
        <v>149.48893257172992</v>
      </c>
    </row>
    <row r="174" spans="1:8" ht="12.75">
      <c r="A174" s="130">
        <v>38395.904398148145</v>
      </c>
      <c r="C174" s="153" t="s">
        <v>430</v>
      </c>
      <c r="D174" s="131">
        <v>67.78061932183753</v>
      </c>
      <c r="F174" s="131">
        <v>32.61549989396657</v>
      </c>
      <c r="G174" s="131">
        <v>45.8257569495584</v>
      </c>
      <c r="H174" s="131">
        <v>67.78061932183753</v>
      </c>
    </row>
    <row r="176" spans="3:8" ht="12.75">
      <c r="C176" s="153" t="s">
        <v>431</v>
      </c>
      <c r="D176" s="131">
        <v>0.3375939901407958</v>
      </c>
      <c r="F176" s="131">
        <v>0.1649983553230521</v>
      </c>
      <c r="G176" s="131">
        <v>0.22858304273326635</v>
      </c>
      <c r="H176" s="131">
        <v>45.34156352298127</v>
      </c>
    </row>
    <row r="177" spans="1:10" ht="12.75">
      <c r="A177" s="147" t="s">
        <v>420</v>
      </c>
      <c r="C177" s="148" t="s">
        <v>421</v>
      </c>
      <c r="D177" s="148" t="s">
        <v>422</v>
      </c>
      <c r="F177" s="148" t="s">
        <v>423</v>
      </c>
      <c r="G177" s="148" t="s">
        <v>424</v>
      </c>
      <c r="H177" s="148" t="s">
        <v>425</v>
      </c>
      <c r="I177" s="149" t="s">
        <v>426</v>
      </c>
      <c r="J177" s="148" t="s">
        <v>427</v>
      </c>
    </row>
    <row r="178" spans="1:8" ht="12.75">
      <c r="A178" s="150" t="s">
        <v>493</v>
      </c>
      <c r="C178" s="151">
        <v>324.75400000019</v>
      </c>
      <c r="D178" s="131">
        <v>32757.195866793394</v>
      </c>
      <c r="F178" s="131">
        <v>28773</v>
      </c>
      <c r="G178" s="131">
        <v>26636</v>
      </c>
      <c r="H178" s="152" t="s">
        <v>630</v>
      </c>
    </row>
    <row r="180" spans="4:8" ht="12.75">
      <c r="D180" s="131">
        <v>32710.925047934055</v>
      </c>
      <c r="F180" s="131">
        <v>28879.999999970198</v>
      </c>
      <c r="G180" s="131">
        <v>27915</v>
      </c>
      <c r="H180" s="152" t="s">
        <v>631</v>
      </c>
    </row>
    <row r="182" spans="4:8" ht="12.75">
      <c r="D182" s="131">
        <v>33157.74818235636</v>
      </c>
      <c r="F182" s="131">
        <v>29381</v>
      </c>
      <c r="G182" s="131">
        <v>28406.999999970198</v>
      </c>
      <c r="H182" s="152" t="s">
        <v>632</v>
      </c>
    </row>
    <row r="184" spans="1:8" ht="12.75">
      <c r="A184" s="147" t="s">
        <v>428</v>
      </c>
      <c r="C184" s="153" t="s">
        <v>429</v>
      </c>
      <c r="D184" s="131">
        <v>32875.28969902793</v>
      </c>
      <c r="F184" s="131">
        <v>29011.333333323397</v>
      </c>
      <c r="G184" s="131">
        <v>27652.666666656733</v>
      </c>
      <c r="H184" s="131">
        <v>4498.163427344273</v>
      </c>
    </row>
    <row r="185" spans="1:8" ht="12.75">
      <c r="A185" s="130">
        <v>38395.90490740741</v>
      </c>
      <c r="C185" s="153" t="s">
        <v>430</v>
      </c>
      <c r="D185" s="131">
        <v>245.7078412922584</v>
      </c>
      <c r="F185" s="131">
        <v>324.5802417541753</v>
      </c>
      <c r="G185" s="131">
        <v>914.1795957638487</v>
      </c>
      <c r="H185" s="131">
        <v>245.7078412922584</v>
      </c>
    </row>
    <row r="187" spans="3:8" ht="12.75">
      <c r="C187" s="153" t="s">
        <v>431</v>
      </c>
      <c r="D187" s="131">
        <v>0.7473936915589328</v>
      </c>
      <c r="F187" s="131">
        <v>1.1188049788161634</v>
      </c>
      <c r="G187" s="131">
        <v>3.3059364826689785</v>
      </c>
      <c r="H187" s="131">
        <v>5.462403606738782</v>
      </c>
    </row>
    <row r="188" spans="1:10" ht="12.75">
      <c r="A188" s="147" t="s">
        <v>420</v>
      </c>
      <c r="C188" s="148" t="s">
        <v>421</v>
      </c>
      <c r="D188" s="148" t="s">
        <v>422</v>
      </c>
      <c r="F188" s="148" t="s">
        <v>423</v>
      </c>
      <c r="G188" s="148" t="s">
        <v>424</v>
      </c>
      <c r="H188" s="148" t="s">
        <v>425</v>
      </c>
      <c r="I188" s="149" t="s">
        <v>426</v>
      </c>
      <c r="J188" s="148" t="s">
        <v>427</v>
      </c>
    </row>
    <row r="189" spans="1:8" ht="12.75">
      <c r="A189" s="150" t="s">
        <v>512</v>
      </c>
      <c r="C189" s="151">
        <v>343.82299999985844</v>
      </c>
      <c r="D189" s="131">
        <v>30223.852176219225</v>
      </c>
      <c r="F189" s="131">
        <v>28096</v>
      </c>
      <c r="G189" s="131">
        <v>27988</v>
      </c>
      <c r="H189" s="152" t="s">
        <v>633</v>
      </c>
    </row>
    <row r="191" spans="4:8" ht="12.75">
      <c r="D191" s="131">
        <v>30149.415223926306</v>
      </c>
      <c r="F191" s="131">
        <v>28384</v>
      </c>
      <c r="G191" s="131">
        <v>28270.000000029802</v>
      </c>
      <c r="H191" s="152" t="s">
        <v>634</v>
      </c>
    </row>
    <row r="193" spans="4:8" ht="12.75">
      <c r="D193" s="131">
        <v>30133.86010143161</v>
      </c>
      <c r="F193" s="131">
        <v>27940</v>
      </c>
      <c r="G193" s="131">
        <v>27879.999999970198</v>
      </c>
      <c r="H193" s="152" t="s">
        <v>635</v>
      </c>
    </row>
    <row r="195" spans="1:8" ht="12.75">
      <c r="A195" s="147" t="s">
        <v>428</v>
      </c>
      <c r="C195" s="153" t="s">
        <v>429</v>
      </c>
      <c r="D195" s="131">
        <v>30169.042500525713</v>
      </c>
      <c r="F195" s="131">
        <v>28140</v>
      </c>
      <c r="G195" s="131">
        <v>28046</v>
      </c>
      <c r="H195" s="131">
        <v>2075.703395186608</v>
      </c>
    </row>
    <row r="196" spans="1:8" ht="12.75">
      <c r="A196" s="130">
        <v>38395.905335648145</v>
      </c>
      <c r="C196" s="153" t="s">
        <v>430</v>
      </c>
      <c r="D196" s="131">
        <v>48.099541278219384</v>
      </c>
      <c r="F196" s="131">
        <v>225.2465316048174</v>
      </c>
      <c r="G196" s="131">
        <v>201.36533964861016</v>
      </c>
      <c r="H196" s="131">
        <v>48.099541278219384</v>
      </c>
    </row>
    <row r="198" spans="3:8" ht="12.75">
      <c r="C198" s="153" t="s">
        <v>431</v>
      </c>
      <c r="D198" s="131">
        <v>0.15943343670048934</v>
      </c>
      <c r="F198" s="131">
        <v>0.8004496503369487</v>
      </c>
      <c r="G198" s="131">
        <v>0.7179823848271062</v>
      </c>
      <c r="H198" s="131">
        <v>2.3172646626564486</v>
      </c>
    </row>
    <row r="199" spans="1:10" ht="12.75">
      <c r="A199" s="147" t="s">
        <v>420</v>
      </c>
      <c r="C199" s="148" t="s">
        <v>421</v>
      </c>
      <c r="D199" s="148" t="s">
        <v>422</v>
      </c>
      <c r="F199" s="148" t="s">
        <v>423</v>
      </c>
      <c r="G199" s="148" t="s">
        <v>424</v>
      </c>
      <c r="H199" s="148" t="s">
        <v>425</v>
      </c>
      <c r="I199" s="149" t="s">
        <v>426</v>
      </c>
      <c r="J199" s="148" t="s">
        <v>427</v>
      </c>
    </row>
    <row r="200" spans="1:8" ht="12.75">
      <c r="A200" s="150" t="s">
        <v>494</v>
      </c>
      <c r="C200" s="151">
        <v>361.38400000007823</v>
      </c>
      <c r="D200" s="131">
        <v>26274.88901013136</v>
      </c>
      <c r="F200" s="131">
        <v>25904</v>
      </c>
      <c r="G200" s="131">
        <v>25838</v>
      </c>
      <c r="H200" s="152" t="s">
        <v>636</v>
      </c>
    </row>
    <row r="202" spans="4:8" ht="12.75">
      <c r="D202" s="131">
        <v>26078.152329146862</v>
      </c>
      <c r="F202" s="131">
        <v>25946</v>
      </c>
      <c r="G202" s="131">
        <v>26018.000000029802</v>
      </c>
      <c r="H202" s="152" t="s">
        <v>637</v>
      </c>
    </row>
    <row r="204" spans="4:8" ht="12.75">
      <c r="D204" s="131">
        <v>26145.512291312218</v>
      </c>
      <c r="F204" s="131">
        <v>25404</v>
      </c>
      <c r="G204" s="131">
        <v>25956</v>
      </c>
      <c r="H204" s="152" t="s">
        <v>638</v>
      </c>
    </row>
    <row r="206" spans="1:8" ht="12.75">
      <c r="A206" s="147" t="s">
        <v>428</v>
      </c>
      <c r="C206" s="153" t="s">
        <v>429</v>
      </c>
      <c r="D206" s="131">
        <v>26166.184543530144</v>
      </c>
      <c r="F206" s="131">
        <v>25751.333333333336</v>
      </c>
      <c r="G206" s="131">
        <v>25937.333333343267</v>
      </c>
      <c r="H206" s="131">
        <v>329.3573661429992</v>
      </c>
    </row>
    <row r="207" spans="1:8" ht="12.75">
      <c r="A207" s="130">
        <v>38395.90577546296</v>
      </c>
      <c r="C207" s="153" t="s">
        <v>430</v>
      </c>
      <c r="D207" s="131">
        <v>99.98418334898057</v>
      </c>
      <c r="F207" s="131">
        <v>301.53164565818514</v>
      </c>
      <c r="G207" s="131">
        <v>91.44032663860482</v>
      </c>
      <c r="H207" s="131">
        <v>99.98418334898057</v>
      </c>
    </row>
    <row r="209" spans="3:8" ht="12.75">
      <c r="C209" s="153" t="s">
        <v>431</v>
      </c>
      <c r="D209" s="131">
        <v>0.38211219974638105</v>
      </c>
      <c r="F209" s="131">
        <v>1.1709360511747682</v>
      </c>
      <c r="G209" s="131">
        <v>0.3525432837039395</v>
      </c>
      <c r="H209" s="131">
        <v>30.35735454162268</v>
      </c>
    </row>
    <row r="210" spans="1:10" ht="12.75">
      <c r="A210" s="147" t="s">
        <v>420</v>
      </c>
      <c r="C210" s="148" t="s">
        <v>421</v>
      </c>
      <c r="D210" s="148" t="s">
        <v>422</v>
      </c>
      <c r="F210" s="148" t="s">
        <v>423</v>
      </c>
      <c r="G210" s="148" t="s">
        <v>424</v>
      </c>
      <c r="H210" s="148" t="s">
        <v>425</v>
      </c>
      <c r="I210" s="149" t="s">
        <v>426</v>
      </c>
      <c r="J210" s="148" t="s">
        <v>427</v>
      </c>
    </row>
    <row r="211" spans="1:8" ht="12.75">
      <c r="A211" s="150" t="s">
        <v>513</v>
      </c>
      <c r="C211" s="151">
        <v>371.029</v>
      </c>
      <c r="D211" s="131">
        <v>31343.000000029802</v>
      </c>
      <c r="F211" s="131">
        <v>31329.999999970198</v>
      </c>
      <c r="G211" s="131">
        <v>31802</v>
      </c>
      <c r="H211" s="152" t="s">
        <v>639</v>
      </c>
    </row>
    <row r="213" spans="4:8" ht="12.75">
      <c r="D213" s="131">
        <v>31226.01788753271</v>
      </c>
      <c r="F213" s="131">
        <v>31360</v>
      </c>
      <c r="G213" s="131">
        <v>31644</v>
      </c>
      <c r="H213" s="152" t="s">
        <v>640</v>
      </c>
    </row>
    <row r="215" spans="4:8" ht="12.75">
      <c r="D215" s="131">
        <v>31388.51628294587</v>
      </c>
      <c r="F215" s="131">
        <v>31904</v>
      </c>
      <c r="G215" s="131">
        <v>31600</v>
      </c>
      <c r="H215" s="152" t="s">
        <v>641</v>
      </c>
    </row>
    <row r="217" spans="1:8" ht="12.75">
      <c r="A217" s="147" t="s">
        <v>428</v>
      </c>
      <c r="C217" s="153" t="s">
        <v>429</v>
      </c>
      <c r="D217" s="131">
        <v>31319.17805683613</v>
      </c>
      <c r="F217" s="131">
        <v>31531.333333323397</v>
      </c>
      <c r="G217" s="131">
        <v>31682</v>
      </c>
      <c r="H217" s="131">
        <v>-269.49142871092454</v>
      </c>
    </row>
    <row r="218" spans="1:8" ht="12.75">
      <c r="A218" s="130">
        <v>38395.90621527778</v>
      </c>
      <c r="C218" s="153" t="s">
        <v>430</v>
      </c>
      <c r="D218" s="131">
        <v>83.82747676750179</v>
      </c>
      <c r="F218" s="131">
        <v>323.0871915434545</v>
      </c>
      <c r="G218" s="131">
        <v>106.226173799116</v>
      </c>
      <c r="H218" s="131">
        <v>83.82747676750179</v>
      </c>
    </row>
    <row r="220" spans="3:7" ht="12.75">
      <c r="C220" s="153" t="s">
        <v>431</v>
      </c>
      <c r="D220" s="131">
        <v>0.26765541744223564</v>
      </c>
      <c r="F220" s="131">
        <v>1.0246543910085937</v>
      </c>
      <c r="G220" s="131">
        <v>0.3352887248251878</v>
      </c>
    </row>
    <row r="221" spans="1:10" ht="12.75">
      <c r="A221" s="147" t="s">
        <v>420</v>
      </c>
      <c r="C221" s="148" t="s">
        <v>421</v>
      </c>
      <c r="D221" s="148" t="s">
        <v>422</v>
      </c>
      <c r="F221" s="148" t="s">
        <v>423</v>
      </c>
      <c r="G221" s="148" t="s">
        <v>424</v>
      </c>
      <c r="H221" s="148" t="s">
        <v>425</v>
      </c>
      <c r="I221" s="149" t="s">
        <v>426</v>
      </c>
      <c r="J221" s="148" t="s">
        <v>427</v>
      </c>
    </row>
    <row r="222" spans="1:8" ht="12.75">
      <c r="A222" s="150" t="s">
        <v>488</v>
      </c>
      <c r="C222" s="151">
        <v>407.77100000018254</v>
      </c>
      <c r="D222" s="131">
        <v>85748.83477377892</v>
      </c>
      <c r="F222" s="131">
        <v>81500</v>
      </c>
      <c r="G222" s="131">
        <v>79700</v>
      </c>
      <c r="H222" s="152" t="s">
        <v>642</v>
      </c>
    </row>
    <row r="224" spans="4:8" ht="12.75">
      <c r="D224" s="131">
        <v>85686.83432519436</v>
      </c>
      <c r="F224" s="131">
        <v>81600</v>
      </c>
      <c r="G224" s="131">
        <v>79400</v>
      </c>
      <c r="H224" s="152" t="s">
        <v>643</v>
      </c>
    </row>
    <row r="226" spans="4:8" ht="12.75">
      <c r="D226" s="131">
        <v>84662.1710678339</v>
      </c>
      <c r="F226" s="131">
        <v>81500</v>
      </c>
      <c r="G226" s="131">
        <v>79100</v>
      </c>
      <c r="H226" s="152" t="s">
        <v>644</v>
      </c>
    </row>
    <row r="228" spans="1:8" ht="12.75">
      <c r="A228" s="147" t="s">
        <v>428</v>
      </c>
      <c r="C228" s="153" t="s">
        <v>429</v>
      </c>
      <c r="D228" s="131">
        <v>85365.94672226906</v>
      </c>
      <c r="F228" s="131">
        <v>81533.33333333333</v>
      </c>
      <c r="G228" s="131">
        <v>79400</v>
      </c>
      <c r="H228" s="131">
        <v>4916.722403610777</v>
      </c>
    </row>
    <row r="229" spans="1:8" ht="12.75">
      <c r="A229" s="130">
        <v>38395.90667824074</v>
      </c>
      <c r="C229" s="153" t="s">
        <v>430</v>
      </c>
      <c r="D229" s="131">
        <v>610.2754646367739</v>
      </c>
      <c r="F229" s="131">
        <v>57.73502691896257</v>
      </c>
      <c r="G229" s="131">
        <v>300</v>
      </c>
      <c r="H229" s="131">
        <v>610.2754646367739</v>
      </c>
    </row>
    <row r="231" spans="3:8" ht="12.75">
      <c r="C231" s="153" t="s">
        <v>431</v>
      </c>
      <c r="D231" s="131">
        <v>0.7148933363584122</v>
      </c>
      <c r="F231" s="131">
        <v>0.07081156204288132</v>
      </c>
      <c r="G231" s="131">
        <v>0.3778337531486146</v>
      </c>
      <c r="H231" s="131">
        <v>12.412241622357923</v>
      </c>
    </row>
    <row r="232" spans="1:10" ht="12.75">
      <c r="A232" s="147" t="s">
        <v>420</v>
      </c>
      <c r="C232" s="148" t="s">
        <v>421</v>
      </c>
      <c r="D232" s="148" t="s">
        <v>422</v>
      </c>
      <c r="F232" s="148" t="s">
        <v>423</v>
      </c>
      <c r="G232" s="148" t="s">
        <v>424</v>
      </c>
      <c r="H232" s="148" t="s">
        <v>425</v>
      </c>
      <c r="I232" s="149" t="s">
        <v>426</v>
      </c>
      <c r="J232" s="148" t="s">
        <v>427</v>
      </c>
    </row>
    <row r="233" spans="1:8" ht="12.75">
      <c r="A233" s="150" t="s">
        <v>495</v>
      </c>
      <c r="C233" s="151">
        <v>455.40299999993294</v>
      </c>
      <c r="D233" s="131">
        <v>83032.54841268063</v>
      </c>
      <c r="F233" s="131">
        <v>77350</v>
      </c>
      <c r="G233" s="131">
        <v>79927.5</v>
      </c>
      <c r="H233" s="152" t="s">
        <v>645</v>
      </c>
    </row>
    <row r="235" spans="4:8" ht="12.75">
      <c r="D235" s="131">
        <v>82679.57823550701</v>
      </c>
      <c r="F235" s="131">
        <v>76422.5</v>
      </c>
      <c r="G235" s="131">
        <v>79005</v>
      </c>
      <c r="H235" s="152" t="s">
        <v>646</v>
      </c>
    </row>
    <row r="237" spans="4:8" ht="12.75">
      <c r="D237" s="131">
        <v>83383.60226011276</v>
      </c>
      <c r="F237" s="131">
        <v>77082.5</v>
      </c>
      <c r="G237" s="131">
        <v>80335</v>
      </c>
      <c r="H237" s="152" t="s">
        <v>647</v>
      </c>
    </row>
    <row r="239" spans="1:8" ht="12.75">
      <c r="A239" s="147" t="s">
        <v>428</v>
      </c>
      <c r="C239" s="153" t="s">
        <v>429</v>
      </c>
      <c r="D239" s="131">
        <v>83031.90963610013</v>
      </c>
      <c r="F239" s="131">
        <v>76951.66666666667</v>
      </c>
      <c r="G239" s="131">
        <v>79755.83333333333</v>
      </c>
      <c r="H239" s="131">
        <v>4686.311283386955</v>
      </c>
    </row>
    <row r="240" spans="1:8" ht="12.75">
      <c r="A240" s="130">
        <v>38395.907326388886</v>
      </c>
      <c r="C240" s="153" t="s">
        <v>430</v>
      </c>
      <c r="D240" s="131">
        <v>352.0124469822106</v>
      </c>
      <c r="F240" s="131">
        <v>477.3909124955494</v>
      </c>
      <c r="G240" s="131">
        <v>681.4154997747947</v>
      </c>
      <c r="H240" s="131">
        <v>352.0124469822106</v>
      </c>
    </row>
    <row r="242" spans="3:8" ht="12.75">
      <c r="C242" s="153" t="s">
        <v>431</v>
      </c>
      <c r="D242" s="131">
        <v>0.42394839348505686</v>
      </c>
      <c r="F242" s="131">
        <v>0.6203776125648776</v>
      </c>
      <c r="G242" s="131">
        <v>0.8543770045344165</v>
      </c>
      <c r="H242" s="131">
        <v>7.511503732799399</v>
      </c>
    </row>
    <row r="243" spans="1:16" ht="12.75">
      <c r="A243" s="141" t="s">
        <v>411</v>
      </c>
      <c r="B243" s="136" t="s">
        <v>567</v>
      </c>
      <c r="D243" s="141" t="s">
        <v>412</v>
      </c>
      <c r="E243" s="136" t="s">
        <v>413</v>
      </c>
      <c r="F243" s="137" t="s">
        <v>433</v>
      </c>
      <c r="G243" s="142" t="s">
        <v>415</v>
      </c>
      <c r="H243" s="143">
        <v>1</v>
      </c>
      <c r="I243" s="144" t="s">
        <v>416</v>
      </c>
      <c r="J243" s="143">
        <v>3</v>
      </c>
      <c r="K243" s="142" t="s">
        <v>417</v>
      </c>
      <c r="L243" s="145">
        <v>1</v>
      </c>
      <c r="M243" s="142" t="s">
        <v>418</v>
      </c>
      <c r="N243" s="146">
        <v>1</v>
      </c>
      <c r="O243" s="142" t="s">
        <v>419</v>
      </c>
      <c r="P243" s="146">
        <v>1</v>
      </c>
    </row>
    <row r="245" spans="1:10" ht="12.75">
      <c r="A245" s="147" t="s">
        <v>420</v>
      </c>
      <c r="C245" s="148" t="s">
        <v>421</v>
      </c>
      <c r="D245" s="148" t="s">
        <v>422</v>
      </c>
      <c r="F245" s="148" t="s">
        <v>423</v>
      </c>
      <c r="G245" s="148" t="s">
        <v>424</v>
      </c>
      <c r="H245" s="148" t="s">
        <v>425</v>
      </c>
      <c r="I245" s="149" t="s">
        <v>426</v>
      </c>
      <c r="J245" s="148" t="s">
        <v>427</v>
      </c>
    </row>
    <row r="246" spans="1:8" ht="12.75">
      <c r="A246" s="150" t="s">
        <v>491</v>
      </c>
      <c r="C246" s="151">
        <v>228.61599999992177</v>
      </c>
      <c r="D246" s="131">
        <v>29613.842451423407</v>
      </c>
      <c r="F246" s="131">
        <v>25395</v>
      </c>
      <c r="G246" s="131">
        <v>24904</v>
      </c>
      <c r="H246" s="152" t="s">
        <v>648</v>
      </c>
    </row>
    <row r="248" spans="4:8" ht="12.75">
      <c r="D248" s="131">
        <v>30179.604321807623</v>
      </c>
      <c r="F248" s="131">
        <v>25752.999999970198</v>
      </c>
      <c r="G248" s="131">
        <v>25202</v>
      </c>
      <c r="H248" s="152" t="s">
        <v>649</v>
      </c>
    </row>
    <row r="250" spans="4:8" ht="12.75">
      <c r="D250" s="131">
        <v>30198.065673738718</v>
      </c>
      <c r="F250" s="131">
        <v>26108</v>
      </c>
      <c r="G250" s="131">
        <v>25405</v>
      </c>
      <c r="H250" s="152" t="s">
        <v>650</v>
      </c>
    </row>
    <row r="252" spans="1:8" ht="12.75">
      <c r="A252" s="147" t="s">
        <v>428</v>
      </c>
      <c r="C252" s="153" t="s">
        <v>429</v>
      </c>
      <c r="D252" s="131">
        <v>29997.17081565658</v>
      </c>
      <c r="F252" s="131">
        <v>25751.99999999007</v>
      </c>
      <c r="G252" s="131">
        <v>25170.333333333336</v>
      </c>
      <c r="H252" s="131">
        <v>4525.3313661204475</v>
      </c>
    </row>
    <row r="253" spans="1:8" ht="12.75">
      <c r="A253" s="130">
        <v>38395.90956018519</v>
      </c>
      <c r="C253" s="153" t="s">
        <v>430</v>
      </c>
      <c r="D253" s="131">
        <v>332.10040875947385</v>
      </c>
      <c r="F253" s="131">
        <v>356.50105189185626</v>
      </c>
      <c r="G253" s="131">
        <v>251.99669309999553</v>
      </c>
      <c r="H253" s="131">
        <v>332.10040875947385</v>
      </c>
    </row>
    <row r="255" spans="3:8" ht="12.75">
      <c r="C255" s="153" t="s">
        <v>431</v>
      </c>
      <c r="D255" s="131">
        <v>1.107105769408557</v>
      </c>
      <c r="F255" s="131">
        <v>1.3843625811276548</v>
      </c>
      <c r="G255" s="131">
        <v>1.0011654981393263</v>
      </c>
      <c r="H255" s="131">
        <v>7.338698139230026</v>
      </c>
    </row>
    <row r="256" spans="1:10" ht="12.75">
      <c r="A256" s="147" t="s">
        <v>420</v>
      </c>
      <c r="C256" s="148" t="s">
        <v>421</v>
      </c>
      <c r="D256" s="148" t="s">
        <v>422</v>
      </c>
      <c r="F256" s="148" t="s">
        <v>423</v>
      </c>
      <c r="G256" s="148" t="s">
        <v>424</v>
      </c>
      <c r="H256" s="148" t="s">
        <v>425</v>
      </c>
      <c r="I256" s="149" t="s">
        <v>426</v>
      </c>
      <c r="J256" s="148" t="s">
        <v>427</v>
      </c>
    </row>
    <row r="257" spans="1:8" ht="12.75">
      <c r="A257" s="150" t="s">
        <v>492</v>
      </c>
      <c r="C257" s="151">
        <v>231.6040000000503</v>
      </c>
      <c r="D257" s="131">
        <v>27987.363721579313</v>
      </c>
      <c r="F257" s="131">
        <v>19378</v>
      </c>
      <c r="G257" s="131">
        <v>22503</v>
      </c>
      <c r="H257" s="152" t="s">
        <v>651</v>
      </c>
    </row>
    <row r="259" spans="4:8" ht="12.75">
      <c r="D259" s="131">
        <v>27337.985622942448</v>
      </c>
      <c r="F259" s="131">
        <v>18826</v>
      </c>
      <c r="G259" s="131">
        <v>22380</v>
      </c>
      <c r="H259" s="152" t="s">
        <v>652</v>
      </c>
    </row>
    <row r="261" spans="4:8" ht="12.75">
      <c r="D261" s="131">
        <v>28362.953721791506</v>
      </c>
      <c r="F261" s="131">
        <v>19047</v>
      </c>
      <c r="G261" s="131">
        <v>21861</v>
      </c>
      <c r="H261" s="152" t="s">
        <v>653</v>
      </c>
    </row>
    <row r="263" spans="1:8" ht="12.75">
      <c r="A263" s="147" t="s">
        <v>428</v>
      </c>
      <c r="C263" s="153" t="s">
        <v>429</v>
      </c>
      <c r="D263" s="131">
        <v>27896.10102210442</v>
      </c>
      <c r="F263" s="131">
        <v>19083.666666666668</v>
      </c>
      <c r="G263" s="131">
        <v>22248</v>
      </c>
      <c r="H263" s="131">
        <v>6978.038220172055</v>
      </c>
    </row>
    <row r="264" spans="1:8" ht="12.75">
      <c r="A264" s="130">
        <v>38395.91002314815</v>
      </c>
      <c r="C264" s="153" t="s">
        <v>430</v>
      </c>
      <c r="D264" s="131">
        <v>518.5427283755148</v>
      </c>
      <c r="F264" s="131">
        <v>277.8206855749466</v>
      </c>
      <c r="G264" s="131">
        <v>340.74770725567623</v>
      </c>
      <c r="H264" s="131">
        <v>518.5427283755148</v>
      </c>
    </row>
    <row r="266" spans="3:8" ht="12.75">
      <c r="C266" s="153" t="s">
        <v>431</v>
      </c>
      <c r="D266" s="131">
        <v>1.8588358565400593</v>
      </c>
      <c r="F266" s="131">
        <v>1.4558034911614464</v>
      </c>
      <c r="G266" s="131">
        <v>1.5315880405235356</v>
      </c>
      <c r="H266" s="131">
        <v>7.431067472180303</v>
      </c>
    </row>
    <row r="267" spans="1:10" ht="12.75">
      <c r="A267" s="147" t="s">
        <v>420</v>
      </c>
      <c r="C267" s="148" t="s">
        <v>421</v>
      </c>
      <c r="D267" s="148" t="s">
        <v>422</v>
      </c>
      <c r="F267" s="148" t="s">
        <v>423</v>
      </c>
      <c r="G267" s="148" t="s">
        <v>424</v>
      </c>
      <c r="H267" s="148" t="s">
        <v>425</v>
      </c>
      <c r="I267" s="149" t="s">
        <v>426</v>
      </c>
      <c r="J267" s="148" t="s">
        <v>427</v>
      </c>
    </row>
    <row r="268" spans="1:8" ht="12.75">
      <c r="A268" s="150" t="s">
        <v>490</v>
      </c>
      <c r="C268" s="151">
        <v>267.7160000000149</v>
      </c>
      <c r="D268" s="131">
        <v>17528.673320442438</v>
      </c>
      <c r="F268" s="131">
        <v>6139.25</v>
      </c>
      <c r="G268" s="131">
        <v>6277.5</v>
      </c>
      <c r="H268" s="152" t="s">
        <v>654</v>
      </c>
    </row>
    <row r="270" spans="4:8" ht="12.75">
      <c r="D270" s="131">
        <v>16757.553856104612</v>
      </c>
      <c r="F270" s="131">
        <v>6129.25</v>
      </c>
      <c r="G270" s="131">
        <v>6426.5</v>
      </c>
      <c r="H270" s="152" t="s">
        <v>655</v>
      </c>
    </row>
    <row r="272" spans="4:8" ht="12.75">
      <c r="D272" s="131">
        <v>16389.661445885897</v>
      </c>
      <c r="F272" s="131">
        <v>6263.25</v>
      </c>
      <c r="G272" s="131">
        <v>6378.5</v>
      </c>
      <c r="H272" s="152" t="s">
        <v>656</v>
      </c>
    </row>
    <row r="274" spans="1:8" ht="12.75">
      <c r="A274" s="147" t="s">
        <v>428</v>
      </c>
      <c r="C274" s="153" t="s">
        <v>429</v>
      </c>
      <c r="D274" s="131">
        <v>16891.962874144316</v>
      </c>
      <c r="F274" s="131">
        <v>6177.25</v>
      </c>
      <c r="G274" s="131">
        <v>6360.833333333334</v>
      </c>
      <c r="H274" s="131">
        <v>10607.523125553073</v>
      </c>
    </row>
    <row r="275" spans="1:8" ht="12.75">
      <c r="A275" s="130">
        <v>38395.9106712963</v>
      </c>
      <c r="C275" s="153" t="s">
        <v>430</v>
      </c>
      <c r="D275" s="131">
        <v>581.2799245570538</v>
      </c>
      <c r="F275" s="131">
        <v>74.64583042608609</v>
      </c>
      <c r="G275" s="131">
        <v>76.05480480109941</v>
      </c>
      <c r="H275" s="131">
        <v>581.2799245570538</v>
      </c>
    </row>
    <row r="277" spans="3:8" ht="12.75">
      <c r="C277" s="153" t="s">
        <v>431</v>
      </c>
      <c r="D277" s="131">
        <v>3.441162693098207</v>
      </c>
      <c r="F277" s="131">
        <v>1.2083990517800978</v>
      </c>
      <c r="G277" s="131">
        <v>1.1956735983403548</v>
      </c>
      <c r="H277" s="131">
        <v>5.47988364179735</v>
      </c>
    </row>
    <row r="278" spans="1:10" ht="12.75">
      <c r="A278" s="147" t="s">
        <v>420</v>
      </c>
      <c r="C278" s="148" t="s">
        <v>421</v>
      </c>
      <c r="D278" s="148" t="s">
        <v>422</v>
      </c>
      <c r="F278" s="148" t="s">
        <v>423</v>
      </c>
      <c r="G278" s="148" t="s">
        <v>424</v>
      </c>
      <c r="H278" s="148" t="s">
        <v>425</v>
      </c>
      <c r="I278" s="149" t="s">
        <v>426</v>
      </c>
      <c r="J278" s="148" t="s">
        <v>427</v>
      </c>
    </row>
    <row r="279" spans="1:8" ht="12.75">
      <c r="A279" s="150" t="s">
        <v>489</v>
      </c>
      <c r="C279" s="151">
        <v>292.40199999976903</v>
      </c>
      <c r="D279" s="131">
        <v>51918.36645525694</v>
      </c>
      <c r="F279" s="131">
        <v>20832.75</v>
      </c>
      <c r="G279" s="131">
        <v>20758.25</v>
      </c>
      <c r="H279" s="152" t="s">
        <v>657</v>
      </c>
    </row>
    <row r="281" spans="4:8" ht="12.75">
      <c r="D281" s="131">
        <v>51809.290988624096</v>
      </c>
      <c r="F281" s="131">
        <v>20422.25</v>
      </c>
      <c r="G281" s="131">
        <v>20208</v>
      </c>
      <c r="H281" s="152" t="s">
        <v>658</v>
      </c>
    </row>
    <row r="283" spans="4:8" ht="12.75">
      <c r="D283" s="131">
        <v>52285.617749392986</v>
      </c>
      <c r="F283" s="131">
        <v>20329</v>
      </c>
      <c r="G283" s="131">
        <v>20583.5</v>
      </c>
      <c r="H283" s="152" t="s">
        <v>659</v>
      </c>
    </row>
    <row r="285" spans="1:8" ht="12.75">
      <c r="A285" s="147" t="s">
        <v>428</v>
      </c>
      <c r="C285" s="153" t="s">
        <v>429</v>
      </c>
      <c r="D285" s="131">
        <v>52004.42506442468</v>
      </c>
      <c r="F285" s="131">
        <v>20528</v>
      </c>
      <c r="G285" s="131">
        <v>20516.583333333332</v>
      </c>
      <c r="H285" s="131">
        <v>31482.97190999906</v>
      </c>
    </row>
    <row r="286" spans="1:8" ht="12.75">
      <c r="A286" s="130">
        <v>38395.91135416667</v>
      </c>
      <c r="C286" s="153" t="s">
        <v>430</v>
      </c>
      <c r="D286" s="131">
        <v>249.5523169902492</v>
      </c>
      <c r="F286" s="131">
        <v>268.00804558818754</v>
      </c>
      <c r="G286" s="131">
        <v>281.1621344230644</v>
      </c>
      <c r="H286" s="131">
        <v>249.5523169902492</v>
      </c>
    </row>
    <row r="288" spans="3:8" ht="12.75">
      <c r="C288" s="153" t="s">
        <v>431</v>
      </c>
      <c r="D288" s="131">
        <v>0.4798674664340508</v>
      </c>
      <c r="F288" s="131">
        <v>1.3055730981497833</v>
      </c>
      <c r="G288" s="131">
        <v>1.370414019990647</v>
      </c>
      <c r="H288" s="131">
        <v>0.7926580683159421</v>
      </c>
    </row>
    <row r="289" spans="1:10" ht="12.75">
      <c r="A289" s="147" t="s">
        <v>420</v>
      </c>
      <c r="C289" s="148" t="s">
        <v>421</v>
      </c>
      <c r="D289" s="148" t="s">
        <v>422</v>
      </c>
      <c r="F289" s="148" t="s">
        <v>423</v>
      </c>
      <c r="G289" s="148" t="s">
        <v>424</v>
      </c>
      <c r="H289" s="148" t="s">
        <v>425</v>
      </c>
      <c r="I289" s="149" t="s">
        <v>426</v>
      </c>
      <c r="J289" s="148" t="s">
        <v>427</v>
      </c>
    </row>
    <row r="290" spans="1:8" ht="12.75">
      <c r="A290" s="150" t="s">
        <v>493</v>
      </c>
      <c r="C290" s="151">
        <v>324.75400000019</v>
      </c>
      <c r="D290" s="131">
        <v>47865.8453489542</v>
      </c>
      <c r="F290" s="131">
        <v>30302</v>
      </c>
      <c r="G290" s="131">
        <v>26585</v>
      </c>
      <c r="H290" s="152" t="s">
        <v>660</v>
      </c>
    </row>
    <row r="292" spans="4:8" ht="12.75">
      <c r="D292" s="131">
        <v>48948.653411865234</v>
      </c>
      <c r="F292" s="131">
        <v>29416.000000029802</v>
      </c>
      <c r="G292" s="131">
        <v>26794</v>
      </c>
      <c r="H292" s="152" t="s">
        <v>661</v>
      </c>
    </row>
    <row r="294" spans="4:8" ht="12.75">
      <c r="D294" s="131">
        <v>49277.26912456751</v>
      </c>
      <c r="F294" s="131">
        <v>28984</v>
      </c>
      <c r="G294" s="131">
        <v>27081</v>
      </c>
      <c r="H294" s="152" t="s">
        <v>662</v>
      </c>
    </row>
    <row r="296" spans="1:8" ht="12.75">
      <c r="A296" s="147" t="s">
        <v>428</v>
      </c>
      <c r="C296" s="153" t="s">
        <v>429</v>
      </c>
      <c r="D296" s="131">
        <v>48697.25596179564</v>
      </c>
      <c r="F296" s="131">
        <v>29567.333333343267</v>
      </c>
      <c r="G296" s="131">
        <v>26820</v>
      </c>
      <c r="H296" s="131">
        <v>20412.340342400763</v>
      </c>
    </row>
    <row r="297" spans="1:8" ht="12.75">
      <c r="A297" s="130">
        <v>38395.91186342593</v>
      </c>
      <c r="C297" s="153" t="s">
        <v>430</v>
      </c>
      <c r="D297" s="131">
        <v>738.5321773747046</v>
      </c>
      <c r="F297" s="131">
        <v>671.9057473549797</v>
      </c>
      <c r="G297" s="131">
        <v>249.0200795116731</v>
      </c>
      <c r="H297" s="131">
        <v>738.5321773747046</v>
      </c>
    </row>
    <row r="299" spans="3:8" ht="12.75">
      <c r="C299" s="153" t="s">
        <v>431</v>
      </c>
      <c r="D299" s="131">
        <v>1.516578630126724</v>
      </c>
      <c r="F299" s="131">
        <v>2.272459743933916</v>
      </c>
      <c r="G299" s="131">
        <v>0.928486500789236</v>
      </c>
      <c r="H299" s="131">
        <v>3.618067134813623</v>
      </c>
    </row>
    <row r="300" spans="1:10" ht="12.75">
      <c r="A300" s="147" t="s">
        <v>420</v>
      </c>
      <c r="C300" s="148" t="s">
        <v>421</v>
      </c>
      <c r="D300" s="148" t="s">
        <v>422</v>
      </c>
      <c r="F300" s="148" t="s">
        <v>423</v>
      </c>
      <c r="G300" s="148" t="s">
        <v>424</v>
      </c>
      <c r="H300" s="148" t="s">
        <v>425</v>
      </c>
      <c r="I300" s="149" t="s">
        <v>426</v>
      </c>
      <c r="J300" s="148" t="s">
        <v>427</v>
      </c>
    </row>
    <row r="301" spans="1:8" ht="12.75">
      <c r="A301" s="150" t="s">
        <v>512</v>
      </c>
      <c r="C301" s="151">
        <v>343.82299999985844</v>
      </c>
      <c r="D301" s="131">
        <v>30802.846163988113</v>
      </c>
      <c r="F301" s="131">
        <v>26408</v>
      </c>
      <c r="G301" s="131">
        <v>26410</v>
      </c>
      <c r="H301" s="152" t="s">
        <v>663</v>
      </c>
    </row>
    <row r="303" spans="4:8" ht="12.75">
      <c r="D303" s="131">
        <v>30431.780796855688</v>
      </c>
      <c r="F303" s="131">
        <v>26625.999999970198</v>
      </c>
      <c r="G303" s="131">
        <v>26698</v>
      </c>
      <c r="H303" s="152" t="s">
        <v>664</v>
      </c>
    </row>
    <row r="305" spans="4:8" ht="12.75">
      <c r="D305" s="131">
        <v>30960.111353486776</v>
      </c>
      <c r="F305" s="131">
        <v>27725.999999970198</v>
      </c>
      <c r="G305" s="131">
        <v>26256</v>
      </c>
      <c r="H305" s="152" t="s">
        <v>665</v>
      </c>
    </row>
    <row r="307" spans="1:8" ht="12.75">
      <c r="A307" s="147" t="s">
        <v>428</v>
      </c>
      <c r="C307" s="153" t="s">
        <v>429</v>
      </c>
      <c r="D307" s="131">
        <v>30731.579438110195</v>
      </c>
      <c r="F307" s="131">
        <v>26919.99999998013</v>
      </c>
      <c r="G307" s="131">
        <v>26454.666666666664</v>
      </c>
      <c r="H307" s="131">
        <v>4042.5674131081737</v>
      </c>
    </row>
    <row r="308" spans="1:8" ht="12.75">
      <c r="A308" s="130">
        <v>38395.912303240744</v>
      </c>
      <c r="C308" s="153" t="s">
        <v>430</v>
      </c>
      <c r="D308" s="131">
        <v>271.2793835333919</v>
      </c>
      <c r="F308" s="131">
        <v>706.4757603660165</v>
      </c>
      <c r="G308" s="131">
        <v>224.3598300349983</v>
      </c>
      <c r="H308" s="131">
        <v>271.2793835333919</v>
      </c>
    </row>
    <row r="310" spans="3:8" ht="12.75">
      <c r="C310" s="153" t="s">
        <v>431</v>
      </c>
      <c r="D310" s="131">
        <v>0.8827381751716239</v>
      </c>
      <c r="F310" s="131">
        <v>2.6243527502471697</v>
      </c>
      <c r="G310" s="131">
        <v>0.8480916915792992</v>
      </c>
      <c r="H310" s="131">
        <v>6.710571669225812</v>
      </c>
    </row>
    <row r="311" spans="1:10" ht="12.75">
      <c r="A311" s="147" t="s">
        <v>420</v>
      </c>
      <c r="C311" s="148" t="s">
        <v>421</v>
      </c>
      <c r="D311" s="148" t="s">
        <v>422</v>
      </c>
      <c r="F311" s="148" t="s">
        <v>423</v>
      </c>
      <c r="G311" s="148" t="s">
        <v>424</v>
      </c>
      <c r="H311" s="148" t="s">
        <v>425</v>
      </c>
      <c r="I311" s="149" t="s">
        <v>426</v>
      </c>
      <c r="J311" s="148" t="s">
        <v>427</v>
      </c>
    </row>
    <row r="312" spans="1:8" ht="12.75">
      <c r="A312" s="150" t="s">
        <v>494</v>
      </c>
      <c r="C312" s="151">
        <v>361.38400000007823</v>
      </c>
      <c r="D312" s="131">
        <v>62523.905600726604</v>
      </c>
      <c r="F312" s="131">
        <v>24538</v>
      </c>
      <c r="G312" s="131">
        <v>24122</v>
      </c>
      <c r="H312" s="152" t="s">
        <v>666</v>
      </c>
    </row>
    <row r="314" spans="4:8" ht="12.75">
      <c r="D314" s="131">
        <v>59956.190133571625</v>
      </c>
      <c r="F314" s="131">
        <v>24938</v>
      </c>
      <c r="G314" s="131">
        <v>25694</v>
      </c>
      <c r="H314" s="152" t="s">
        <v>667</v>
      </c>
    </row>
    <row r="316" spans="4:8" ht="12.75">
      <c r="D316" s="131">
        <v>60950.99173909426</v>
      </c>
      <c r="F316" s="131">
        <v>26006</v>
      </c>
      <c r="G316" s="131">
        <v>25532</v>
      </c>
      <c r="H316" s="152" t="s">
        <v>668</v>
      </c>
    </row>
    <row r="318" spans="1:8" ht="12.75">
      <c r="A318" s="147" t="s">
        <v>428</v>
      </c>
      <c r="C318" s="153" t="s">
        <v>429</v>
      </c>
      <c r="D318" s="131">
        <v>61143.69582446416</v>
      </c>
      <c r="F318" s="131">
        <v>25160.666666666664</v>
      </c>
      <c r="G318" s="131">
        <v>25116</v>
      </c>
      <c r="H318" s="131">
        <v>36003.55993755126</v>
      </c>
    </row>
    <row r="319" spans="1:8" ht="12.75">
      <c r="A319" s="130">
        <v>38395.91273148148</v>
      </c>
      <c r="C319" s="153" t="s">
        <v>430</v>
      </c>
      <c r="D319" s="131">
        <v>1294.6589622195506</v>
      </c>
      <c r="F319" s="131">
        <v>758.9079873959249</v>
      </c>
      <c r="G319" s="131">
        <v>864.631713505814</v>
      </c>
      <c r="H319" s="131">
        <v>1294.6589622195506</v>
      </c>
    </row>
    <row r="321" spans="3:8" ht="12.75">
      <c r="C321" s="153" t="s">
        <v>431</v>
      </c>
      <c r="D321" s="131">
        <v>2.1174038382245546</v>
      </c>
      <c r="F321" s="131">
        <v>3.0162475321106696</v>
      </c>
      <c r="G321" s="131">
        <v>3.4425534062184027</v>
      </c>
      <c r="H321" s="131">
        <v>3.595919304827514</v>
      </c>
    </row>
    <row r="322" spans="1:10" ht="12.75">
      <c r="A322" s="147" t="s">
        <v>420</v>
      </c>
      <c r="C322" s="148" t="s">
        <v>421</v>
      </c>
      <c r="D322" s="148" t="s">
        <v>422</v>
      </c>
      <c r="F322" s="148" t="s">
        <v>423</v>
      </c>
      <c r="G322" s="148" t="s">
        <v>424</v>
      </c>
      <c r="H322" s="148" t="s">
        <v>425</v>
      </c>
      <c r="I322" s="149" t="s">
        <v>426</v>
      </c>
      <c r="J322" s="148" t="s">
        <v>427</v>
      </c>
    </row>
    <row r="323" spans="1:8" ht="12.75">
      <c r="A323" s="150" t="s">
        <v>513</v>
      </c>
      <c r="C323" s="151">
        <v>371.029</v>
      </c>
      <c r="D323" s="131">
        <v>40514.7913980484</v>
      </c>
      <c r="F323" s="131">
        <v>30536</v>
      </c>
      <c r="G323" s="131">
        <v>30452</v>
      </c>
      <c r="H323" s="152" t="s">
        <v>669</v>
      </c>
    </row>
    <row r="325" spans="4:8" ht="12.75">
      <c r="D325" s="131">
        <v>39692.08894747496</v>
      </c>
      <c r="F325" s="131">
        <v>30262</v>
      </c>
      <c r="G325" s="131">
        <v>29922.000000029802</v>
      </c>
      <c r="H325" s="152" t="s">
        <v>670</v>
      </c>
    </row>
    <row r="327" spans="4:8" ht="12.75">
      <c r="D327" s="131">
        <v>40446.146615982056</v>
      </c>
      <c r="F327" s="131">
        <v>31214</v>
      </c>
      <c r="G327" s="131">
        <v>31298</v>
      </c>
      <c r="H327" s="152" t="s">
        <v>671</v>
      </c>
    </row>
    <row r="329" spans="1:8" ht="12.75">
      <c r="A329" s="147" t="s">
        <v>428</v>
      </c>
      <c r="C329" s="153" t="s">
        <v>429</v>
      </c>
      <c r="D329" s="131">
        <v>40217.67565383514</v>
      </c>
      <c r="F329" s="131">
        <v>30670.666666666664</v>
      </c>
      <c r="G329" s="131">
        <v>30557.333333343267</v>
      </c>
      <c r="H329" s="131">
        <v>9590.137951223887</v>
      </c>
    </row>
    <row r="330" spans="1:8" ht="12.75">
      <c r="A330" s="130">
        <v>38395.9131712963</v>
      </c>
      <c r="C330" s="153" t="s">
        <v>430</v>
      </c>
      <c r="D330" s="131">
        <v>456.4636523897191</v>
      </c>
      <c r="F330" s="131">
        <v>490.0789052115316</v>
      </c>
      <c r="G330" s="131">
        <v>694.0211331900582</v>
      </c>
      <c r="H330" s="131">
        <v>456.4636523897191</v>
      </c>
    </row>
    <row r="332" spans="3:8" ht="12.75">
      <c r="C332" s="153" t="s">
        <v>431</v>
      </c>
      <c r="D332" s="131">
        <v>1.1349826785581305</v>
      </c>
      <c r="F332" s="131">
        <v>1.5978749680852442</v>
      </c>
      <c r="G332" s="131">
        <v>2.27120974732688</v>
      </c>
      <c r="H332" s="131">
        <v>4.759719356607019</v>
      </c>
    </row>
    <row r="333" spans="1:10" ht="12.75">
      <c r="A333" s="147" t="s">
        <v>420</v>
      </c>
      <c r="C333" s="148" t="s">
        <v>421</v>
      </c>
      <c r="D333" s="148" t="s">
        <v>422</v>
      </c>
      <c r="F333" s="148" t="s">
        <v>423</v>
      </c>
      <c r="G333" s="148" t="s">
        <v>424</v>
      </c>
      <c r="H333" s="148" t="s">
        <v>425</v>
      </c>
      <c r="I333" s="149" t="s">
        <v>426</v>
      </c>
      <c r="J333" s="148" t="s">
        <v>427</v>
      </c>
    </row>
    <row r="334" spans="1:8" ht="12.75">
      <c r="A334" s="150" t="s">
        <v>488</v>
      </c>
      <c r="C334" s="151">
        <v>407.77100000018254</v>
      </c>
      <c r="D334" s="131">
        <v>1067900.2417373657</v>
      </c>
      <c r="F334" s="131">
        <v>82900</v>
      </c>
      <c r="G334" s="131">
        <v>81100</v>
      </c>
      <c r="H334" s="152" t="s">
        <v>672</v>
      </c>
    </row>
    <row r="336" spans="4:8" ht="12.75">
      <c r="D336" s="131">
        <v>1225761.7200317383</v>
      </c>
      <c r="F336" s="131">
        <v>83200</v>
      </c>
      <c r="G336" s="131">
        <v>79900</v>
      </c>
      <c r="H336" s="152" t="s">
        <v>673</v>
      </c>
    </row>
    <row r="338" spans="4:8" ht="12.75">
      <c r="D338" s="131">
        <v>1124088.948387146</v>
      </c>
      <c r="F338" s="131">
        <v>83000</v>
      </c>
      <c r="G338" s="131">
        <v>81300</v>
      </c>
      <c r="H338" s="152" t="s">
        <v>674</v>
      </c>
    </row>
    <row r="340" spans="1:8" ht="12.75">
      <c r="A340" s="147" t="s">
        <v>428</v>
      </c>
      <c r="C340" s="153" t="s">
        <v>429</v>
      </c>
      <c r="D340" s="131">
        <v>1139250.3033854167</v>
      </c>
      <c r="F340" s="131">
        <v>83033.33333333333</v>
      </c>
      <c r="G340" s="131">
        <v>80766.66666666667</v>
      </c>
      <c r="H340" s="131">
        <v>1057368.8358801757</v>
      </c>
    </row>
    <row r="341" spans="1:8" ht="12.75">
      <c r="A341" s="130">
        <v>38395.91364583333</v>
      </c>
      <c r="C341" s="153" t="s">
        <v>430</v>
      </c>
      <c r="D341" s="131">
        <v>80015.38349816708</v>
      </c>
      <c r="F341" s="131">
        <v>152.7525231651947</v>
      </c>
      <c r="G341" s="131">
        <v>757.1877794400366</v>
      </c>
      <c r="H341" s="131">
        <v>80015.38349816708</v>
      </c>
    </row>
    <row r="343" spans="3:8" ht="12.75">
      <c r="C343" s="153" t="s">
        <v>431</v>
      </c>
      <c r="D343" s="131">
        <v>7.023512151841604</v>
      </c>
      <c r="F343" s="131">
        <v>0.18396530288863275</v>
      </c>
      <c r="G343" s="131">
        <v>0.9375003459843622</v>
      </c>
      <c r="H343" s="131">
        <v>7.567405127044493</v>
      </c>
    </row>
    <row r="344" spans="1:10" ht="12.75">
      <c r="A344" s="147" t="s">
        <v>420</v>
      </c>
      <c r="C344" s="148" t="s">
        <v>421</v>
      </c>
      <c r="D344" s="148" t="s">
        <v>422</v>
      </c>
      <c r="F344" s="148" t="s">
        <v>423</v>
      </c>
      <c r="G344" s="148" t="s">
        <v>424</v>
      </c>
      <c r="H344" s="148" t="s">
        <v>425</v>
      </c>
      <c r="I344" s="149" t="s">
        <v>426</v>
      </c>
      <c r="J344" s="148" t="s">
        <v>427</v>
      </c>
    </row>
    <row r="345" spans="1:8" ht="12.75">
      <c r="A345" s="150" t="s">
        <v>495</v>
      </c>
      <c r="C345" s="151">
        <v>455.40299999993294</v>
      </c>
      <c r="D345" s="131">
        <v>103127.12039840221</v>
      </c>
      <c r="F345" s="131">
        <v>76647.5</v>
      </c>
      <c r="G345" s="131">
        <v>79900</v>
      </c>
      <c r="H345" s="152" t="s">
        <v>675</v>
      </c>
    </row>
    <row r="347" spans="4:8" ht="12.75">
      <c r="D347" s="131">
        <v>103584.29794347286</v>
      </c>
      <c r="F347" s="131">
        <v>76130</v>
      </c>
      <c r="G347" s="131">
        <v>79162.5</v>
      </c>
      <c r="H347" s="152" t="s">
        <v>676</v>
      </c>
    </row>
    <row r="349" spans="4:8" ht="12.75">
      <c r="D349" s="131">
        <v>102602.30475437641</v>
      </c>
      <c r="F349" s="131">
        <v>75847.5</v>
      </c>
      <c r="G349" s="131">
        <v>77337.5</v>
      </c>
      <c r="H349" s="152" t="s">
        <v>677</v>
      </c>
    </row>
    <row r="351" spans="1:8" ht="12.75">
      <c r="A351" s="147" t="s">
        <v>428</v>
      </c>
      <c r="C351" s="153" t="s">
        <v>429</v>
      </c>
      <c r="D351" s="131">
        <v>103104.57436541715</v>
      </c>
      <c r="F351" s="131">
        <v>76208.33333333333</v>
      </c>
      <c r="G351" s="131">
        <v>78800</v>
      </c>
      <c r="H351" s="131">
        <v>25607.94161347918</v>
      </c>
    </row>
    <row r="352" spans="1:8" ht="12.75">
      <c r="A352" s="130">
        <v>38395.914293981485</v>
      </c>
      <c r="C352" s="153" t="s">
        <v>430</v>
      </c>
      <c r="D352" s="131">
        <v>491.3846747317197</v>
      </c>
      <c r="F352" s="131">
        <v>405.7118230139877</v>
      </c>
      <c r="G352" s="131">
        <v>1319.1498209073904</v>
      </c>
      <c r="H352" s="131">
        <v>491.3846747317197</v>
      </c>
    </row>
    <row r="354" spans="3:8" ht="12.75">
      <c r="C354" s="153" t="s">
        <v>431</v>
      </c>
      <c r="D354" s="131">
        <v>0.47658862640777044</v>
      </c>
      <c r="F354" s="131">
        <v>0.5323719930199949</v>
      </c>
      <c r="G354" s="131">
        <v>1.6740479960753682</v>
      </c>
      <c r="H354" s="131">
        <v>1.9188761133111571</v>
      </c>
    </row>
    <row r="355" spans="1:16" ht="12.75">
      <c r="A355" s="141" t="s">
        <v>411</v>
      </c>
      <c r="B355" s="136" t="s">
        <v>554</v>
      </c>
      <c r="D355" s="141" t="s">
        <v>412</v>
      </c>
      <c r="E355" s="136" t="s">
        <v>413</v>
      </c>
      <c r="F355" s="137" t="s">
        <v>434</v>
      </c>
      <c r="G355" s="142" t="s">
        <v>415</v>
      </c>
      <c r="H355" s="143">
        <v>1</v>
      </c>
      <c r="I355" s="144" t="s">
        <v>416</v>
      </c>
      <c r="J355" s="143">
        <v>4</v>
      </c>
      <c r="K355" s="142" t="s">
        <v>417</v>
      </c>
      <c r="L355" s="145">
        <v>1</v>
      </c>
      <c r="M355" s="142" t="s">
        <v>418</v>
      </c>
      <c r="N355" s="146">
        <v>1</v>
      </c>
      <c r="O355" s="142" t="s">
        <v>419</v>
      </c>
      <c r="P355" s="146">
        <v>1</v>
      </c>
    </row>
    <row r="357" spans="1:10" ht="12.75">
      <c r="A357" s="147" t="s">
        <v>420</v>
      </c>
      <c r="C357" s="148" t="s">
        <v>421</v>
      </c>
      <c r="D357" s="148" t="s">
        <v>422</v>
      </c>
      <c r="F357" s="148" t="s">
        <v>423</v>
      </c>
      <c r="G357" s="148" t="s">
        <v>424</v>
      </c>
      <c r="H357" s="148" t="s">
        <v>425</v>
      </c>
      <c r="I357" s="149" t="s">
        <v>426</v>
      </c>
      <c r="J357" s="148" t="s">
        <v>427</v>
      </c>
    </row>
    <row r="358" spans="1:8" ht="12.75">
      <c r="A358" s="150" t="s">
        <v>491</v>
      </c>
      <c r="C358" s="151">
        <v>228.61599999992177</v>
      </c>
      <c r="D358" s="131">
        <v>53822.06901371479</v>
      </c>
      <c r="F358" s="131">
        <v>25713</v>
      </c>
      <c r="G358" s="131">
        <v>24552</v>
      </c>
      <c r="H358" s="152" t="s">
        <v>678</v>
      </c>
    </row>
    <row r="360" spans="4:8" ht="12.75">
      <c r="D360" s="131">
        <v>50893.31245213747</v>
      </c>
      <c r="F360" s="131">
        <v>26238</v>
      </c>
      <c r="G360" s="131">
        <v>24655</v>
      </c>
      <c r="H360" s="152" t="s">
        <v>679</v>
      </c>
    </row>
    <row r="362" spans="4:8" ht="12.75">
      <c r="D362" s="131">
        <v>49873.81108772755</v>
      </c>
      <c r="F362" s="131">
        <v>25990</v>
      </c>
      <c r="G362" s="131">
        <v>24617</v>
      </c>
      <c r="H362" s="152" t="s">
        <v>680</v>
      </c>
    </row>
    <row r="364" spans="1:8" ht="12.75">
      <c r="A364" s="147" t="s">
        <v>428</v>
      </c>
      <c r="C364" s="153" t="s">
        <v>429</v>
      </c>
      <c r="D364" s="131">
        <v>51529.730851193264</v>
      </c>
      <c r="F364" s="131">
        <v>25980.333333333336</v>
      </c>
      <c r="G364" s="131">
        <v>24608</v>
      </c>
      <c r="H364" s="131">
        <v>26210.383756392042</v>
      </c>
    </row>
    <row r="365" spans="1:8" ht="12.75">
      <c r="A365" s="130">
        <v>38395.91652777778</v>
      </c>
      <c r="C365" s="153" t="s">
        <v>430</v>
      </c>
      <c r="D365" s="131">
        <v>2049.6234889663574</v>
      </c>
      <c r="F365" s="131">
        <v>262.63345813763584</v>
      </c>
      <c r="G365" s="131">
        <v>52.08646657242167</v>
      </c>
      <c r="H365" s="131">
        <v>2049.6234889663574</v>
      </c>
    </row>
    <row r="367" spans="3:8" ht="12.75">
      <c r="C367" s="153" t="s">
        <v>431</v>
      </c>
      <c r="D367" s="131">
        <v>3.977555199900477</v>
      </c>
      <c r="F367" s="131">
        <v>1.0108933352316591</v>
      </c>
      <c r="G367" s="131">
        <v>0.21166476988142743</v>
      </c>
      <c r="H367" s="131">
        <v>7.819891185173919</v>
      </c>
    </row>
    <row r="368" spans="1:10" ht="12.75">
      <c r="A368" s="147" t="s">
        <v>420</v>
      </c>
      <c r="C368" s="148" t="s">
        <v>421</v>
      </c>
      <c r="D368" s="148" t="s">
        <v>422</v>
      </c>
      <c r="F368" s="148" t="s">
        <v>423</v>
      </c>
      <c r="G368" s="148" t="s">
        <v>424</v>
      </c>
      <c r="H368" s="148" t="s">
        <v>425</v>
      </c>
      <c r="I368" s="149" t="s">
        <v>426</v>
      </c>
      <c r="J368" s="148" t="s">
        <v>427</v>
      </c>
    </row>
    <row r="369" spans="1:8" ht="12.75">
      <c r="A369" s="150" t="s">
        <v>492</v>
      </c>
      <c r="C369" s="151">
        <v>231.6040000000503</v>
      </c>
      <c r="D369" s="131">
        <v>54684.17899918556</v>
      </c>
      <c r="F369" s="131">
        <v>18764</v>
      </c>
      <c r="G369" s="131">
        <v>22395</v>
      </c>
      <c r="H369" s="152" t="s">
        <v>681</v>
      </c>
    </row>
    <row r="371" spans="4:8" ht="12.75">
      <c r="D371" s="131">
        <v>53218.8751924634</v>
      </c>
      <c r="F371" s="131">
        <v>18932</v>
      </c>
      <c r="G371" s="131">
        <v>22866</v>
      </c>
      <c r="H371" s="152" t="s">
        <v>682</v>
      </c>
    </row>
    <row r="373" spans="4:8" ht="12.75">
      <c r="D373" s="131">
        <v>55271.00656038523</v>
      </c>
      <c r="F373" s="131">
        <v>19138</v>
      </c>
      <c r="G373" s="131">
        <v>22501</v>
      </c>
      <c r="H373" s="152" t="s">
        <v>683</v>
      </c>
    </row>
    <row r="375" spans="1:8" ht="12.75">
      <c r="A375" s="147" t="s">
        <v>428</v>
      </c>
      <c r="C375" s="153" t="s">
        <v>429</v>
      </c>
      <c r="D375" s="131">
        <v>54391.35358401139</v>
      </c>
      <c r="F375" s="131">
        <v>18944.666666666668</v>
      </c>
      <c r="G375" s="131">
        <v>22587.333333333336</v>
      </c>
      <c r="H375" s="131">
        <v>33334.99609608869</v>
      </c>
    </row>
    <row r="376" spans="1:8" ht="12.75">
      <c r="A376" s="130">
        <v>38395.91699074074</v>
      </c>
      <c r="C376" s="153" t="s">
        <v>430</v>
      </c>
      <c r="D376" s="131">
        <v>1056.9393694199694</v>
      </c>
      <c r="F376" s="131">
        <v>187.32147056152783</v>
      </c>
      <c r="G376" s="131">
        <v>247.08365654841143</v>
      </c>
      <c r="H376" s="131">
        <v>1056.9393694199694</v>
      </c>
    </row>
    <row r="378" spans="3:8" ht="12.75">
      <c r="C378" s="153" t="s">
        <v>431</v>
      </c>
      <c r="D378" s="131">
        <v>1.9432121096001964</v>
      </c>
      <c r="F378" s="131">
        <v>0.9887820876316702</v>
      </c>
      <c r="G378" s="131">
        <v>1.0939036180237214</v>
      </c>
      <c r="H378" s="131">
        <v>3.170659946601836</v>
      </c>
    </row>
    <row r="379" spans="1:10" ht="12.75">
      <c r="A379" s="147" t="s">
        <v>420</v>
      </c>
      <c r="C379" s="148" t="s">
        <v>421</v>
      </c>
      <c r="D379" s="148" t="s">
        <v>422</v>
      </c>
      <c r="F379" s="148" t="s">
        <v>423</v>
      </c>
      <c r="G379" s="148" t="s">
        <v>424</v>
      </c>
      <c r="H379" s="148" t="s">
        <v>425</v>
      </c>
      <c r="I379" s="149" t="s">
        <v>426</v>
      </c>
      <c r="J379" s="148" t="s">
        <v>427</v>
      </c>
    </row>
    <row r="380" spans="1:8" ht="12.75">
      <c r="A380" s="150" t="s">
        <v>490</v>
      </c>
      <c r="C380" s="151">
        <v>267.7160000000149</v>
      </c>
      <c r="D380" s="131">
        <v>57586.3002461195</v>
      </c>
      <c r="F380" s="131">
        <v>6371</v>
      </c>
      <c r="G380" s="131">
        <v>6577.5</v>
      </c>
      <c r="H380" s="152" t="s">
        <v>684</v>
      </c>
    </row>
    <row r="382" spans="4:8" ht="12.75">
      <c r="D382" s="131">
        <v>57588.56152111292</v>
      </c>
      <c r="F382" s="131">
        <v>6359.25</v>
      </c>
      <c r="G382" s="131">
        <v>6562.5</v>
      </c>
      <c r="H382" s="152" t="s">
        <v>685</v>
      </c>
    </row>
    <row r="384" spans="4:8" ht="12.75">
      <c r="D384" s="131">
        <v>53150.7808252573</v>
      </c>
      <c r="F384" s="131">
        <v>6432.499999992549</v>
      </c>
      <c r="G384" s="131">
        <v>6550.5</v>
      </c>
      <c r="H384" s="152" t="s">
        <v>686</v>
      </c>
    </row>
    <row r="386" spans="1:8" ht="12.75">
      <c r="A386" s="147" t="s">
        <v>428</v>
      </c>
      <c r="C386" s="153" t="s">
        <v>429</v>
      </c>
      <c r="D386" s="131">
        <v>56108.54753082991</v>
      </c>
      <c r="F386" s="131">
        <v>6387.583333330849</v>
      </c>
      <c r="G386" s="131">
        <v>6563.5</v>
      </c>
      <c r="H386" s="131">
        <v>49618.25082515257</v>
      </c>
    </row>
    <row r="387" spans="1:8" ht="12.75">
      <c r="A387" s="130">
        <v>38395.91763888889</v>
      </c>
      <c r="C387" s="153" t="s">
        <v>430</v>
      </c>
      <c r="D387" s="131">
        <v>2561.5013550233184</v>
      </c>
      <c r="F387" s="131">
        <v>39.34013005828433</v>
      </c>
      <c r="G387" s="131">
        <v>13.527749258468681</v>
      </c>
      <c r="H387" s="131">
        <v>2561.5013550233184</v>
      </c>
    </row>
    <row r="389" spans="3:8" ht="12.75">
      <c r="C389" s="153" t="s">
        <v>431</v>
      </c>
      <c r="D389" s="131">
        <v>4.565260495499109</v>
      </c>
      <c r="F389" s="131">
        <v>0.6158844120749837</v>
      </c>
      <c r="G389" s="131">
        <v>0.20610572497095578</v>
      </c>
      <c r="H389" s="131">
        <v>5.162417683867319</v>
      </c>
    </row>
    <row r="390" spans="1:10" ht="12.75">
      <c r="A390" s="147" t="s">
        <v>420</v>
      </c>
      <c r="C390" s="148" t="s">
        <v>421</v>
      </c>
      <c r="D390" s="148" t="s">
        <v>422</v>
      </c>
      <c r="F390" s="148" t="s">
        <v>423</v>
      </c>
      <c r="G390" s="148" t="s">
        <v>424</v>
      </c>
      <c r="H390" s="148" t="s">
        <v>425</v>
      </c>
      <c r="I390" s="149" t="s">
        <v>426</v>
      </c>
      <c r="J390" s="148" t="s">
        <v>427</v>
      </c>
    </row>
    <row r="391" spans="1:8" ht="12.75">
      <c r="A391" s="150" t="s">
        <v>489</v>
      </c>
      <c r="C391" s="151">
        <v>292.40199999976903</v>
      </c>
      <c r="D391" s="131">
        <v>50779.46598702669</v>
      </c>
      <c r="F391" s="131">
        <v>21621.5</v>
      </c>
      <c r="G391" s="131">
        <v>20897.5</v>
      </c>
      <c r="H391" s="152" t="s">
        <v>687</v>
      </c>
    </row>
    <row r="393" spans="4:8" ht="12.75">
      <c r="D393" s="131">
        <v>47928.5427865386</v>
      </c>
      <c r="F393" s="131">
        <v>21698.5</v>
      </c>
      <c r="G393" s="131">
        <v>20851.25</v>
      </c>
      <c r="H393" s="152" t="s">
        <v>688</v>
      </c>
    </row>
    <row r="395" spans="4:8" ht="12.75">
      <c r="D395" s="131">
        <v>55235.421692311764</v>
      </c>
      <c r="F395" s="131">
        <v>21716.25</v>
      </c>
      <c r="G395" s="131">
        <v>20785.75</v>
      </c>
      <c r="H395" s="152" t="s">
        <v>689</v>
      </c>
    </row>
    <row r="397" spans="1:8" ht="12.75">
      <c r="A397" s="147" t="s">
        <v>428</v>
      </c>
      <c r="C397" s="153" t="s">
        <v>429</v>
      </c>
      <c r="D397" s="131">
        <v>51314.47682195902</v>
      </c>
      <c r="F397" s="131">
        <v>21678.75</v>
      </c>
      <c r="G397" s="131">
        <v>20844.833333333332</v>
      </c>
      <c r="H397" s="131">
        <v>30113.933272053175</v>
      </c>
    </row>
    <row r="398" spans="1:8" ht="12.75">
      <c r="A398" s="130">
        <v>38395.91832175926</v>
      </c>
      <c r="C398" s="153" t="s">
        <v>430</v>
      </c>
      <c r="D398" s="131">
        <v>3682.702442640386</v>
      </c>
      <c r="F398" s="131">
        <v>50.36802060831853</v>
      </c>
      <c r="G398" s="131">
        <v>56.15065300896627</v>
      </c>
      <c r="H398" s="131">
        <v>3682.702442640386</v>
      </c>
    </row>
    <row r="400" spans="3:8" ht="12.75">
      <c r="C400" s="153" t="s">
        <v>431</v>
      </c>
      <c r="D400" s="131">
        <v>7.176731929700675</v>
      </c>
      <c r="F400" s="131">
        <v>0.23233821418817294</v>
      </c>
      <c r="G400" s="131">
        <v>0.26937443975229497</v>
      </c>
      <c r="H400" s="131">
        <v>12.229230932307562</v>
      </c>
    </row>
    <row r="401" spans="1:10" ht="12.75">
      <c r="A401" s="147" t="s">
        <v>420</v>
      </c>
      <c r="C401" s="148" t="s">
        <v>421</v>
      </c>
      <c r="D401" s="148" t="s">
        <v>422</v>
      </c>
      <c r="F401" s="148" t="s">
        <v>423</v>
      </c>
      <c r="G401" s="148" t="s">
        <v>424</v>
      </c>
      <c r="H401" s="148" t="s">
        <v>425</v>
      </c>
      <c r="I401" s="149" t="s">
        <v>426</v>
      </c>
      <c r="J401" s="148" t="s">
        <v>427</v>
      </c>
    </row>
    <row r="402" spans="1:8" ht="12.75">
      <c r="A402" s="150" t="s">
        <v>493</v>
      </c>
      <c r="C402" s="151">
        <v>324.75400000019</v>
      </c>
      <c r="D402" s="131">
        <v>48354.15342915058</v>
      </c>
      <c r="F402" s="131">
        <v>31687</v>
      </c>
      <c r="G402" s="131">
        <v>28535</v>
      </c>
      <c r="H402" s="152" t="s">
        <v>690</v>
      </c>
    </row>
    <row r="404" spans="4:8" ht="12.75">
      <c r="D404" s="131">
        <v>47987.42025667429</v>
      </c>
      <c r="F404" s="131">
        <v>31490</v>
      </c>
      <c r="G404" s="131">
        <v>27570.000000029802</v>
      </c>
      <c r="H404" s="152" t="s">
        <v>691</v>
      </c>
    </row>
    <row r="406" spans="4:8" ht="12.75">
      <c r="D406" s="131">
        <v>49775.759224653244</v>
      </c>
      <c r="F406" s="131">
        <v>31102.999999970198</v>
      </c>
      <c r="G406" s="131">
        <v>28146</v>
      </c>
      <c r="H406" s="152" t="s">
        <v>692</v>
      </c>
    </row>
    <row r="408" spans="1:8" ht="12.75">
      <c r="A408" s="147" t="s">
        <v>428</v>
      </c>
      <c r="C408" s="153" t="s">
        <v>429</v>
      </c>
      <c r="D408" s="131">
        <v>48705.77763682604</v>
      </c>
      <c r="F408" s="131">
        <v>31426.666666656733</v>
      </c>
      <c r="G408" s="131">
        <v>28083.666666676603</v>
      </c>
      <c r="H408" s="131">
        <v>18839.577756515508</v>
      </c>
    </row>
    <row r="409" spans="1:8" ht="12.75">
      <c r="A409" s="130">
        <v>38395.91883101852</v>
      </c>
      <c r="C409" s="153" t="s">
        <v>430</v>
      </c>
      <c r="D409" s="131">
        <v>944.5997849168492</v>
      </c>
      <c r="F409" s="131">
        <v>297.10660265786</v>
      </c>
      <c r="G409" s="131">
        <v>485.51038435658046</v>
      </c>
      <c r="H409" s="131">
        <v>944.5997849168492</v>
      </c>
    </row>
    <row r="411" spans="3:8" ht="12.75">
      <c r="C411" s="153" t="s">
        <v>431</v>
      </c>
      <c r="D411" s="131">
        <v>1.9393998633185665</v>
      </c>
      <c r="F411" s="131">
        <v>0.9453964870320979</v>
      </c>
      <c r="G411" s="131">
        <v>1.7287998398466804</v>
      </c>
      <c r="H411" s="131">
        <v>5.013911655159934</v>
      </c>
    </row>
    <row r="412" spans="1:10" ht="12.75">
      <c r="A412" s="147" t="s">
        <v>420</v>
      </c>
      <c r="C412" s="148" t="s">
        <v>421</v>
      </c>
      <c r="D412" s="148" t="s">
        <v>422</v>
      </c>
      <c r="F412" s="148" t="s">
        <v>423</v>
      </c>
      <c r="G412" s="148" t="s">
        <v>424</v>
      </c>
      <c r="H412" s="148" t="s">
        <v>425</v>
      </c>
      <c r="I412" s="149" t="s">
        <v>426</v>
      </c>
      <c r="J412" s="148" t="s">
        <v>427</v>
      </c>
    </row>
    <row r="413" spans="1:8" ht="12.75">
      <c r="A413" s="150" t="s">
        <v>512</v>
      </c>
      <c r="C413" s="151">
        <v>343.82299999985844</v>
      </c>
      <c r="D413" s="131">
        <v>52778.38294047117</v>
      </c>
      <c r="F413" s="131">
        <v>27988</v>
      </c>
      <c r="G413" s="131">
        <v>28150</v>
      </c>
      <c r="H413" s="152" t="s">
        <v>693</v>
      </c>
    </row>
    <row r="415" spans="4:8" ht="12.75">
      <c r="D415" s="131">
        <v>54331.12218040228</v>
      </c>
      <c r="F415" s="131">
        <v>28074.000000029802</v>
      </c>
      <c r="G415" s="131">
        <v>28160</v>
      </c>
      <c r="H415" s="152" t="s">
        <v>694</v>
      </c>
    </row>
    <row r="417" spans="4:8" ht="12.75">
      <c r="D417" s="131">
        <v>53826.48681592941</v>
      </c>
      <c r="F417" s="131">
        <v>28229.999999970198</v>
      </c>
      <c r="G417" s="131">
        <v>27348</v>
      </c>
      <c r="H417" s="152" t="s">
        <v>695</v>
      </c>
    </row>
    <row r="419" spans="1:8" ht="12.75">
      <c r="A419" s="147" t="s">
        <v>428</v>
      </c>
      <c r="C419" s="153" t="s">
        <v>429</v>
      </c>
      <c r="D419" s="131">
        <v>53645.33064560096</v>
      </c>
      <c r="F419" s="131">
        <v>28097.333333333336</v>
      </c>
      <c r="G419" s="131">
        <v>27886</v>
      </c>
      <c r="H419" s="131">
        <v>25652.901593171904</v>
      </c>
    </row>
    <row r="420" spans="1:8" ht="12.75">
      <c r="A420" s="130">
        <v>38395.919270833336</v>
      </c>
      <c r="C420" s="153" t="s">
        <v>430</v>
      </c>
      <c r="D420" s="131">
        <v>792.0624693430417</v>
      </c>
      <c r="F420" s="131">
        <v>122.67572428420374</v>
      </c>
      <c r="G420" s="131">
        <v>465.9484950077637</v>
      </c>
      <c r="H420" s="131">
        <v>792.0624693430417</v>
      </c>
    </row>
    <row r="422" spans="3:8" ht="12.75">
      <c r="C422" s="153" t="s">
        <v>431</v>
      </c>
      <c r="D422" s="131">
        <v>1.4764797976093615</v>
      </c>
      <c r="F422" s="131">
        <v>0.4366098477347923</v>
      </c>
      <c r="G422" s="131">
        <v>1.670904737171928</v>
      </c>
      <c r="H422" s="131">
        <v>3.0876135647511593</v>
      </c>
    </row>
    <row r="423" spans="1:10" ht="12.75">
      <c r="A423" s="147" t="s">
        <v>420</v>
      </c>
      <c r="C423" s="148" t="s">
        <v>421</v>
      </c>
      <c r="D423" s="148" t="s">
        <v>422</v>
      </c>
      <c r="F423" s="148" t="s">
        <v>423</v>
      </c>
      <c r="G423" s="148" t="s">
        <v>424</v>
      </c>
      <c r="H423" s="148" t="s">
        <v>425</v>
      </c>
      <c r="I423" s="149" t="s">
        <v>426</v>
      </c>
      <c r="J423" s="148" t="s">
        <v>427</v>
      </c>
    </row>
    <row r="424" spans="1:8" ht="12.75">
      <c r="A424" s="150" t="s">
        <v>494</v>
      </c>
      <c r="C424" s="151">
        <v>361.38400000007823</v>
      </c>
      <c r="D424" s="131">
        <v>50681.547469079494</v>
      </c>
      <c r="F424" s="131">
        <v>25954</v>
      </c>
      <c r="G424" s="131">
        <v>25738</v>
      </c>
      <c r="H424" s="152" t="s">
        <v>696</v>
      </c>
    </row>
    <row r="426" spans="4:8" ht="12.75">
      <c r="D426" s="131">
        <v>49699.97331929207</v>
      </c>
      <c r="F426" s="131">
        <v>26248</v>
      </c>
      <c r="G426" s="131">
        <v>26012</v>
      </c>
      <c r="H426" s="152" t="s">
        <v>697</v>
      </c>
    </row>
    <row r="428" spans="4:8" ht="12.75">
      <c r="D428" s="131">
        <v>50272.432132184505</v>
      </c>
      <c r="F428" s="131">
        <v>25627.999999970198</v>
      </c>
      <c r="G428" s="131">
        <v>25986</v>
      </c>
      <c r="H428" s="152" t="s">
        <v>698</v>
      </c>
    </row>
    <row r="430" spans="1:8" ht="12.75">
      <c r="A430" s="147" t="s">
        <v>428</v>
      </c>
      <c r="C430" s="153" t="s">
        <v>429</v>
      </c>
      <c r="D430" s="131">
        <v>50217.98430685203</v>
      </c>
      <c r="F430" s="131">
        <v>25943.333333323397</v>
      </c>
      <c r="G430" s="131">
        <v>25912</v>
      </c>
      <c r="H430" s="131">
        <v>24289.053162306547</v>
      </c>
    </row>
    <row r="431" spans="1:8" ht="12.75">
      <c r="A431" s="130">
        <v>38395.919699074075</v>
      </c>
      <c r="C431" s="153" t="s">
        <v>430</v>
      </c>
      <c r="D431" s="131">
        <v>493.0470334006506</v>
      </c>
      <c r="F431" s="131">
        <v>310.1376038836504</v>
      </c>
      <c r="G431" s="131">
        <v>151.24814048443702</v>
      </c>
      <c r="H431" s="131">
        <v>493.0470334006506</v>
      </c>
    </row>
    <row r="433" spans="3:8" ht="12.75">
      <c r="C433" s="153" t="s">
        <v>431</v>
      </c>
      <c r="D433" s="131">
        <v>0.9818136673665263</v>
      </c>
      <c r="F433" s="131">
        <v>1.1954423893759571</v>
      </c>
      <c r="G433" s="131">
        <v>0.5836992145895223</v>
      </c>
      <c r="H433" s="131">
        <v>2.02991458788437</v>
      </c>
    </row>
    <row r="434" spans="1:10" ht="12.75">
      <c r="A434" s="147" t="s">
        <v>420</v>
      </c>
      <c r="C434" s="148" t="s">
        <v>421</v>
      </c>
      <c r="D434" s="148" t="s">
        <v>422</v>
      </c>
      <c r="F434" s="148" t="s">
        <v>423</v>
      </c>
      <c r="G434" s="148" t="s">
        <v>424</v>
      </c>
      <c r="H434" s="148" t="s">
        <v>425</v>
      </c>
      <c r="I434" s="149" t="s">
        <v>426</v>
      </c>
      <c r="J434" s="148" t="s">
        <v>427</v>
      </c>
    </row>
    <row r="435" spans="1:8" ht="12.75">
      <c r="A435" s="150" t="s">
        <v>513</v>
      </c>
      <c r="C435" s="151">
        <v>371.029</v>
      </c>
      <c r="D435" s="131">
        <v>45833.03069168329</v>
      </c>
      <c r="F435" s="131">
        <v>31084</v>
      </c>
      <c r="G435" s="131">
        <v>31722.000000029802</v>
      </c>
      <c r="H435" s="152" t="s">
        <v>699</v>
      </c>
    </row>
    <row r="437" spans="4:8" ht="12.75">
      <c r="D437" s="131">
        <v>46804.17836552858</v>
      </c>
      <c r="F437" s="131">
        <v>31642</v>
      </c>
      <c r="G437" s="131">
        <v>31150</v>
      </c>
      <c r="H437" s="152" t="s">
        <v>700</v>
      </c>
    </row>
    <row r="439" spans="4:8" ht="12.75">
      <c r="D439" s="131">
        <v>45052.140077352524</v>
      </c>
      <c r="F439" s="131">
        <v>31092</v>
      </c>
      <c r="G439" s="131">
        <v>31634</v>
      </c>
      <c r="H439" s="152" t="s">
        <v>701</v>
      </c>
    </row>
    <row r="441" spans="1:8" ht="12.75">
      <c r="A441" s="147" t="s">
        <v>428</v>
      </c>
      <c r="C441" s="153" t="s">
        <v>429</v>
      </c>
      <c r="D441" s="131">
        <v>45896.44971152146</v>
      </c>
      <c r="F441" s="131">
        <v>31272.666666666664</v>
      </c>
      <c r="G441" s="131">
        <v>31502.00000000993</v>
      </c>
      <c r="H441" s="131">
        <v>14536.51031757829</v>
      </c>
    </row>
    <row r="442" spans="1:8" ht="12.75">
      <c r="A442" s="130">
        <v>38395.92015046296</v>
      </c>
      <c r="C442" s="153" t="s">
        <v>430</v>
      </c>
      <c r="D442" s="131">
        <v>877.7391525202366</v>
      </c>
      <c r="F442" s="131">
        <v>319.8770597172191</v>
      </c>
      <c r="G442" s="131">
        <v>308.00000001089916</v>
      </c>
      <c r="H442" s="131">
        <v>877.7391525202366</v>
      </c>
    </row>
    <row r="444" spans="3:8" ht="12.75">
      <c r="C444" s="153" t="s">
        <v>431</v>
      </c>
      <c r="D444" s="131">
        <v>1.9124336588934383</v>
      </c>
      <c r="F444" s="131">
        <v>1.0228646732521025</v>
      </c>
      <c r="G444" s="131">
        <v>0.977715700624729</v>
      </c>
      <c r="H444" s="131">
        <v>6.038169638684395</v>
      </c>
    </row>
    <row r="445" spans="1:10" ht="12.75">
      <c r="A445" s="147" t="s">
        <v>420</v>
      </c>
      <c r="C445" s="148" t="s">
        <v>421</v>
      </c>
      <c r="D445" s="148" t="s">
        <v>422</v>
      </c>
      <c r="F445" s="148" t="s">
        <v>423</v>
      </c>
      <c r="G445" s="148" t="s">
        <v>424</v>
      </c>
      <c r="H445" s="148" t="s">
        <v>425</v>
      </c>
      <c r="I445" s="149" t="s">
        <v>426</v>
      </c>
      <c r="J445" s="148" t="s">
        <v>427</v>
      </c>
    </row>
    <row r="446" spans="1:8" ht="12.75">
      <c r="A446" s="150" t="s">
        <v>488</v>
      </c>
      <c r="C446" s="151">
        <v>407.77100000018254</v>
      </c>
      <c r="D446" s="131">
        <v>3988845.0141296387</v>
      </c>
      <c r="F446" s="131">
        <v>92200</v>
      </c>
      <c r="G446" s="131">
        <v>87200</v>
      </c>
      <c r="H446" s="152" t="s">
        <v>702</v>
      </c>
    </row>
    <row r="448" spans="4:8" ht="12.75">
      <c r="D448" s="131">
        <v>4617495.942199707</v>
      </c>
      <c r="F448" s="131">
        <v>91200</v>
      </c>
      <c r="G448" s="131">
        <v>86800</v>
      </c>
      <c r="H448" s="152" t="s">
        <v>703</v>
      </c>
    </row>
    <row r="450" spans="4:8" ht="12.75">
      <c r="D450" s="131">
        <v>3940358.817970276</v>
      </c>
      <c r="F450" s="131">
        <v>91900</v>
      </c>
      <c r="G450" s="131">
        <v>88200</v>
      </c>
      <c r="H450" s="152" t="s">
        <v>704</v>
      </c>
    </row>
    <row r="452" spans="1:8" ht="12.75">
      <c r="A452" s="147" t="s">
        <v>428</v>
      </c>
      <c r="C452" s="153" t="s">
        <v>429</v>
      </c>
      <c r="D452" s="131">
        <v>4182233.2580998736</v>
      </c>
      <c r="F452" s="131">
        <v>91766.66666666666</v>
      </c>
      <c r="G452" s="131">
        <v>87400</v>
      </c>
      <c r="H452" s="131">
        <v>4092685.62707262</v>
      </c>
    </row>
    <row r="453" spans="1:8" ht="12.75">
      <c r="A453" s="130">
        <v>38395.92061342593</v>
      </c>
      <c r="C453" s="153" t="s">
        <v>430</v>
      </c>
      <c r="D453" s="131">
        <v>377727.32351770194</v>
      </c>
      <c r="F453" s="131">
        <v>513.1601439446883</v>
      </c>
      <c r="G453" s="131">
        <v>721.1102550927978</v>
      </c>
      <c r="H453" s="131">
        <v>377727.32351770194</v>
      </c>
    </row>
    <row r="455" spans="3:8" ht="12.75">
      <c r="C455" s="153" t="s">
        <v>431</v>
      </c>
      <c r="D455" s="131">
        <v>9.031713446067231</v>
      </c>
      <c r="F455" s="131">
        <v>0.559201028635694</v>
      </c>
      <c r="G455" s="131">
        <v>0.8250689417537732</v>
      </c>
      <c r="H455" s="131">
        <v>9.229326606937052</v>
      </c>
    </row>
    <row r="456" spans="1:10" ht="12.75">
      <c r="A456" s="147" t="s">
        <v>420</v>
      </c>
      <c r="C456" s="148" t="s">
        <v>421</v>
      </c>
      <c r="D456" s="148" t="s">
        <v>422</v>
      </c>
      <c r="F456" s="148" t="s">
        <v>423</v>
      </c>
      <c r="G456" s="148" t="s">
        <v>424</v>
      </c>
      <c r="H456" s="148" t="s">
        <v>425</v>
      </c>
      <c r="I456" s="149" t="s">
        <v>426</v>
      </c>
      <c r="J456" s="148" t="s">
        <v>427</v>
      </c>
    </row>
    <row r="457" spans="1:8" ht="12.75">
      <c r="A457" s="150" t="s">
        <v>495</v>
      </c>
      <c r="C457" s="151">
        <v>455.40299999993294</v>
      </c>
      <c r="D457" s="131">
        <v>596721.8303947449</v>
      </c>
      <c r="F457" s="131">
        <v>78755</v>
      </c>
      <c r="G457" s="131">
        <v>79212.5</v>
      </c>
      <c r="H457" s="152" t="s">
        <v>705</v>
      </c>
    </row>
    <row r="459" spans="4:8" ht="12.75">
      <c r="D459" s="131">
        <v>539472.0496492386</v>
      </c>
      <c r="F459" s="131">
        <v>78320</v>
      </c>
      <c r="G459" s="131">
        <v>81430</v>
      </c>
      <c r="H459" s="152" t="s">
        <v>706</v>
      </c>
    </row>
    <row r="461" spans="4:8" ht="12.75">
      <c r="D461" s="131">
        <v>578646.0320549011</v>
      </c>
      <c r="F461" s="131">
        <v>78105</v>
      </c>
      <c r="G461" s="131">
        <v>82107.5</v>
      </c>
      <c r="H461" s="152" t="s">
        <v>707</v>
      </c>
    </row>
    <row r="463" spans="1:8" ht="12.75">
      <c r="A463" s="147" t="s">
        <v>428</v>
      </c>
      <c r="C463" s="153" t="s">
        <v>429</v>
      </c>
      <c r="D463" s="131">
        <v>571613.3040329615</v>
      </c>
      <c r="F463" s="131">
        <v>78393.33333333333</v>
      </c>
      <c r="G463" s="131">
        <v>80916.66666666667</v>
      </c>
      <c r="H463" s="131">
        <v>491965.6393042794</v>
      </c>
    </row>
    <row r="464" spans="1:8" ht="12.75">
      <c r="A464" s="130">
        <v>38395.921261574076</v>
      </c>
      <c r="C464" s="153" t="s">
        <v>430</v>
      </c>
      <c r="D464" s="131">
        <v>29265.65899522852</v>
      </c>
      <c r="F464" s="131">
        <v>331.14699656396306</v>
      </c>
      <c r="G464" s="131">
        <v>1514.2290392583725</v>
      </c>
      <c r="H464" s="131">
        <v>29265.65899522852</v>
      </c>
    </row>
    <row r="466" spans="3:8" ht="12.75">
      <c r="C466" s="153" t="s">
        <v>431</v>
      </c>
      <c r="D466" s="131">
        <v>5.119835173315167</v>
      </c>
      <c r="F466" s="131">
        <v>0.4224172930061611</v>
      </c>
      <c r="G466" s="131">
        <v>1.8713438178270305</v>
      </c>
      <c r="H466" s="131">
        <v>5.94872012537603</v>
      </c>
    </row>
    <row r="467" spans="1:16" ht="12.75">
      <c r="A467" s="141" t="s">
        <v>411</v>
      </c>
      <c r="B467" s="136" t="s">
        <v>568</v>
      </c>
      <c r="D467" s="141" t="s">
        <v>412</v>
      </c>
      <c r="E467" s="136" t="s">
        <v>413</v>
      </c>
      <c r="F467" s="137" t="s">
        <v>435</v>
      </c>
      <c r="G467" s="142" t="s">
        <v>415</v>
      </c>
      <c r="H467" s="143">
        <v>1</v>
      </c>
      <c r="I467" s="144" t="s">
        <v>416</v>
      </c>
      <c r="J467" s="143">
        <v>5</v>
      </c>
      <c r="K467" s="142" t="s">
        <v>417</v>
      </c>
      <c r="L467" s="145">
        <v>1</v>
      </c>
      <c r="M467" s="142" t="s">
        <v>418</v>
      </c>
      <c r="N467" s="146">
        <v>1</v>
      </c>
      <c r="O467" s="142" t="s">
        <v>419</v>
      </c>
      <c r="P467" s="146">
        <v>1</v>
      </c>
    </row>
    <row r="469" spans="1:10" ht="12.75">
      <c r="A469" s="147" t="s">
        <v>420</v>
      </c>
      <c r="C469" s="148" t="s">
        <v>421</v>
      </c>
      <c r="D469" s="148" t="s">
        <v>422</v>
      </c>
      <c r="F469" s="148" t="s">
        <v>423</v>
      </c>
      <c r="G469" s="148" t="s">
        <v>424</v>
      </c>
      <c r="H469" s="148" t="s">
        <v>425</v>
      </c>
      <c r="I469" s="149" t="s">
        <v>426</v>
      </c>
      <c r="J469" s="148" t="s">
        <v>427</v>
      </c>
    </row>
    <row r="470" spans="1:8" ht="12.75">
      <c r="A470" s="150" t="s">
        <v>491</v>
      </c>
      <c r="C470" s="151">
        <v>228.61599999992177</v>
      </c>
      <c r="D470" s="131">
        <v>34846.423868477345</v>
      </c>
      <c r="F470" s="131">
        <v>26543.000000029802</v>
      </c>
      <c r="G470" s="131">
        <v>25441</v>
      </c>
      <c r="H470" s="152" t="s">
        <v>708</v>
      </c>
    </row>
    <row r="472" spans="4:8" ht="12.75">
      <c r="D472" s="131">
        <v>35506.527050733566</v>
      </c>
      <c r="F472" s="131">
        <v>26783</v>
      </c>
      <c r="G472" s="131">
        <v>25815</v>
      </c>
      <c r="H472" s="152" t="s">
        <v>709</v>
      </c>
    </row>
    <row r="474" spans="4:8" ht="12.75">
      <c r="D474" s="131">
        <v>35825.13266634941</v>
      </c>
      <c r="F474" s="131">
        <v>26660</v>
      </c>
      <c r="G474" s="131">
        <v>26011</v>
      </c>
      <c r="H474" s="152" t="s">
        <v>710</v>
      </c>
    </row>
    <row r="476" spans="1:8" ht="12.75">
      <c r="A476" s="147" t="s">
        <v>428</v>
      </c>
      <c r="C476" s="153" t="s">
        <v>429</v>
      </c>
      <c r="D476" s="131">
        <v>35392.69452852011</v>
      </c>
      <c r="F476" s="131">
        <v>26662.00000000993</v>
      </c>
      <c r="G476" s="131">
        <v>25755.666666666664</v>
      </c>
      <c r="H476" s="131">
        <v>9167.231225762665</v>
      </c>
    </row>
    <row r="477" spans="1:8" ht="12.75">
      <c r="A477" s="130">
        <v>38395.92349537037</v>
      </c>
      <c r="C477" s="153" t="s">
        <v>430</v>
      </c>
      <c r="D477" s="131">
        <v>499.1854465959323</v>
      </c>
      <c r="F477" s="131">
        <v>120.01249933461656</v>
      </c>
      <c r="G477" s="131">
        <v>289.595119664219</v>
      </c>
      <c r="H477" s="131">
        <v>499.1854465959323</v>
      </c>
    </row>
    <row r="479" spans="3:8" ht="12.75">
      <c r="C479" s="153" t="s">
        <v>431</v>
      </c>
      <c r="D479" s="131">
        <v>1.4104194474192382</v>
      </c>
      <c r="F479" s="131">
        <v>0.4501256444924307</v>
      </c>
      <c r="G479" s="131">
        <v>1.124393802001705</v>
      </c>
      <c r="H479" s="131">
        <v>5.44532404934951</v>
      </c>
    </row>
    <row r="480" spans="1:10" ht="12.75">
      <c r="A480" s="147" t="s">
        <v>420</v>
      </c>
      <c r="C480" s="148" t="s">
        <v>421</v>
      </c>
      <c r="D480" s="148" t="s">
        <v>422</v>
      </c>
      <c r="F480" s="148" t="s">
        <v>423</v>
      </c>
      <c r="G480" s="148" t="s">
        <v>424</v>
      </c>
      <c r="H480" s="148" t="s">
        <v>425</v>
      </c>
      <c r="I480" s="149" t="s">
        <v>426</v>
      </c>
      <c r="J480" s="148" t="s">
        <v>427</v>
      </c>
    </row>
    <row r="481" spans="1:8" ht="12.75">
      <c r="A481" s="150" t="s">
        <v>492</v>
      </c>
      <c r="C481" s="151">
        <v>231.6040000000503</v>
      </c>
      <c r="D481" s="131">
        <v>121908.5678730011</v>
      </c>
      <c r="F481" s="131">
        <v>20627</v>
      </c>
      <c r="G481" s="131">
        <v>23224</v>
      </c>
      <c r="H481" s="152" t="s">
        <v>711</v>
      </c>
    </row>
    <row r="483" spans="4:8" ht="12.75">
      <c r="D483" s="131">
        <v>129177.35521256924</v>
      </c>
      <c r="F483" s="131">
        <v>19937</v>
      </c>
      <c r="G483" s="131">
        <v>23565</v>
      </c>
      <c r="H483" s="152" t="s">
        <v>712</v>
      </c>
    </row>
    <row r="485" spans="4:8" ht="12.75">
      <c r="D485" s="131">
        <v>124400.84913623333</v>
      </c>
      <c r="F485" s="131">
        <v>20202</v>
      </c>
      <c r="G485" s="131">
        <v>23104</v>
      </c>
      <c r="H485" s="152" t="s">
        <v>713</v>
      </c>
    </row>
    <row r="487" spans="1:8" ht="12.75">
      <c r="A487" s="147" t="s">
        <v>428</v>
      </c>
      <c r="C487" s="153" t="s">
        <v>429</v>
      </c>
      <c r="D487" s="131">
        <v>125162.2574072679</v>
      </c>
      <c r="F487" s="131">
        <v>20255.333333333332</v>
      </c>
      <c r="G487" s="131">
        <v>23297.666666666664</v>
      </c>
      <c r="H487" s="131">
        <v>103143.25257635003</v>
      </c>
    </row>
    <row r="488" spans="1:8" ht="12.75">
      <c r="A488" s="130">
        <v>38395.92395833333</v>
      </c>
      <c r="C488" s="153" t="s">
        <v>430</v>
      </c>
      <c r="D488" s="131">
        <v>3693.727692097224</v>
      </c>
      <c r="F488" s="131">
        <v>348.07805638007886</v>
      </c>
      <c r="G488" s="131">
        <v>239.16591172935438</v>
      </c>
      <c r="H488" s="131">
        <v>3693.727692097224</v>
      </c>
    </row>
    <row r="490" spans="3:8" ht="12.75">
      <c r="C490" s="153" t="s">
        <v>431</v>
      </c>
      <c r="D490" s="131">
        <v>2.951151384301205</v>
      </c>
      <c r="F490" s="131">
        <v>1.7184513858740684</v>
      </c>
      <c r="G490" s="131">
        <v>1.0265659439258057</v>
      </c>
      <c r="H490" s="131">
        <v>3.581162703166652</v>
      </c>
    </row>
    <row r="491" spans="1:10" ht="12.75">
      <c r="A491" s="147" t="s">
        <v>420</v>
      </c>
      <c r="C491" s="148" t="s">
        <v>421</v>
      </c>
      <c r="D491" s="148" t="s">
        <v>422</v>
      </c>
      <c r="F491" s="148" t="s">
        <v>423</v>
      </c>
      <c r="G491" s="148" t="s">
        <v>424</v>
      </c>
      <c r="H491" s="148" t="s">
        <v>425</v>
      </c>
      <c r="I491" s="149" t="s">
        <v>426</v>
      </c>
      <c r="J491" s="148" t="s">
        <v>427</v>
      </c>
    </row>
    <row r="492" spans="1:8" ht="12.75">
      <c r="A492" s="150" t="s">
        <v>490</v>
      </c>
      <c r="C492" s="151">
        <v>267.7160000000149</v>
      </c>
      <c r="D492" s="131">
        <v>79811.47512793541</v>
      </c>
      <c r="F492" s="131">
        <v>6637.5</v>
      </c>
      <c r="G492" s="131">
        <v>6690.25</v>
      </c>
      <c r="H492" s="152" t="s">
        <v>714</v>
      </c>
    </row>
    <row r="494" spans="4:8" ht="12.75">
      <c r="D494" s="131">
        <v>81168.63518702984</v>
      </c>
      <c r="F494" s="131">
        <v>6611.750000007451</v>
      </c>
      <c r="G494" s="131">
        <v>6671</v>
      </c>
      <c r="H494" s="152" t="s">
        <v>715</v>
      </c>
    </row>
    <row r="496" spans="4:8" ht="12.75">
      <c r="D496" s="131">
        <v>77228.59272658825</v>
      </c>
      <c r="F496" s="131">
        <v>6566.500000007451</v>
      </c>
      <c r="G496" s="131">
        <v>6652</v>
      </c>
      <c r="H496" s="152" t="s">
        <v>716</v>
      </c>
    </row>
    <row r="498" spans="1:8" ht="12.75">
      <c r="A498" s="147" t="s">
        <v>428</v>
      </c>
      <c r="C498" s="153" t="s">
        <v>429</v>
      </c>
      <c r="D498" s="131">
        <v>79402.90101385117</v>
      </c>
      <c r="F498" s="131">
        <v>6605.250000004968</v>
      </c>
      <c r="G498" s="131">
        <v>6671.083333333334</v>
      </c>
      <c r="H498" s="131">
        <v>72759.21256564796</v>
      </c>
    </row>
    <row r="499" spans="1:8" ht="12.75">
      <c r="A499" s="130">
        <v>38395.92459490741</v>
      </c>
      <c r="C499" s="153" t="s">
        <v>430</v>
      </c>
      <c r="D499" s="131">
        <v>2001.5452162135134</v>
      </c>
      <c r="F499" s="131">
        <v>35.94353209891435</v>
      </c>
      <c r="G499" s="131">
        <v>19.125136165092613</v>
      </c>
      <c r="H499" s="131">
        <v>2001.5452162135134</v>
      </c>
    </row>
    <row r="501" spans="3:8" ht="12.75">
      <c r="C501" s="153" t="s">
        <v>431</v>
      </c>
      <c r="D501" s="131">
        <v>2.520745704069881</v>
      </c>
      <c r="F501" s="131">
        <v>0.5441661117881584</v>
      </c>
      <c r="G501" s="131">
        <v>0.286687112264514</v>
      </c>
      <c r="H501" s="131">
        <v>2.7509165446335646</v>
      </c>
    </row>
    <row r="502" spans="1:10" ht="12.75">
      <c r="A502" s="147" t="s">
        <v>420</v>
      </c>
      <c r="C502" s="148" t="s">
        <v>421</v>
      </c>
      <c r="D502" s="148" t="s">
        <v>422</v>
      </c>
      <c r="F502" s="148" t="s">
        <v>423</v>
      </c>
      <c r="G502" s="148" t="s">
        <v>424</v>
      </c>
      <c r="H502" s="148" t="s">
        <v>425</v>
      </c>
      <c r="I502" s="149" t="s">
        <v>426</v>
      </c>
      <c r="J502" s="148" t="s">
        <v>427</v>
      </c>
    </row>
    <row r="503" spans="1:8" ht="12.75">
      <c r="A503" s="150" t="s">
        <v>489</v>
      </c>
      <c r="C503" s="151">
        <v>292.40199999976903</v>
      </c>
      <c r="D503" s="131">
        <v>23334</v>
      </c>
      <c r="F503" s="131">
        <v>21615</v>
      </c>
      <c r="G503" s="131">
        <v>21655.75</v>
      </c>
      <c r="H503" s="152" t="s">
        <v>717</v>
      </c>
    </row>
    <row r="505" spans="4:8" ht="12.75">
      <c r="D505" s="131">
        <v>23565.93478152156</v>
      </c>
      <c r="F505" s="131">
        <v>21448.25</v>
      </c>
      <c r="G505" s="131">
        <v>21384.75</v>
      </c>
      <c r="H505" s="152" t="s">
        <v>718</v>
      </c>
    </row>
    <row r="507" spans="4:8" ht="12.75">
      <c r="D507" s="131">
        <v>23463.283816307783</v>
      </c>
      <c r="F507" s="131">
        <v>21506</v>
      </c>
      <c r="G507" s="131">
        <v>21472.5</v>
      </c>
      <c r="H507" s="152" t="s">
        <v>719</v>
      </c>
    </row>
    <row r="509" spans="1:8" ht="12.75">
      <c r="A509" s="147" t="s">
        <v>428</v>
      </c>
      <c r="C509" s="153" t="s">
        <v>429</v>
      </c>
      <c r="D509" s="131">
        <v>23454.406199276447</v>
      </c>
      <c r="F509" s="131">
        <v>21523.083333333336</v>
      </c>
      <c r="G509" s="131">
        <v>21504.333333333336</v>
      </c>
      <c r="H509" s="131">
        <v>1942.074984587182</v>
      </c>
    </row>
    <row r="510" spans="1:8" ht="12.75">
      <c r="A510" s="130">
        <v>38395.92527777778</v>
      </c>
      <c r="C510" s="153" t="s">
        <v>430</v>
      </c>
      <c r="D510" s="131">
        <v>116.2219634278307</v>
      </c>
      <c r="F510" s="131">
        <v>84.67745174090521</v>
      </c>
      <c r="G510" s="131">
        <v>138.27606746408912</v>
      </c>
      <c r="H510" s="131">
        <v>116.2219634278307</v>
      </c>
    </row>
    <row r="512" spans="3:8" ht="12.75">
      <c r="C512" s="153" t="s">
        <v>431</v>
      </c>
      <c r="D512" s="131">
        <v>0.4955229411496082</v>
      </c>
      <c r="F512" s="131">
        <v>0.3934262132868442</v>
      </c>
      <c r="G512" s="131">
        <v>0.6430148999306611</v>
      </c>
      <c r="H512" s="131">
        <v>5.984422040868595</v>
      </c>
    </row>
    <row r="513" spans="1:10" ht="12.75">
      <c r="A513" s="147" t="s">
        <v>420</v>
      </c>
      <c r="C513" s="148" t="s">
        <v>421</v>
      </c>
      <c r="D513" s="148" t="s">
        <v>422</v>
      </c>
      <c r="F513" s="148" t="s">
        <v>423</v>
      </c>
      <c r="G513" s="148" t="s">
        <v>424</v>
      </c>
      <c r="H513" s="148" t="s">
        <v>425</v>
      </c>
      <c r="I513" s="149" t="s">
        <v>426</v>
      </c>
      <c r="J513" s="148" t="s">
        <v>427</v>
      </c>
    </row>
    <row r="514" spans="1:8" ht="12.75">
      <c r="A514" s="150" t="s">
        <v>493</v>
      </c>
      <c r="C514" s="151">
        <v>324.75400000019</v>
      </c>
      <c r="D514" s="131">
        <v>33944.58411848545</v>
      </c>
      <c r="F514" s="131">
        <v>30741.000000029802</v>
      </c>
      <c r="G514" s="131">
        <v>27991.000000029802</v>
      </c>
      <c r="H514" s="152" t="s">
        <v>720</v>
      </c>
    </row>
    <row r="516" spans="4:8" ht="12.75">
      <c r="D516" s="131">
        <v>33977.87264794111</v>
      </c>
      <c r="F516" s="131">
        <v>30456</v>
      </c>
      <c r="G516" s="131">
        <v>28275.999999970198</v>
      </c>
      <c r="H516" s="152" t="s">
        <v>721</v>
      </c>
    </row>
    <row r="518" spans="4:8" ht="12.75">
      <c r="D518" s="131">
        <v>33822.860563099384</v>
      </c>
      <c r="F518" s="131">
        <v>30302.999999970198</v>
      </c>
      <c r="G518" s="131">
        <v>28031.999999970198</v>
      </c>
      <c r="H518" s="152" t="s">
        <v>722</v>
      </c>
    </row>
    <row r="520" spans="1:8" ht="12.75">
      <c r="A520" s="147" t="s">
        <v>428</v>
      </c>
      <c r="C520" s="153" t="s">
        <v>429</v>
      </c>
      <c r="D520" s="131">
        <v>33915.10577650865</v>
      </c>
      <c r="F520" s="131">
        <v>30500</v>
      </c>
      <c r="G520" s="131">
        <v>28099.666666656733</v>
      </c>
      <c r="H520" s="131">
        <v>4535.548625106943</v>
      </c>
    </row>
    <row r="521" spans="1:8" ht="12.75">
      <c r="A521" s="130">
        <v>38395.925775462965</v>
      </c>
      <c r="C521" s="153" t="s">
        <v>430</v>
      </c>
      <c r="D521" s="131">
        <v>81.60218193403199</v>
      </c>
      <c r="F521" s="131">
        <v>222.29035069659992</v>
      </c>
      <c r="G521" s="131">
        <v>154.07898405305934</v>
      </c>
      <c r="H521" s="131">
        <v>81.60218193403199</v>
      </c>
    </row>
    <row r="523" spans="3:8" ht="12.75">
      <c r="C523" s="153" t="s">
        <v>431</v>
      </c>
      <c r="D523" s="131">
        <v>0.2406071868735077</v>
      </c>
      <c r="F523" s="131">
        <v>0.7288208219560655</v>
      </c>
      <c r="G523" s="131">
        <v>0.54833029117705</v>
      </c>
      <c r="H523" s="131">
        <v>1.799168935866229</v>
      </c>
    </row>
    <row r="524" spans="1:10" ht="12.75">
      <c r="A524" s="147" t="s">
        <v>420</v>
      </c>
      <c r="C524" s="148" t="s">
        <v>421</v>
      </c>
      <c r="D524" s="148" t="s">
        <v>422</v>
      </c>
      <c r="F524" s="148" t="s">
        <v>423</v>
      </c>
      <c r="G524" s="148" t="s">
        <v>424</v>
      </c>
      <c r="H524" s="148" t="s">
        <v>425</v>
      </c>
      <c r="I524" s="149" t="s">
        <v>426</v>
      </c>
      <c r="J524" s="148" t="s">
        <v>427</v>
      </c>
    </row>
    <row r="525" spans="1:8" ht="12.75">
      <c r="A525" s="150" t="s">
        <v>512</v>
      </c>
      <c r="C525" s="151">
        <v>343.82299999985844</v>
      </c>
      <c r="D525" s="131">
        <v>31340.16836619377</v>
      </c>
      <c r="F525" s="131">
        <v>28042</v>
      </c>
      <c r="G525" s="131">
        <v>28216.000000029802</v>
      </c>
      <c r="H525" s="152" t="s">
        <v>723</v>
      </c>
    </row>
    <row r="527" spans="4:8" ht="12.75">
      <c r="D527" s="131">
        <v>31322.313756465912</v>
      </c>
      <c r="F527" s="131">
        <v>28579.999999970198</v>
      </c>
      <c r="G527" s="131">
        <v>27690</v>
      </c>
      <c r="H527" s="152" t="s">
        <v>724</v>
      </c>
    </row>
    <row r="529" spans="4:8" ht="12.75">
      <c r="D529" s="131">
        <v>30850.31033357978</v>
      </c>
      <c r="F529" s="131">
        <v>28062</v>
      </c>
      <c r="G529" s="131">
        <v>28474.000000029802</v>
      </c>
      <c r="H529" s="152" t="s">
        <v>725</v>
      </c>
    </row>
    <row r="531" spans="1:8" ht="12.75">
      <c r="A531" s="147" t="s">
        <v>428</v>
      </c>
      <c r="C531" s="153" t="s">
        <v>429</v>
      </c>
      <c r="D531" s="131">
        <v>31170.930818746485</v>
      </c>
      <c r="F531" s="131">
        <v>28227.99999999007</v>
      </c>
      <c r="G531" s="131">
        <v>28126.666666686535</v>
      </c>
      <c r="H531" s="131">
        <v>2993.2319250427336</v>
      </c>
    </row>
    <row r="532" spans="1:8" ht="12.75">
      <c r="A532" s="130">
        <v>38395.92621527778</v>
      </c>
      <c r="C532" s="153" t="s">
        <v>430</v>
      </c>
      <c r="D532" s="131">
        <v>277.80896026500614</v>
      </c>
      <c r="F532" s="131">
        <v>305.0049179757936</v>
      </c>
      <c r="G532" s="131">
        <v>399.5614262490196</v>
      </c>
      <c r="H532" s="131">
        <v>277.80896026500614</v>
      </c>
    </row>
    <row r="534" spans="3:8" ht="12.75">
      <c r="C534" s="153" t="s">
        <v>431</v>
      </c>
      <c r="D534" s="131">
        <v>0.8912437099822802</v>
      </c>
      <c r="F534" s="131">
        <v>1.0805048815923939</v>
      </c>
      <c r="G534" s="131">
        <v>1.4205786664449063</v>
      </c>
      <c r="H534" s="131">
        <v>9.281237378925788</v>
      </c>
    </row>
    <row r="535" spans="1:10" ht="12.75">
      <c r="A535" s="147" t="s">
        <v>420</v>
      </c>
      <c r="C535" s="148" t="s">
        <v>421</v>
      </c>
      <c r="D535" s="148" t="s">
        <v>422</v>
      </c>
      <c r="F535" s="148" t="s">
        <v>423</v>
      </c>
      <c r="G535" s="148" t="s">
        <v>424</v>
      </c>
      <c r="H535" s="148" t="s">
        <v>425</v>
      </c>
      <c r="I535" s="149" t="s">
        <v>426</v>
      </c>
      <c r="J535" s="148" t="s">
        <v>427</v>
      </c>
    </row>
    <row r="536" spans="1:8" ht="12.75">
      <c r="A536" s="150" t="s">
        <v>494</v>
      </c>
      <c r="C536" s="151">
        <v>361.38400000007823</v>
      </c>
      <c r="D536" s="131">
        <v>30999.175423026085</v>
      </c>
      <c r="F536" s="131">
        <v>26075.999999970198</v>
      </c>
      <c r="G536" s="131">
        <v>25756</v>
      </c>
      <c r="H536" s="152" t="s">
        <v>726</v>
      </c>
    </row>
    <row r="538" spans="4:8" ht="12.75">
      <c r="D538" s="131">
        <v>31383.825828313828</v>
      </c>
      <c r="F538" s="131">
        <v>26102</v>
      </c>
      <c r="G538" s="131">
        <v>25725.999999970198</v>
      </c>
      <c r="H538" s="152" t="s">
        <v>727</v>
      </c>
    </row>
    <row r="540" spans="4:8" ht="12.75">
      <c r="D540" s="131">
        <v>31186.379290938377</v>
      </c>
      <c r="F540" s="131">
        <v>25924.000000029802</v>
      </c>
      <c r="G540" s="131">
        <v>26198</v>
      </c>
      <c r="H540" s="152" t="s">
        <v>728</v>
      </c>
    </row>
    <row r="542" spans="1:8" ht="12.75">
      <c r="A542" s="147" t="s">
        <v>428</v>
      </c>
      <c r="C542" s="153" t="s">
        <v>429</v>
      </c>
      <c r="D542" s="131">
        <v>31189.793514092766</v>
      </c>
      <c r="F542" s="131">
        <v>26034</v>
      </c>
      <c r="G542" s="131">
        <v>25893.333333323397</v>
      </c>
      <c r="H542" s="131">
        <v>5220.450148844251</v>
      </c>
    </row>
    <row r="543" spans="1:8" ht="12.75">
      <c r="A543" s="130">
        <v>38395.92664351852</v>
      </c>
      <c r="C543" s="153" t="s">
        <v>430</v>
      </c>
      <c r="D543" s="131">
        <v>192.3479302254214</v>
      </c>
      <c r="F543" s="131">
        <v>96.14572271049862</v>
      </c>
      <c r="G543" s="131">
        <v>264.2751091915698</v>
      </c>
      <c r="H543" s="131">
        <v>192.3479302254214</v>
      </c>
    </row>
    <row r="545" spans="3:8" ht="12.75">
      <c r="C545" s="153" t="s">
        <v>431</v>
      </c>
      <c r="D545" s="131">
        <v>0.6167015185224328</v>
      </c>
      <c r="F545" s="131">
        <v>0.3693082995717086</v>
      </c>
      <c r="G545" s="131">
        <v>1.020629927362273</v>
      </c>
      <c r="H545" s="131">
        <v>3.684508514423897</v>
      </c>
    </row>
    <row r="546" spans="1:10" ht="12.75">
      <c r="A546" s="147" t="s">
        <v>420</v>
      </c>
      <c r="C546" s="148" t="s">
        <v>421</v>
      </c>
      <c r="D546" s="148" t="s">
        <v>422</v>
      </c>
      <c r="F546" s="148" t="s">
        <v>423</v>
      </c>
      <c r="G546" s="148" t="s">
        <v>424</v>
      </c>
      <c r="H546" s="148" t="s">
        <v>425</v>
      </c>
      <c r="I546" s="149" t="s">
        <v>426</v>
      </c>
      <c r="J546" s="148" t="s">
        <v>427</v>
      </c>
    </row>
    <row r="547" spans="1:8" ht="12.75">
      <c r="A547" s="150" t="s">
        <v>513</v>
      </c>
      <c r="C547" s="151">
        <v>371.029</v>
      </c>
      <c r="D547" s="131">
        <v>31215</v>
      </c>
      <c r="F547" s="131">
        <v>31764</v>
      </c>
      <c r="G547" s="131">
        <v>31529.999999970198</v>
      </c>
      <c r="H547" s="152" t="s">
        <v>729</v>
      </c>
    </row>
    <row r="549" spans="4:8" ht="12.75">
      <c r="D549" s="131">
        <v>31597</v>
      </c>
      <c r="F549" s="131">
        <v>31364</v>
      </c>
      <c r="G549" s="131">
        <v>32079.999999970198</v>
      </c>
      <c r="H549" s="152" t="s">
        <v>730</v>
      </c>
    </row>
    <row r="551" spans="4:8" ht="12.75">
      <c r="D551" s="131">
        <v>31379.979394316673</v>
      </c>
      <c r="F551" s="131">
        <v>31388</v>
      </c>
      <c r="G551" s="131">
        <v>31402</v>
      </c>
      <c r="H551" s="152" t="s">
        <v>731</v>
      </c>
    </row>
    <row r="553" spans="1:8" ht="12.75">
      <c r="A553" s="147" t="s">
        <v>428</v>
      </c>
      <c r="C553" s="153" t="s">
        <v>429</v>
      </c>
      <c r="D553" s="131">
        <v>31397.326464772224</v>
      </c>
      <c r="F553" s="131">
        <v>31505.333333333336</v>
      </c>
      <c r="G553" s="131">
        <v>31670.6666666468</v>
      </c>
      <c r="H553" s="131">
        <v>-170.9244161222584</v>
      </c>
    </row>
    <row r="554" spans="1:8" ht="12.75">
      <c r="A554" s="130">
        <v>38395.927083333336</v>
      </c>
      <c r="C554" s="153" t="s">
        <v>430</v>
      </c>
      <c r="D554" s="131">
        <v>191.58990223980695</v>
      </c>
      <c r="F554" s="131">
        <v>224.3330856858465</v>
      </c>
      <c r="G554" s="131">
        <v>360.2240043714449</v>
      </c>
      <c r="H554" s="131">
        <v>191.58990223980695</v>
      </c>
    </row>
    <row r="556" spans="3:7" ht="12.75">
      <c r="C556" s="153" t="s">
        <v>431</v>
      </c>
      <c r="D556" s="131">
        <v>0.6102108803906303</v>
      </c>
      <c r="F556" s="131">
        <v>0.7120479676007652</v>
      </c>
      <c r="G556" s="131">
        <v>1.1374058151759912</v>
      </c>
    </row>
    <row r="557" spans="1:10" ht="12.75">
      <c r="A557" s="147" t="s">
        <v>420</v>
      </c>
      <c r="C557" s="148" t="s">
        <v>421</v>
      </c>
      <c r="D557" s="148" t="s">
        <v>422</v>
      </c>
      <c r="F557" s="148" t="s">
        <v>423</v>
      </c>
      <c r="G557" s="148" t="s">
        <v>424</v>
      </c>
      <c r="H557" s="148" t="s">
        <v>425</v>
      </c>
      <c r="I557" s="149" t="s">
        <v>426</v>
      </c>
      <c r="J557" s="148" t="s">
        <v>427</v>
      </c>
    </row>
    <row r="558" spans="1:8" ht="12.75">
      <c r="A558" s="150" t="s">
        <v>488</v>
      </c>
      <c r="C558" s="151">
        <v>407.77100000018254</v>
      </c>
      <c r="D558" s="131">
        <v>90108.41411244869</v>
      </c>
      <c r="F558" s="131">
        <v>80600</v>
      </c>
      <c r="G558" s="131">
        <v>78900</v>
      </c>
      <c r="H558" s="152" t="s">
        <v>732</v>
      </c>
    </row>
    <row r="560" spans="4:8" ht="12.75">
      <c r="D560" s="131">
        <v>90047.77493453026</v>
      </c>
      <c r="F560" s="131">
        <v>81300</v>
      </c>
      <c r="G560" s="131">
        <v>79300</v>
      </c>
      <c r="H560" s="152" t="s">
        <v>733</v>
      </c>
    </row>
    <row r="562" spans="4:8" ht="12.75">
      <c r="D562" s="131">
        <v>89491.33797872066</v>
      </c>
      <c r="F562" s="131">
        <v>81200</v>
      </c>
      <c r="G562" s="131">
        <v>78800</v>
      </c>
      <c r="H562" s="152" t="s">
        <v>734</v>
      </c>
    </row>
    <row r="564" spans="1:8" ht="12.75">
      <c r="A564" s="147" t="s">
        <v>428</v>
      </c>
      <c r="C564" s="153" t="s">
        <v>429</v>
      </c>
      <c r="D564" s="131">
        <v>89882.50900856653</v>
      </c>
      <c r="F564" s="131">
        <v>81033.33333333333</v>
      </c>
      <c r="G564" s="131">
        <v>79000</v>
      </c>
      <c r="H564" s="131">
        <v>9882.467079845366</v>
      </c>
    </row>
    <row r="565" spans="1:8" ht="12.75">
      <c r="A565" s="130">
        <v>38395.92755787037</v>
      </c>
      <c r="C565" s="153" t="s">
        <v>430</v>
      </c>
      <c r="D565" s="131">
        <v>340.1181536118605</v>
      </c>
      <c r="F565" s="131">
        <v>378.5938897200183</v>
      </c>
      <c r="G565" s="131">
        <v>264.575131106459</v>
      </c>
      <c r="H565" s="131">
        <v>340.1181536118605</v>
      </c>
    </row>
    <row r="567" spans="3:8" ht="12.75">
      <c r="C567" s="153" t="s">
        <v>431</v>
      </c>
      <c r="D567" s="131">
        <v>0.3784030478938283</v>
      </c>
      <c r="F567" s="131">
        <v>0.46720759735090694</v>
      </c>
      <c r="G567" s="131">
        <v>0.3349052292486823</v>
      </c>
      <c r="H567" s="131">
        <v>3.441632042524168</v>
      </c>
    </row>
    <row r="568" spans="1:10" ht="12.75">
      <c r="A568" s="147" t="s">
        <v>420</v>
      </c>
      <c r="C568" s="148" t="s">
        <v>421</v>
      </c>
      <c r="D568" s="148" t="s">
        <v>422</v>
      </c>
      <c r="F568" s="148" t="s">
        <v>423</v>
      </c>
      <c r="G568" s="148" t="s">
        <v>424</v>
      </c>
      <c r="H568" s="148" t="s">
        <v>425</v>
      </c>
      <c r="I568" s="149" t="s">
        <v>426</v>
      </c>
      <c r="J568" s="148" t="s">
        <v>427</v>
      </c>
    </row>
    <row r="569" spans="1:8" ht="12.75">
      <c r="A569" s="150" t="s">
        <v>495</v>
      </c>
      <c r="C569" s="151">
        <v>455.40299999993294</v>
      </c>
      <c r="D569" s="131">
        <v>116569.87030053139</v>
      </c>
      <c r="F569" s="131">
        <v>76897.5</v>
      </c>
      <c r="G569" s="131">
        <v>79820</v>
      </c>
      <c r="H569" s="152" t="s">
        <v>735</v>
      </c>
    </row>
    <row r="571" spans="4:8" ht="12.75">
      <c r="D571" s="131">
        <v>117768.63492166996</v>
      </c>
      <c r="F571" s="131">
        <v>77050</v>
      </c>
      <c r="G571" s="131">
        <v>78565</v>
      </c>
      <c r="H571" s="152" t="s">
        <v>736</v>
      </c>
    </row>
    <row r="573" spans="4:8" ht="12.75">
      <c r="D573" s="131">
        <v>115600.6920235157</v>
      </c>
      <c r="F573" s="131">
        <v>76267.5</v>
      </c>
      <c r="G573" s="131">
        <v>79530</v>
      </c>
      <c r="H573" s="152" t="s">
        <v>737</v>
      </c>
    </row>
    <row r="575" spans="1:8" ht="12.75">
      <c r="A575" s="147" t="s">
        <v>428</v>
      </c>
      <c r="C575" s="153" t="s">
        <v>429</v>
      </c>
      <c r="D575" s="131">
        <v>116646.39908190569</v>
      </c>
      <c r="F575" s="131">
        <v>76738.33333333333</v>
      </c>
      <c r="G575" s="131">
        <v>79305</v>
      </c>
      <c r="H575" s="131">
        <v>38632.1936555491</v>
      </c>
    </row>
    <row r="576" spans="1:8" ht="12.75">
      <c r="A576" s="130">
        <v>38395.92820601852</v>
      </c>
      <c r="C576" s="153" t="s">
        <v>430</v>
      </c>
      <c r="D576" s="131">
        <v>1085.9956690520778</v>
      </c>
      <c r="F576" s="131">
        <v>414.8217488673097</v>
      </c>
      <c r="G576" s="131">
        <v>657.0578361149039</v>
      </c>
      <c r="H576" s="131">
        <v>1085.9956690520778</v>
      </c>
    </row>
    <row r="578" spans="3:8" ht="12.75">
      <c r="C578" s="153" t="s">
        <v>431</v>
      </c>
      <c r="D578" s="131">
        <v>0.9310151685775773</v>
      </c>
      <c r="F578" s="131">
        <v>0.540566534153695</v>
      </c>
      <c r="G578" s="131">
        <v>0.8285200631926157</v>
      </c>
      <c r="H578" s="131">
        <v>2.811115720569717</v>
      </c>
    </row>
    <row r="579" spans="1:16" ht="12.75">
      <c r="A579" s="141" t="s">
        <v>411</v>
      </c>
      <c r="B579" s="136" t="s">
        <v>574</v>
      </c>
      <c r="D579" s="141" t="s">
        <v>412</v>
      </c>
      <c r="E579" s="136" t="s">
        <v>413</v>
      </c>
      <c r="F579" s="137" t="s">
        <v>436</v>
      </c>
      <c r="G579" s="142" t="s">
        <v>415</v>
      </c>
      <c r="H579" s="143">
        <v>1</v>
      </c>
      <c r="I579" s="144" t="s">
        <v>416</v>
      </c>
      <c r="J579" s="143">
        <v>6</v>
      </c>
      <c r="K579" s="142" t="s">
        <v>417</v>
      </c>
      <c r="L579" s="145">
        <v>1</v>
      </c>
      <c r="M579" s="142" t="s">
        <v>418</v>
      </c>
      <c r="N579" s="146">
        <v>1</v>
      </c>
      <c r="O579" s="142" t="s">
        <v>419</v>
      </c>
      <c r="P579" s="146">
        <v>1</v>
      </c>
    </row>
    <row r="581" spans="1:10" ht="12.75">
      <c r="A581" s="147" t="s">
        <v>420</v>
      </c>
      <c r="C581" s="148" t="s">
        <v>421</v>
      </c>
      <c r="D581" s="148" t="s">
        <v>422</v>
      </c>
      <c r="F581" s="148" t="s">
        <v>423</v>
      </c>
      <c r="G581" s="148" t="s">
        <v>424</v>
      </c>
      <c r="H581" s="148" t="s">
        <v>425</v>
      </c>
      <c r="I581" s="149" t="s">
        <v>426</v>
      </c>
      <c r="J581" s="148" t="s">
        <v>427</v>
      </c>
    </row>
    <row r="582" spans="1:8" ht="12.75">
      <c r="A582" s="150" t="s">
        <v>491</v>
      </c>
      <c r="C582" s="151">
        <v>228.61599999992177</v>
      </c>
      <c r="D582" s="131">
        <v>30022.910422712564</v>
      </c>
      <c r="F582" s="131">
        <v>25634</v>
      </c>
      <c r="G582" s="131">
        <v>25112</v>
      </c>
      <c r="H582" s="152" t="s">
        <v>738</v>
      </c>
    </row>
    <row r="584" spans="4:8" ht="12.75">
      <c r="D584" s="131">
        <v>29389.5</v>
      </c>
      <c r="F584" s="131">
        <v>25986</v>
      </c>
      <c r="G584" s="131">
        <v>25002</v>
      </c>
      <c r="H584" s="152" t="s">
        <v>739</v>
      </c>
    </row>
    <row r="586" spans="4:8" ht="12.75">
      <c r="D586" s="131">
        <v>30575.90665218234</v>
      </c>
      <c r="F586" s="131">
        <v>25693.000000029802</v>
      </c>
      <c r="G586" s="131">
        <v>25492</v>
      </c>
      <c r="H586" s="152" t="s">
        <v>740</v>
      </c>
    </row>
    <row r="588" spans="1:8" ht="12.75">
      <c r="A588" s="147" t="s">
        <v>428</v>
      </c>
      <c r="C588" s="153" t="s">
        <v>429</v>
      </c>
      <c r="D588" s="131">
        <v>29996.105691631637</v>
      </c>
      <c r="F588" s="131">
        <v>25771.00000000993</v>
      </c>
      <c r="G588" s="131">
        <v>25202</v>
      </c>
      <c r="H588" s="131">
        <v>4499.165324654009</v>
      </c>
    </row>
    <row r="589" spans="1:8" ht="12.75">
      <c r="A589" s="130">
        <v>38395.930439814816</v>
      </c>
      <c r="C589" s="153" t="s">
        <v>430</v>
      </c>
      <c r="D589" s="131">
        <v>593.6573559654684</v>
      </c>
      <c r="F589" s="131">
        <v>188.51790365310677</v>
      </c>
      <c r="G589" s="131">
        <v>257.0992026436488</v>
      </c>
      <c r="H589" s="131">
        <v>593.6573559654684</v>
      </c>
    </row>
    <row r="591" spans="3:8" ht="12.75">
      <c r="C591" s="153" t="s">
        <v>431</v>
      </c>
      <c r="D591" s="131">
        <v>1.9791147626576333</v>
      </c>
      <c r="F591" s="131">
        <v>0.7315117909783639</v>
      </c>
      <c r="G591" s="131">
        <v>1.020153966525073</v>
      </c>
      <c r="H591" s="131">
        <v>13.194833110764192</v>
      </c>
    </row>
    <row r="592" spans="1:10" ht="12.75">
      <c r="A592" s="147" t="s">
        <v>420</v>
      </c>
      <c r="C592" s="148" t="s">
        <v>421</v>
      </c>
      <c r="D592" s="148" t="s">
        <v>422</v>
      </c>
      <c r="F592" s="148" t="s">
        <v>423</v>
      </c>
      <c r="G592" s="148" t="s">
        <v>424</v>
      </c>
      <c r="H592" s="148" t="s">
        <v>425</v>
      </c>
      <c r="I592" s="149" t="s">
        <v>426</v>
      </c>
      <c r="J592" s="148" t="s">
        <v>427</v>
      </c>
    </row>
    <row r="593" spans="1:8" ht="12.75">
      <c r="A593" s="150" t="s">
        <v>492</v>
      </c>
      <c r="C593" s="151">
        <v>231.6040000000503</v>
      </c>
      <c r="D593" s="131">
        <v>31357.87932550907</v>
      </c>
      <c r="F593" s="131">
        <v>18831</v>
      </c>
      <c r="G593" s="131">
        <v>22478</v>
      </c>
      <c r="H593" s="152" t="s">
        <v>741</v>
      </c>
    </row>
    <row r="595" spans="4:8" ht="12.75">
      <c r="D595" s="131">
        <v>30843.326832294464</v>
      </c>
      <c r="F595" s="131">
        <v>19070</v>
      </c>
      <c r="G595" s="131">
        <v>22651</v>
      </c>
      <c r="H595" s="152" t="s">
        <v>742</v>
      </c>
    </row>
    <row r="597" spans="4:8" ht="12.75">
      <c r="D597" s="131">
        <v>31448.476591438055</v>
      </c>
      <c r="F597" s="131">
        <v>18895</v>
      </c>
      <c r="G597" s="131">
        <v>22230</v>
      </c>
      <c r="H597" s="152" t="s">
        <v>743</v>
      </c>
    </row>
    <row r="599" spans="1:8" ht="12.75">
      <c r="A599" s="147" t="s">
        <v>428</v>
      </c>
      <c r="C599" s="153" t="s">
        <v>429</v>
      </c>
      <c r="D599" s="131">
        <v>31216.560916413866</v>
      </c>
      <c r="F599" s="131">
        <v>18932</v>
      </c>
      <c r="G599" s="131">
        <v>22453</v>
      </c>
      <c r="H599" s="131">
        <v>10243.401496124008</v>
      </c>
    </row>
    <row r="600" spans="1:8" ht="12.75">
      <c r="A600" s="130">
        <v>38395.93090277778</v>
      </c>
      <c r="C600" s="153" t="s">
        <v>430</v>
      </c>
      <c r="D600" s="131">
        <v>326.38892032293364</v>
      </c>
      <c r="F600" s="131">
        <v>123.72146135574054</v>
      </c>
      <c r="G600" s="131">
        <v>211.61049123330343</v>
      </c>
      <c r="H600" s="131">
        <v>326.38892032293364</v>
      </c>
    </row>
    <row r="602" spans="3:8" ht="12.75">
      <c r="C602" s="153" t="s">
        <v>431</v>
      </c>
      <c r="D602" s="131">
        <v>1.0455633508024142</v>
      </c>
      <c r="F602" s="131">
        <v>0.653504444093284</v>
      </c>
      <c r="G602" s="131">
        <v>0.9424597658811894</v>
      </c>
      <c r="H602" s="131">
        <v>3.186333372234172</v>
      </c>
    </row>
    <row r="603" spans="1:10" ht="12.75">
      <c r="A603" s="147" t="s">
        <v>420</v>
      </c>
      <c r="C603" s="148" t="s">
        <v>421</v>
      </c>
      <c r="D603" s="148" t="s">
        <v>422</v>
      </c>
      <c r="F603" s="148" t="s">
        <v>423</v>
      </c>
      <c r="G603" s="148" t="s">
        <v>424</v>
      </c>
      <c r="H603" s="148" t="s">
        <v>425</v>
      </c>
      <c r="I603" s="149" t="s">
        <v>426</v>
      </c>
      <c r="J603" s="148" t="s">
        <v>427</v>
      </c>
    </row>
    <row r="604" spans="1:8" ht="12.75">
      <c r="A604" s="150" t="s">
        <v>490</v>
      </c>
      <c r="C604" s="151">
        <v>267.7160000000149</v>
      </c>
      <c r="D604" s="131">
        <v>16809.40896895528</v>
      </c>
      <c r="F604" s="131">
        <v>6261.5</v>
      </c>
      <c r="G604" s="131">
        <v>6344</v>
      </c>
      <c r="H604" s="152" t="s">
        <v>744</v>
      </c>
    </row>
    <row r="606" spans="4:8" ht="12.75">
      <c r="D606" s="131">
        <v>15970.28738567233</v>
      </c>
      <c r="F606" s="131">
        <v>6238</v>
      </c>
      <c r="G606" s="131">
        <v>6418.999999992549</v>
      </c>
      <c r="H606" s="152" t="s">
        <v>745</v>
      </c>
    </row>
    <row r="608" spans="4:8" ht="12.75">
      <c r="D608" s="131">
        <v>16142.588372305036</v>
      </c>
      <c r="F608" s="131">
        <v>6275</v>
      </c>
      <c r="G608" s="131">
        <v>6401</v>
      </c>
      <c r="H608" s="152" t="s">
        <v>746</v>
      </c>
    </row>
    <row r="610" spans="1:8" ht="12.75">
      <c r="A610" s="147" t="s">
        <v>428</v>
      </c>
      <c r="C610" s="153" t="s">
        <v>429</v>
      </c>
      <c r="D610" s="131">
        <v>16307.428242310882</v>
      </c>
      <c r="F610" s="131">
        <v>6258.166666666666</v>
      </c>
      <c r="G610" s="131">
        <v>6387.999999997517</v>
      </c>
      <c r="H610" s="131">
        <v>9973.455117041416</v>
      </c>
    </row>
    <row r="611" spans="1:8" ht="12.75">
      <c r="A611" s="130">
        <v>38395.931550925925</v>
      </c>
      <c r="C611" s="153" t="s">
        <v>430</v>
      </c>
      <c r="D611" s="131">
        <v>443.1821238954599</v>
      </c>
      <c r="F611" s="131">
        <v>18.723870682455946</v>
      </c>
      <c r="G611" s="131">
        <v>39.15354389798091</v>
      </c>
      <c r="H611" s="131">
        <v>443.1821238954599</v>
      </c>
    </row>
    <row r="613" spans="3:8" ht="12.75">
      <c r="C613" s="153" t="s">
        <v>431</v>
      </c>
      <c r="D613" s="131">
        <v>2.7176702378219857</v>
      </c>
      <c r="F613" s="131">
        <v>0.2991909880282716</v>
      </c>
      <c r="G613" s="131">
        <v>0.6129233546962449</v>
      </c>
      <c r="H613" s="131">
        <v>4.4436167676556195</v>
      </c>
    </row>
    <row r="614" spans="1:10" ht="12.75">
      <c r="A614" s="147" t="s">
        <v>420</v>
      </c>
      <c r="C614" s="148" t="s">
        <v>421</v>
      </c>
      <c r="D614" s="148" t="s">
        <v>422</v>
      </c>
      <c r="F614" s="148" t="s">
        <v>423</v>
      </c>
      <c r="G614" s="148" t="s">
        <v>424</v>
      </c>
      <c r="H614" s="148" t="s">
        <v>425</v>
      </c>
      <c r="I614" s="149" t="s">
        <v>426</v>
      </c>
      <c r="J614" s="148" t="s">
        <v>427</v>
      </c>
    </row>
    <row r="615" spans="1:8" ht="12.75">
      <c r="A615" s="150" t="s">
        <v>489</v>
      </c>
      <c r="C615" s="151">
        <v>292.40199999976903</v>
      </c>
      <c r="D615" s="131">
        <v>27091</v>
      </c>
      <c r="F615" s="131">
        <v>20642.25</v>
      </c>
      <c r="G615" s="131">
        <v>20688</v>
      </c>
      <c r="H615" s="152" t="s">
        <v>747</v>
      </c>
    </row>
    <row r="617" spans="4:8" ht="12.75">
      <c r="D617" s="131">
        <v>27180.52222418785</v>
      </c>
      <c r="F617" s="131">
        <v>20586.5</v>
      </c>
      <c r="G617" s="131">
        <v>20817.75</v>
      </c>
      <c r="H617" s="152" t="s">
        <v>748</v>
      </c>
    </row>
    <row r="619" spans="4:8" ht="12.75">
      <c r="D619" s="131">
        <v>27452.111736506224</v>
      </c>
      <c r="F619" s="131">
        <v>20626.75</v>
      </c>
      <c r="G619" s="131">
        <v>20917.25</v>
      </c>
      <c r="H619" s="152" t="s">
        <v>749</v>
      </c>
    </row>
    <row r="621" spans="1:8" ht="12.75">
      <c r="A621" s="147" t="s">
        <v>428</v>
      </c>
      <c r="C621" s="153" t="s">
        <v>429</v>
      </c>
      <c r="D621" s="131">
        <v>27241.211320231356</v>
      </c>
      <c r="F621" s="131">
        <v>20618.5</v>
      </c>
      <c r="G621" s="131">
        <v>20807.666666666668</v>
      </c>
      <c r="H621" s="131">
        <v>6514.2343899112075</v>
      </c>
    </row>
    <row r="622" spans="1:8" ht="12.75">
      <c r="A622" s="130">
        <v>38395.932233796295</v>
      </c>
      <c r="C622" s="153" t="s">
        <v>430</v>
      </c>
      <c r="D622" s="131">
        <v>188.0499836336193</v>
      </c>
      <c r="F622" s="131">
        <v>28.776075131956404</v>
      </c>
      <c r="G622" s="131">
        <v>114.95714781314527</v>
      </c>
      <c r="H622" s="131">
        <v>188.0499836336193</v>
      </c>
    </row>
    <row r="624" spans="3:8" ht="12.75">
      <c r="C624" s="153" t="s">
        <v>431</v>
      </c>
      <c r="D624" s="131">
        <v>0.6903143234822283</v>
      </c>
      <c r="F624" s="131">
        <v>0.1395643481919461</v>
      </c>
      <c r="G624" s="131">
        <v>0.5524749586521568</v>
      </c>
      <c r="H624" s="131">
        <v>2.886754948898645</v>
      </c>
    </row>
    <row r="625" spans="1:10" ht="12.75">
      <c r="A625" s="147" t="s">
        <v>420</v>
      </c>
      <c r="C625" s="148" t="s">
        <v>421</v>
      </c>
      <c r="D625" s="148" t="s">
        <v>422</v>
      </c>
      <c r="F625" s="148" t="s">
        <v>423</v>
      </c>
      <c r="G625" s="148" t="s">
        <v>424</v>
      </c>
      <c r="H625" s="148" t="s">
        <v>425</v>
      </c>
      <c r="I625" s="149" t="s">
        <v>426</v>
      </c>
      <c r="J625" s="148" t="s">
        <v>427</v>
      </c>
    </row>
    <row r="626" spans="1:8" ht="12.75">
      <c r="A626" s="150" t="s">
        <v>493</v>
      </c>
      <c r="C626" s="151">
        <v>324.75400000019</v>
      </c>
      <c r="D626" s="131">
        <v>42124.02807146311</v>
      </c>
      <c r="F626" s="131">
        <v>30302</v>
      </c>
      <c r="G626" s="131">
        <v>26860</v>
      </c>
      <c r="H626" s="152" t="s">
        <v>750</v>
      </c>
    </row>
    <row r="628" spans="4:8" ht="12.75">
      <c r="D628" s="131">
        <v>42317.70360171795</v>
      </c>
      <c r="F628" s="131">
        <v>29774.000000029802</v>
      </c>
      <c r="G628" s="131">
        <v>27308</v>
      </c>
      <c r="H628" s="152" t="s">
        <v>751</v>
      </c>
    </row>
    <row r="630" spans="4:8" ht="12.75">
      <c r="D630" s="131">
        <v>42293.608649253845</v>
      </c>
      <c r="F630" s="131">
        <v>29577.999999970198</v>
      </c>
      <c r="G630" s="131">
        <v>27809</v>
      </c>
      <c r="H630" s="152" t="s">
        <v>752</v>
      </c>
    </row>
    <row r="632" spans="1:8" ht="12.75">
      <c r="A632" s="147" t="s">
        <v>428</v>
      </c>
      <c r="C632" s="153" t="s">
        <v>429</v>
      </c>
      <c r="D632" s="131">
        <v>42245.113440811634</v>
      </c>
      <c r="F632" s="131">
        <v>29884.666666666664</v>
      </c>
      <c r="G632" s="131">
        <v>27325.666666666664</v>
      </c>
      <c r="H632" s="131">
        <v>13554.953057807445</v>
      </c>
    </row>
    <row r="633" spans="1:8" ht="12.75">
      <c r="A633" s="130">
        <v>38395.93273148148</v>
      </c>
      <c r="C633" s="153" t="s">
        <v>430</v>
      </c>
      <c r="D633" s="131">
        <v>105.55279099198617</v>
      </c>
      <c r="F633" s="131">
        <v>374.47207284259525</v>
      </c>
      <c r="G633" s="131">
        <v>474.7465990750575</v>
      </c>
      <c r="H633" s="131">
        <v>105.55279099198617</v>
      </c>
    </row>
    <row r="635" spans="3:8" ht="12.75">
      <c r="C635" s="153" t="s">
        <v>431</v>
      </c>
      <c r="D635" s="131">
        <v>0.24985798923199254</v>
      </c>
      <c r="F635" s="131">
        <v>1.2530575529566845</v>
      </c>
      <c r="G635" s="131">
        <v>1.7373651112204311</v>
      </c>
      <c r="H635" s="131">
        <v>0.7787027409231004</v>
      </c>
    </row>
    <row r="636" spans="1:10" ht="12.75">
      <c r="A636" s="147" t="s">
        <v>420</v>
      </c>
      <c r="C636" s="148" t="s">
        <v>421</v>
      </c>
      <c r="D636" s="148" t="s">
        <v>422</v>
      </c>
      <c r="F636" s="148" t="s">
        <v>423</v>
      </c>
      <c r="G636" s="148" t="s">
        <v>424</v>
      </c>
      <c r="H636" s="148" t="s">
        <v>425</v>
      </c>
      <c r="I636" s="149" t="s">
        <v>426</v>
      </c>
      <c r="J636" s="148" t="s">
        <v>427</v>
      </c>
    </row>
    <row r="637" spans="1:8" ht="12.75">
      <c r="A637" s="150" t="s">
        <v>512</v>
      </c>
      <c r="C637" s="151">
        <v>343.82299999985844</v>
      </c>
      <c r="D637" s="131">
        <v>30550.455671221018</v>
      </c>
      <c r="F637" s="131">
        <v>27729.999999970198</v>
      </c>
      <c r="G637" s="131">
        <v>27829.999999970198</v>
      </c>
      <c r="H637" s="152" t="s">
        <v>753</v>
      </c>
    </row>
    <row r="639" spans="4:8" ht="12.75">
      <c r="D639" s="131">
        <v>30195.134468495846</v>
      </c>
      <c r="F639" s="131">
        <v>27762</v>
      </c>
      <c r="G639" s="131">
        <v>26334</v>
      </c>
      <c r="H639" s="152" t="s">
        <v>754</v>
      </c>
    </row>
    <row r="641" spans="4:8" ht="12.75">
      <c r="D641" s="131">
        <v>30465.182822823524</v>
      </c>
      <c r="F641" s="131">
        <v>27486</v>
      </c>
      <c r="G641" s="131">
        <v>27998</v>
      </c>
      <c r="H641" s="152" t="s">
        <v>755</v>
      </c>
    </row>
    <row r="643" spans="1:8" ht="12.75">
      <c r="A643" s="147" t="s">
        <v>428</v>
      </c>
      <c r="C643" s="153" t="s">
        <v>429</v>
      </c>
      <c r="D643" s="131">
        <v>30403.59098751346</v>
      </c>
      <c r="F643" s="131">
        <v>27659.333333323397</v>
      </c>
      <c r="G643" s="131">
        <v>27387.333333323397</v>
      </c>
      <c r="H643" s="131">
        <v>2879.276413208823</v>
      </c>
    </row>
    <row r="644" spans="1:8" ht="12.75">
      <c r="A644" s="130">
        <v>38395.933171296296</v>
      </c>
      <c r="C644" s="153" t="s">
        <v>430</v>
      </c>
      <c r="D644" s="131">
        <v>185.49516141683486</v>
      </c>
      <c r="F644" s="131">
        <v>150.96136370375973</v>
      </c>
      <c r="G644" s="131">
        <v>916.0727773055547</v>
      </c>
      <c r="H644" s="131">
        <v>185.49516141683486</v>
      </c>
    </row>
    <row r="646" spans="3:8" ht="12.75">
      <c r="C646" s="153" t="s">
        <v>431</v>
      </c>
      <c r="D646" s="131">
        <v>0.6101093831087796</v>
      </c>
      <c r="F646" s="131">
        <v>0.5457881500053531</v>
      </c>
      <c r="G646" s="131">
        <v>3.344877597816098</v>
      </c>
      <c r="H646" s="131">
        <v>6.442422845054633</v>
      </c>
    </row>
    <row r="647" spans="1:10" ht="12.75">
      <c r="A647" s="147" t="s">
        <v>420</v>
      </c>
      <c r="C647" s="148" t="s">
        <v>421</v>
      </c>
      <c r="D647" s="148" t="s">
        <v>422</v>
      </c>
      <c r="F647" s="148" t="s">
        <v>423</v>
      </c>
      <c r="G647" s="148" t="s">
        <v>424</v>
      </c>
      <c r="H647" s="148" t="s">
        <v>425</v>
      </c>
      <c r="I647" s="149" t="s">
        <v>426</v>
      </c>
      <c r="J647" s="148" t="s">
        <v>427</v>
      </c>
    </row>
    <row r="648" spans="1:8" ht="12.75">
      <c r="A648" s="150" t="s">
        <v>494</v>
      </c>
      <c r="C648" s="151">
        <v>361.38400000007823</v>
      </c>
      <c r="D648" s="131">
        <v>36673.07396411896</v>
      </c>
      <c r="F648" s="131">
        <v>25504</v>
      </c>
      <c r="G648" s="131">
        <v>25026</v>
      </c>
      <c r="H648" s="152" t="s">
        <v>756</v>
      </c>
    </row>
    <row r="650" spans="4:8" ht="12.75">
      <c r="D650" s="131">
        <v>37142.40233594179</v>
      </c>
      <c r="F650" s="131">
        <v>25382</v>
      </c>
      <c r="G650" s="131">
        <v>25536</v>
      </c>
      <c r="H650" s="152" t="s">
        <v>757</v>
      </c>
    </row>
    <row r="652" spans="4:8" ht="12.75">
      <c r="D652" s="131">
        <v>37424.511054217815</v>
      </c>
      <c r="F652" s="131">
        <v>25586</v>
      </c>
      <c r="G652" s="131">
        <v>24424</v>
      </c>
      <c r="H652" s="152" t="s">
        <v>758</v>
      </c>
    </row>
    <row r="654" spans="1:8" ht="12.75">
      <c r="A654" s="147" t="s">
        <v>428</v>
      </c>
      <c r="C654" s="153" t="s">
        <v>429</v>
      </c>
      <c r="D654" s="131">
        <v>37079.99578475952</v>
      </c>
      <c r="F654" s="131">
        <v>25490.666666666664</v>
      </c>
      <c r="G654" s="131">
        <v>24995.333333333336</v>
      </c>
      <c r="H654" s="131">
        <v>11817.006272675619</v>
      </c>
    </row>
    <row r="655" spans="1:8" ht="12.75">
      <c r="A655" s="130">
        <v>38395.933599537035</v>
      </c>
      <c r="C655" s="153" t="s">
        <v>430</v>
      </c>
      <c r="D655" s="131">
        <v>379.5857720166342</v>
      </c>
      <c r="F655" s="131">
        <v>102.65151403332213</v>
      </c>
      <c r="G655" s="131">
        <v>556.6339311732023</v>
      </c>
      <c r="H655" s="131">
        <v>379.5857720166342</v>
      </c>
    </row>
    <row r="657" spans="3:8" ht="12.75">
      <c r="C657" s="153" t="s">
        <v>431</v>
      </c>
      <c r="D657" s="131">
        <v>1.0236942156629105</v>
      </c>
      <c r="F657" s="131">
        <v>0.4027023513180857</v>
      </c>
      <c r="G657" s="131">
        <v>2.226951422291637</v>
      </c>
      <c r="H657" s="131">
        <v>3.212199124361538</v>
      </c>
    </row>
    <row r="658" spans="1:10" ht="12.75">
      <c r="A658" s="147" t="s">
        <v>420</v>
      </c>
      <c r="C658" s="148" t="s">
        <v>421</v>
      </c>
      <c r="D658" s="148" t="s">
        <v>422</v>
      </c>
      <c r="F658" s="148" t="s">
        <v>423</v>
      </c>
      <c r="G658" s="148" t="s">
        <v>424</v>
      </c>
      <c r="H658" s="148" t="s">
        <v>425</v>
      </c>
      <c r="I658" s="149" t="s">
        <v>426</v>
      </c>
      <c r="J658" s="148" t="s">
        <v>427</v>
      </c>
    </row>
    <row r="659" spans="1:8" ht="12.75">
      <c r="A659" s="150" t="s">
        <v>513</v>
      </c>
      <c r="C659" s="151">
        <v>371.029</v>
      </c>
      <c r="D659" s="131">
        <v>33408.919055223465</v>
      </c>
      <c r="F659" s="131">
        <v>29234</v>
      </c>
      <c r="G659" s="131">
        <v>30525.999999970198</v>
      </c>
      <c r="H659" s="152" t="s">
        <v>759</v>
      </c>
    </row>
    <row r="661" spans="4:8" ht="12.75">
      <c r="D661" s="131">
        <v>34112.125856637955</v>
      </c>
      <c r="F661" s="131">
        <v>30958</v>
      </c>
      <c r="G661" s="131">
        <v>31448</v>
      </c>
      <c r="H661" s="152" t="s">
        <v>760</v>
      </c>
    </row>
    <row r="663" spans="4:8" ht="12.75">
      <c r="D663" s="131">
        <v>34092.25271707773</v>
      </c>
      <c r="F663" s="131">
        <v>30734</v>
      </c>
      <c r="G663" s="131">
        <v>30964</v>
      </c>
      <c r="H663" s="152" t="s">
        <v>761</v>
      </c>
    </row>
    <row r="665" spans="1:8" ht="12.75">
      <c r="A665" s="147" t="s">
        <v>428</v>
      </c>
      <c r="C665" s="153" t="s">
        <v>429</v>
      </c>
      <c r="D665" s="131">
        <v>33871.09920964638</v>
      </c>
      <c r="F665" s="131">
        <v>30308.666666666664</v>
      </c>
      <c r="G665" s="131">
        <v>30979.333333323397</v>
      </c>
      <c r="H665" s="131">
        <v>3307.2105556684874</v>
      </c>
    </row>
    <row r="666" spans="1:8" ht="12.75">
      <c r="A666" s="130">
        <v>38395.93405092593</v>
      </c>
      <c r="C666" s="153" t="s">
        <v>430</v>
      </c>
      <c r="D666" s="131">
        <v>400.3830750365407</v>
      </c>
      <c r="F666" s="131">
        <v>937.4035061452103</v>
      </c>
      <c r="G666" s="131">
        <v>461.1912112635724</v>
      </c>
      <c r="H666" s="131">
        <v>400.3830750365407</v>
      </c>
    </row>
    <row r="668" spans="3:8" ht="12.75">
      <c r="C668" s="153" t="s">
        <v>431</v>
      </c>
      <c r="D668" s="131">
        <v>1.1820787762403437</v>
      </c>
      <c r="F668" s="131">
        <v>3.092856299007579</v>
      </c>
      <c r="G668" s="131">
        <v>1.4887060554252955</v>
      </c>
      <c r="H668" s="131">
        <v>12.106367837702162</v>
      </c>
    </row>
    <row r="669" spans="1:10" ht="12.75">
      <c r="A669" s="147" t="s">
        <v>420</v>
      </c>
      <c r="C669" s="148" t="s">
        <v>421</v>
      </c>
      <c r="D669" s="148" t="s">
        <v>422</v>
      </c>
      <c r="F669" s="148" t="s">
        <v>423</v>
      </c>
      <c r="G669" s="148" t="s">
        <v>424</v>
      </c>
      <c r="H669" s="148" t="s">
        <v>425</v>
      </c>
      <c r="I669" s="149" t="s">
        <v>426</v>
      </c>
      <c r="J669" s="148" t="s">
        <v>427</v>
      </c>
    </row>
    <row r="670" spans="1:8" ht="12.75">
      <c r="A670" s="150" t="s">
        <v>488</v>
      </c>
      <c r="C670" s="151">
        <v>407.77100000018254</v>
      </c>
      <c r="D670" s="131">
        <v>991873.031088829</v>
      </c>
      <c r="F670" s="131">
        <v>82300</v>
      </c>
      <c r="G670" s="131">
        <v>80700</v>
      </c>
      <c r="H670" s="152" t="s">
        <v>762</v>
      </c>
    </row>
    <row r="672" spans="4:8" ht="12.75">
      <c r="D672" s="131">
        <v>1086968.338153839</v>
      </c>
      <c r="F672" s="131">
        <v>81700</v>
      </c>
      <c r="G672" s="131">
        <v>80100</v>
      </c>
      <c r="H672" s="152" t="s">
        <v>763</v>
      </c>
    </row>
    <row r="674" spans="4:8" ht="12.75">
      <c r="D674" s="131">
        <v>1077207.2268600464</v>
      </c>
      <c r="F674" s="131">
        <v>82900</v>
      </c>
      <c r="G674" s="131">
        <v>79700</v>
      </c>
      <c r="H674" s="152" t="s">
        <v>764</v>
      </c>
    </row>
    <row r="676" spans="1:8" ht="12.75">
      <c r="A676" s="147" t="s">
        <v>428</v>
      </c>
      <c r="C676" s="153" t="s">
        <v>429</v>
      </c>
      <c r="D676" s="131">
        <v>1052016.1987009048</v>
      </c>
      <c r="F676" s="131">
        <v>82300</v>
      </c>
      <c r="G676" s="131">
        <v>80166.66666666667</v>
      </c>
      <c r="H676" s="131">
        <v>970800.3077155799</v>
      </c>
    </row>
    <row r="677" spans="1:8" ht="12.75">
      <c r="A677" s="130">
        <v>38395.93451388889</v>
      </c>
      <c r="C677" s="153" t="s">
        <v>430</v>
      </c>
      <c r="D677" s="131">
        <v>52313.672029720154</v>
      </c>
      <c r="F677" s="131">
        <v>600</v>
      </c>
      <c r="G677" s="131">
        <v>503.32229568471666</v>
      </c>
      <c r="H677" s="131">
        <v>52313.672029720154</v>
      </c>
    </row>
    <row r="679" spans="3:8" ht="12.75">
      <c r="C679" s="153" t="s">
        <v>431</v>
      </c>
      <c r="D679" s="131">
        <v>4.972705942581524</v>
      </c>
      <c r="F679" s="131">
        <v>0.7290400972053463</v>
      </c>
      <c r="G679" s="131">
        <v>0.627844859481975</v>
      </c>
      <c r="H679" s="131">
        <v>5.388716053543606</v>
      </c>
    </row>
    <row r="680" spans="1:10" ht="12.75">
      <c r="A680" s="147" t="s">
        <v>420</v>
      </c>
      <c r="C680" s="148" t="s">
        <v>421</v>
      </c>
      <c r="D680" s="148" t="s">
        <v>422</v>
      </c>
      <c r="F680" s="148" t="s">
        <v>423</v>
      </c>
      <c r="G680" s="148" t="s">
        <v>424</v>
      </c>
      <c r="H680" s="148" t="s">
        <v>425</v>
      </c>
      <c r="I680" s="149" t="s">
        <v>426</v>
      </c>
      <c r="J680" s="148" t="s">
        <v>427</v>
      </c>
    </row>
    <row r="681" spans="1:8" ht="12.75">
      <c r="A681" s="150" t="s">
        <v>495</v>
      </c>
      <c r="C681" s="151">
        <v>455.40299999993294</v>
      </c>
      <c r="D681" s="131">
        <v>90517.53358852863</v>
      </c>
      <c r="F681" s="131">
        <v>75325</v>
      </c>
      <c r="G681" s="131">
        <v>79010</v>
      </c>
      <c r="H681" s="152" t="s">
        <v>765</v>
      </c>
    </row>
    <row r="683" spans="4:8" ht="12.75">
      <c r="D683" s="131">
        <v>89894.30733501911</v>
      </c>
      <c r="F683" s="131">
        <v>75045</v>
      </c>
      <c r="G683" s="131">
        <v>77375</v>
      </c>
      <c r="H683" s="152" t="s">
        <v>766</v>
      </c>
    </row>
    <row r="685" spans="4:8" ht="12.75">
      <c r="D685" s="131">
        <v>89098.75803077221</v>
      </c>
      <c r="F685" s="131">
        <v>72055</v>
      </c>
      <c r="G685" s="131">
        <v>77812.5</v>
      </c>
      <c r="H685" s="152" t="s">
        <v>767</v>
      </c>
    </row>
    <row r="687" spans="1:8" ht="12.75">
      <c r="A687" s="147" t="s">
        <v>428</v>
      </c>
      <c r="C687" s="153" t="s">
        <v>429</v>
      </c>
      <c r="D687" s="131">
        <v>89836.86631810665</v>
      </c>
      <c r="F687" s="131">
        <v>74141.66666666667</v>
      </c>
      <c r="G687" s="131">
        <v>78065.83333333333</v>
      </c>
      <c r="H687" s="131">
        <v>13744.523779346962</v>
      </c>
    </row>
    <row r="688" spans="1:8" ht="12.75">
      <c r="A688" s="130">
        <v>38395.935162037036</v>
      </c>
      <c r="C688" s="153" t="s">
        <v>430</v>
      </c>
      <c r="D688" s="131">
        <v>711.129821930794</v>
      </c>
      <c r="F688" s="131">
        <v>1812.52126424308</v>
      </c>
      <c r="G688" s="131">
        <v>846.4275416911557</v>
      </c>
      <c r="H688" s="131">
        <v>711.129821930794</v>
      </c>
    </row>
    <row r="690" spans="3:8" ht="12.75">
      <c r="C690" s="153" t="s">
        <v>431</v>
      </c>
      <c r="D690" s="131">
        <v>0.7915790599960695</v>
      </c>
      <c r="F690" s="131">
        <v>2.4446729426679736</v>
      </c>
      <c r="G690" s="131">
        <v>1.084248390812655</v>
      </c>
      <c r="H690" s="131">
        <v>5.173913868149906</v>
      </c>
    </row>
    <row r="691" spans="1:16" ht="12.75">
      <c r="A691" s="141" t="s">
        <v>411</v>
      </c>
      <c r="B691" s="136" t="s">
        <v>555</v>
      </c>
      <c r="D691" s="141" t="s">
        <v>412</v>
      </c>
      <c r="E691" s="136" t="s">
        <v>413</v>
      </c>
      <c r="F691" s="137" t="s">
        <v>437</v>
      </c>
      <c r="G691" s="142" t="s">
        <v>415</v>
      </c>
      <c r="H691" s="143">
        <v>1</v>
      </c>
      <c r="I691" s="144" t="s">
        <v>416</v>
      </c>
      <c r="J691" s="143">
        <v>7</v>
      </c>
      <c r="K691" s="142" t="s">
        <v>417</v>
      </c>
      <c r="L691" s="145">
        <v>1</v>
      </c>
      <c r="M691" s="142" t="s">
        <v>418</v>
      </c>
      <c r="N691" s="146">
        <v>1</v>
      </c>
      <c r="O691" s="142" t="s">
        <v>419</v>
      </c>
      <c r="P691" s="146">
        <v>1</v>
      </c>
    </row>
    <row r="693" spans="1:10" ht="12.75">
      <c r="A693" s="147" t="s">
        <v>420</v>
      </c>
      <c r="C693" s="148" t="s">
        <v>421</v>
      </c>
      <c r="D693" s="148" t="s">
        <v>422</v>
      </c>
      <c r="F693" s="148" t="s">
        <v>423</v>
      </c>
      <c r="G693" s="148" t="s">
        <v>424</v>
      </c>
      <c r="H693" s="148" t="s">
        <v>425</v>
      </c>
      <c r="I693" s="149" t="s">
        <v>426</v>
      </c>
      <c r="J693" s="148" t="s">
        <v>427</v>
      </c>
    </row>
    <row r="694" spans="1:8" ht="12.75">
      <c r="A694" s="150" t="s">
        <v>491</v>
      </c>
      <c r="C694" s="151">
        <v>228.61599999992177</v>
      </c>
      <c r="D694" s="131">
        <v>54057.556912243366</v>
      </c>
      <c r="F694" s="131">
        <v>25823</v>
      </c>
      <c r="G694" s="131">
        <v>25255</v>
      </c>
      <c r="H694" s="152" t="s">
        <v>768</v>
      </c>
    </row>
    <row r="696" spans="4:8" ht="12.75">
      <c r="D696" s="131">
        <v>52705.45493590832</v>
      </c>
      <c r="F696" s="131">
        <v>26056.999999970198</v>
      </c>
      <c r="G696" s="131">
        <v>25465</v>
      </c>
      <c r="H696" s="152" t="s">
        <v>769</v>
      </c>
    </row>
    <row r="698" spans="4:8" ht="12.75">
      <c r="D698" s="131">
        <v>53778.955219089985</v>
      </c>
      <c r="F698" s="131">
        <v>26360</v>
      </c>
      <c r="G698" s="131">
        <v>25258</v>
      </c>
      <c r="H698" s="152" t="s">
        <v>770</v>
      </c>
    </row>
    <row r="700" spans="1:8" ht="12.75">
      <c r="A700" s="147" t="s">
        <v>428</v>
      </c>
      <c r="C700" s="153" t="s">
        <v>429</v>
      </c>
      <c r="D700" s="131">
        <v>53513.989022413894</v>
      </c>
      <c r="F700" s="131">
        <v>26079.99999999007</v>
      </c>
      <c r="G700" s="131">
        <v>25326</v>
      </c>
      <c r="H700" s="131">
        <v>27797.154160033715</v>
      </c>
    </row>
    <row r="701" spans="1:8" ht="12.75">
      <c r="A701" s="130">
        <v>38395.93739583333</v>
      </c>
      <c r="C701" s="153" t="s">
        <v>430</v>
      </c>
      <c r="D701" s="131">
        <v>713.932946877169</v>
      </c>
      <c r="F701" s="131">
        <v>269.2378130958026</v>
      </c>
      <c r="G701" s="131">
        <v>120.38687636117153</v>
      </c>
      <c r="H701" s="131">
        <v>713.932946877169</v>
      </c>
    </row>
    <row r="703" spans="3:8" ht="12.75">
      <c r="C703" s="153" t="s">
        <v>431</v>
      </c>
      <c r="D703" s="131">
        <v>1.3341052683965386</v>
      </c>
      <c r="F703" s="131">
        <v>1.0323535778217225</v>
      </c>
      <c r="G703" s="131">
        <v>0.47534895507056596</v>
      </c>
      <c r="H703" s="131">
        <v>2.568367044938902</v>
      </c>
    </row>
    <row r="704" spans="1:10" ht="12.75">
      <c r="A704" s="147" t="s">
        <v>420</v>
      </c>
      <c r="C704" s="148" t="s">
        <v>421</v>
      </c>
      <c r="D704" s="148" t="s">
        <v>422</v>
      </c>
      <c r="F704" s="148" t="s">
        <v>423</v>
      </c>
      <c r="G704" s="148" t="s">
        <v>424</v>
      </c>
      <c r="H704" s="148" t="s">
        <v>425</v>
      </c>
      <c r="I704" s="149" t="s">
        <v>426</v>
      </c>
      <c r="J704" s="148" t="s">
        <v>427</v>
      </c>
    </row>
    <row r="705" spans="1:8" ht="12.75">
      <c r="A705" s="150" t="s">
        <v>492</v>
      </c>
      <c r="C705" s="151">
        <v>231.6040000000503</v>
      </c>
      <c r="D705" s="131">
        <v>56112.33248001337</v>
      </c>
      <c r="F705" s="131">
        <v>19378</v>
      </c>
      <c r="G705" s="131">
        <v>22434</v>
      </c>
      <c r="H705" s="152" t="s">
        <v>771</v>
      </c>
    </row>
    <row r="707" spans="4:8" ht="12.75">
      <c r="D707" s="131">
        <v>53210.177043914795</v>
      </c>
      <c r="F707" s="131">
        <v>19019</v>
      </c>
      <c r="G707" s="131">
        <v>22993</v>
      </c>
      <c r="H707" s="152" t="s">
        <v>772</v>
      </c>
    </row>
    <row r="709" spans="4:8" ht="12.75">
      <c r="D709" s="131">
        <v>54307.012044489384</v>
      </c>
      <c r="F709" s="131">
        <v>19459</v>
      </c>
      <c r="G709" s="131">
        <v>23068</v>
      </c>
      <c r="H709" s="152" t="s">
        <v>773</v>
      </c>
    </row>
    <row r="711" spans="1:8" ht="12.75">
      <c r="A711" s="147" t="s">
        <v>428</v>
      </c>
      <c r="C711" s="153" t="s">
        <v>429</v>
      </c>
      <c r="D711" s="131">
        <v>54543.17385613918</v>
      </c>
      <c r="F711" s="131">
        <v>19285.333333333332</v>
      </c>
      <c r="G711" s="131">
        <v>22831.666666666664</v>
      </c>
      <c r="H711" s="131">
        <v>33201.99511217783</v>
      </c>
    </row>
    <row r="712" spans="1:8" ht="12.75">
      <c r="A712" s="130">
        <v>38395.93787037037</v>
      </c>
      <c r="C712" s="153" t="s">
        <v>430</v>
      </c>
      <c r="D712" s="131">
        <v>1465.4200233310105</v>
      </c>
      <c r="F712" s="131">
        <v>234.18013009931764</v>
      </c>
      <c r="G712" s="131">
        <v>346.4250760746591</v>
      </c>
      <c r="H712" s="131">
        <v>1465.4200233310105</v>
      </c>
    </row>
    <row r="714" spans="3:8" ht="12.75">
      <c r="C714" s="153" t="s">
        <v>431</v>
      </c>
      <c r="D714" s="131">
        <v>2.686715714776962</v>
      </c>
      <c r="F714" s="131">
        <v>1.2142913272572473</v>
      </c>
      <c r="G714" s="131">
        <v>1.5173008660836225</v>
      </c>
      <c r="H714" s="131">
        <v>4.413650500157819</v>
      </c>
    </row>
    <row r="715" spans="1:10" ht="12.75">
      <c r="A715" s="147" t="s">
        <v>420</v>
      </c>
      <c r="C715" s="148" t="s">
        <v>421</v>
      </c>
      <c r="D715" s="148" t="s">
        <v>422</v>
      </c>
      <c r="F715" s="148" t="s">
        <v>423</v>
      </c>
      <c r="G715" s="148" t="s">
        <v>424</v>
      </c>
      <c r="H715" s="148" t="s">
        <v>425</v>
      </c>
      <c r="I715" s="149" t="s">
        <v>426</v>
      </c>
      <c r="J715" s="148" t="s">
        <v>427</v>
      </c>
    </row>
    <row r="716" spans="1:8" ht="12.75">
      <c r="A716" s="150" t="s">
        <v>490</v>
      </c>
      <c r="C716" s="151">
        <v>267.7160000000149</v>
      </c>
      <c r="D716" s="131">
        <v>63077.52085375786</v>
      </c>
      <c r="F716" s="131">
        <v>6352.75</v>
      </c>
      <c r="G716" s="131">
        <v>6560.5</v>
      </c>
      <c r="H716" s="152" t="s">
        <v>774</v>
      </c>
    </row>
    <row r="718" spans="4:8" ht="12.75">
      <c r="D718" s="131">
        <v>60738.71147996187</v>
      </c>
      <c r="F718" s="131">
        <v>6409.75</v>
      </c>
      <c r="G718" s="131">
        <v>6387.5</v>
      </c>
      <c r="H718" s="152" t="s">
        <v>775</v>
      </c>
    </row>
    <row r="720" spans="4:8" ht="12.75">
      <c r="D720" s="131">
        <v>68478.76310324669</v>
      </c>
      <c r="F720" s="131">
        <v>6201.5</v>
      </c>
      <c r="G720" s="131">
        <v>6297.5</v>
      </c>
      <c r="H720" s="152" t="s">
        <v>776</v>
      </c>
    </row>
    <row r="722" spans="1:8" ht="12.75">
      <c r="A722" s="147" t="s">
        <v>428</v>
      </c>
      <c r="C722" s="153" t="s">
        <v>429</v>
      </c>
      <c r="D722" s="131">
        <v>64098.33181232214</v>
      </c>
      <c r="F722" s="131">
        <v>6321.333333333334</v>
      </c>
      <c r="G722" s="131">
        <v>6415.166666666666</v>
      </c>
      <c r="H722" s="131">
        <v>57722.21152623631</v>
      </c>
    </row>
    <row r="723" spans="1:8" ht="12.75">
      <c r="A723" s="130">
        <v>38395.93850694445</v>
      </c>
      <c r="C723" s="153" t="s">
        <v>430</v>
      </c>
      <c r="D723" s="131">
        <v>3969.715486356934</v>
      </c>
      <c r="F723" s="131">
        <v>107.62095908015935</v>
      </c>
      <c r="G723" s="131">
        <v>133.6650041459369</v>
      </c>
      <c r="H723" s="131">
        <v>3969.715486356934</v>
      </c>
    </row>
    <row r="725" spans="3:8" ht="12.75">
      <c r="C725" s="153" t="s">
        <v>431</v>
      </c>
      <c r="D725" s="131">
        <v>6.193165054560443</v>
      </c>
      <c r="F725" s="131">
        <v>1.7025040985049467</v>
      </c>
      <c r="G725" s="131">
        <v>2.0835780438949927</v>
      </c>
      <c r="H725" s="131">
        <v>6.877275456697618</v>
      </c>
    </row>
    <row r="726" spans="1:10" ht="12.75">
      <c r="A726" s="147" t="s">
        <v>420</v>
      </c>
      <c r="C726" s="148" t="s">
        <v>421</v>
      </c>
      <c r="D726" s="148" t="s">
        <v>422</v>
      </c>
      <c r="F726" s="148" t="s">
        <v>423</v>
      </c>
      <c r="G726" s="148" t="s">
        <v>424</v>
      </c>
      <c r="H726" s="148" t="s">
        <v>425</v>
      </c>
      <c r="I726" s="149" t="s">
        <v>426</v>
      </c>
      <c r="J726" s="148" t="s">
        <v>427</v>
      </c>
    </row>
    <row r="727" spans="1:8" ht="12.75">
      <c r="A727" s="150" t="s">
        <v>489</v>
      </c>
      <c r="C727" s="151">
        <v>292.40199999976903</v>
      </c>
      <c r="D727" s="131">
        <v>54508.29721158743</v>
      </c>
      <c r="F727" s="131">
        <v>20818.25</v>
      </c>
      <c r="G727" s="131">
        <v>20422.5</v>
      </c>
      <c r="H727" s="152" t="s">
        <v>777</v>
      </c>
    </row>
    <row r="729" spans="4:8" ht="12.75">
      <c r="D729" s="131">
        <v>55892.20923626423</v>
      </c>
      <c r="F729" s="131">
        <v>20795.75</v>
      </c>
      <c r="G729" s="131">
        <v>20176.25</v>
      </c>
      <c r="H729" s="152" t="s">
        <v>778</v>
      </c>
    </row>
    <row r="731" spans="4:8" ht="12.75">
      <c r="D731" s="131">
        <v>55323.21161496639</v>
      </c>
      <c r="F731" s="131">
        <v>20873.25</v>
      </c>
      <c r="G731" s="131">
        <v>20803.75</v>
      </c>
      <c r="H731" s="152" t="s">
        <v>779</v>
      </c>
    </row>
    <row r="733" spans="1:8" ht="12.75">
      <c r="A733" s="147" t="s">
        <v>428</v>
      </c>
      <c r="C733" s="153" t="s">
        <v>429</v>
      </c>
      <c r="D733" s="131">
        <v>55241.23935427268</v>
      </c>
      <c r="F733" s="131">
        <v>20829.083333333332</v>
      </c>
      <c r="G733" s="131">
        <v>20467.5</v>
      </c>
      <c r="H733" s="131">
        <v>34619.50465559095</v>
      </c>
    </row>
    <row r="734" spans="1:8" ht="12.75">
      <c r="A734" s="130">
        <v>38395.93918981482</v>
      </c>
      <c r="C734" s="153" t="s">
        <v>430</v>
      </c>
      <c r="D734" s="131">
        <v>695.5880330011864</v>
      </c>
      <c r="F734" s="131">
        <v>39.869579046352285</v>
      </c>
      <c r="G734" s="131">
        <v>316.1610546857408</v>
      </c>
      <c r="H734" s="131">
        <v>695.5880330011864</v>
      </c>
    </row>
    <row r="736" spans="3:8" ht="12.75">
      <c r="C736" s="153" t="s">
        <v>431</v>
      </c>
      <c r="D736" s="131">
        <v>1.2591825258304703</v>
      </c>
      <c r="F736" s="131">
        <v>0.19141302768013774</v>
      </c>
      <c r="G736" s="131">
        <v>1.5446979586453689</v>
      </c>
      <c r="H736" s="131">
        <v>2.009237393547891</v>
      </c>
    </row>
    <row r="737" spans="1:10" ht="12.75">
      <c r="A737" s="147" t="s">
        <v>420</v>
      </c>
      <c r="C737" s="148" t="s">
        <v>421</v>
      </c>
      <c r="D737" s="148" t="s">
        <v>422</v>
      </c>
      <c r="F737" s="148" t="s">
        <v>423</v>
      </c>
      <c r="G737" s="148" t="s">
        <v>424</v>
      </c>
      <c r="H737" s="148" t="s">
        <v>425</v>
      </c>
      <c r="I737" s="149" t="s">
        <v>426</v>
      </c>
      <c r="J737" s="148" t="s">
        <v>427</v>
      </c>
    </row>
    <row r="738" spans="1:8" ht="12.75">
      <c r="A738" s="150" t="s">
        <v>493</v>
      </c>
      <c r="C738" s="151">
        <v>324.75400000019</v>
      </c>
      <c r="D738" s="131">
        <v>47814.66102182865</v>
      </c>
      <c r="F738" s="131">
        <v>31477.999999970198</v>
      </c>
      <c r="G738" s="131">
        <v>28797.000000029802</v>
      </c>
      <c r="H738" s="152" t="s">
        <v>780</v>
      </c>
    </row>
    <row r="740" spans="4:8" ht="12.75">
      <c r="D740" s="131">
        <v>49651.80947750807</v>
      </c>
      <c r="F740" s="131">
        <v>31592</v>
      </c>
      <c r="G740" s="131">
        <v>28875.999999970198</v>
      </c>
      <c r="H740" s="152" t="s">
        <v>781</v>
      </c>
    </row>
    <row r="742" spans="4:8" ht="12.75">
      <c r="D742" s="131">
        <v>50045.8289719224</v>
      </c>
      <c r="F742" s="131">
        <v>31134</v>
      </c>
      <c r="G742" s="131">
        <v>28234</v>
      </c>
      <c r="H742" s="152" t="s">
        <v>782</v>
      </c>
    </row>
    <row r="744" spans="1:8" ht="12.75">
      <c r="A744" s="147" t="s">
        <v>428</v>
      </c>
      <c r="C744" s="153" t="s">
        <v>429</v>
      </c>
      <c r="D744" s="131">
        <v>49170.7664904197</v>
      </c>
      <c r="F744" s="131">
        <v>31401.333333323397</v>
      </c>
      <c r="G744" s="131">
        <v>28635.666666666664</v>
      </c>
      <c r="H744" s="131">
        <v>19060.408620885803</v>
      </c>
    </row>
    <row r="745" spans="1:8" ht="12.75">
      <c r="A745" s="130">
        <v>38395.93969907407</v>
      </c>
      <c r="C745" s="153" t="s">
        <v>430</v>
      </c>
      <c r="D745" s="131">
        <v>1190.8313784711493</v>
      </c>
      <c r="F745" s="131">
        <v>238.43098232212898</v>
      </c>
      <c r="G745" s="131">
        <v>350.08903629090605</v>
      </c>
      <c r="H745" s="131">
        <v>1190.8313784711493</v>
      </c>
    </row>
    <row r="747" spans="3:8" ht="12.75">
      <c r="C747" s="153" t="s">
        <v>431</v>
      </c>
      <c r="D747" s="131">
        <v>2.42182797517132</v>
      </c>
      <c r="F747" s="131">
        <v>0.7593020964785078</v>
      </c>
      <c r="G747" s="131">
        <v>1.2225628981022716</v>
      </c>
      <c r="H747" s="131">
        <v>6.247669722915976</v>
      </c>
    </row>
    <row r="748" spans="1:10" ht="12.75">
      <c r="A748" s="147" t="s">
        <v>420</v>
      </c>
      <c r="C748" s="148" t="s">
        <v>421</v>
      </c>
      <c r="D748" s="148" t="s">
        <v>422</v>
      </c>
      <c r="F748" s="148" t="s">
        <v>423</v>
      </c>
      <c r="G748" s="148" t="s">
        <v>424</v>
      </c>
      <c r="H748" s="148" t="s">
        <v>425</v>
      </c>
      <c r="I748" s="149" t="s">
        <v>426</v>
      </c>
      <c r="J748" s="148" t="s">
        <v>427</v>
      </c>
    </row>
    <row r="749" spans="1:8" ht="12.75">
      <c r="A749" s="150" t="s">
        <v>512</v>
      </c>
      <c r="C749" s="151">
        <v>343.82299999985844</v>
      </c>
      <c r="D749" s="131">
        <v>57512.65271753073</v>
      </c>
      <c r="F749" s="131">
        <v>28450</v>
      </c>
      <c r="G749" s="131">
        <v>27875.999999970198</v>
      </c>
      <c r="H749" s="152" t="s">
        <v>783</v>
      </c>
    </row>
    <row r="751" spans="4:8" ht="12.75">
      <c r="D751" s="131">
        <v>57406.67473566532</v>
      </c>
      <c r="F751" s="131">
        <v>27931.999999970198</v>
      </c>
      <c r="G751" s="131">
        <v>26729.999999970198</v>
      </c>
      <c r="H751" s="152" t="s">
        <v>784</v>
      </c>
    </row>
    <row r="753" spans="4:8" ht="12.75">
      <c r="D753" s="131">
        <v>57047.11015248299</v>
      </c>
      <c r="F753" s="131">
        <v>27294</v>
      </c>
      <c r="G753" s="131">
        <v>26670.000000029802</v>
      </c>
      <c r="H753" s="152" t="s">
        <v>785</v>
      </c>
    </row>
    <row r="755" spans="1:8" ht="12.75">
      <c r="A755" s="147" t="s">
        <v>428</v>
      </c>
      <c r="C755" s="153" t="s">
        <v>429</v>
      </c>
      <c r="D755" s="131">
        <v>57322.14586855967</v>
      </c>
      <c r="F755" s="131">
        <v>27891.99999999007</v>
      </c>
      <c r="G755" s="131">
        <v>27091.99999999007</v>
      </c>
      <c r="H755" s="131">
        <v>29827.25986568361</v>
      </c>
    </row>
    <row r="756" spans="1:8" ht="12.75">
      <c r="A756" s="130">
        <v>38395.94012731482</v>
      </c>
      <c r="C756" s="153" t="s">
        <v>430</v>
      </c>
      <c r="D756" s="131">
        <v>244.01089524588429</v>
      </c>
      <c r="F756" s="131">
        <v>579.0371317963837</v>
      </c>
      <c r="G756" s="131">
        <v>679.6263679222424</v>
      </c>
      <c r="H756" s="131">
        <v>244.01089524588429</v>
      </c>
    </row>
    <row r="758" spans="3:8" ht="12.75">
      <c r="C758" s="153" t="s">
        <v>431</v>
      </c>
      <c r="D758" s="131">
        <v>0.42568346238363797</v>
      </c>
      <c r="F758" s="131">
        <v>2.0759971740878744</v>
      </c>
      <c r="G758" s="131">
        <v>2.5085869183614777</v>
      </c>
      <c r="H758" s="131">
        <v>0.818080160043866</v>
      </c>
    </row>
    <row r="759" spans="1:10" ht="12.75">
      <c r="A759" s="147" t="s">
        <v>420</v>
      </c>
      <c r="C759" s="148" t="s">
        <v>421</v>
      </c>
      <c r="D759" s="148" t="s">
        <v>422</v>
      </c>
      <c r="F759" s="148" t="s">
        <v>423</v>
      </c>
      <c r="G759" s="148" t="s">
        <v>424</v>
      </c>
      <c r="H759" s="148" t="s">
        <v>425</v>
      </c>
      <c r="I759" s="149" t="s">
        <v>426</v>
      </c>
      <c r="J759" s="148" t="s">
        <v>427</v>
      </c>
    </row>
    <row r="760" spans="1:8" ht="12.75">
      <c r="A760" s="150" t="s">
        <v>494</v>
      </c>
      <c r="C760" s="151">
        <v>361.38400000007823</v>
      </c>
      <c r="D760" s="131">
        <v>54352.1106916666</v>
      </c>
      <c r="F760" s="131">
        <v>25558</v>
      </c>
      <c r="G760" s="131">
        <v>24790</v>
      </c>
      <c r="H760" s="152" t="s">
        <v>786</v>
      </c>
    </row>
    <row r="762" spans="4:8" ht="12.75">
      <c r="D762" s="131">
        <v>51310.63707578182</v>
      </c>
      <c r="F762" s="131">
        <v>25142</v>
      </c>
      <c r="G762" s="131">
        <v>24592</v>
      </c>
      <c r="H762" s="152" t="s">
        <v>787</v>
      </c>
    </row>
    <row r="764" spans="4:8" ht="12.75">
      <c r="D764" s="131">
        <v>53746.4330354929</v>
      </c>
      <c r="F764" s="131">
        <v>25516</v>
      </c>
      <c r="G764" s="131">
        <v>24746</v>
      </c>
      <c r="H764" s="152" t="s">
        <v>788</v>
      </c>
    </row>
    <row r="766" spans="1:8" ht="12.75">
      <c r="A766" s="147" t="s">
        <v>428</v>
      </c>
      <c r="C766" s="153" t="s">
        <v>429</v>
      </c>
      <c r="D766" s="131">
        <v>53136.393600980446</v>
      </c>
      <c r="F766" s="131">
        <v>25405.333333333336</v>
      </c>
      <c r="G766" s="131">
        <v>24709.333333333336</v>
      </c>
      <c r="H766" s="131">
        <v>28050.972716347515</v>
      </c>
    </row>
    <row r="767" spans="1:8" ht="12.75">
      <c r="A767" s="130">
        <v>38395.940567129626</v>
      </c>
      <c r="C767" s="153" t="s">
        <v>430</v>
      </c>
      <c r="D767" s="131">
        <v>1609.8917736217752</v>
      </c>
      <c r="F767" s="131">
        <v>229.0181943281654</v>
      </c>
      <c r="G767" s="131">
        <v>103.9679437775574</v>
      </c>
      <c r="H767" s="131">
        <v>1609.8917736217752</v>
      </c>
    </row>
    <row r="769" spans="3:8" ht="12.75">
      <c r="C769" s="153" t="s">
        <v>431</v>
      </c>
      <c r="D769" s="131">
        <v>3.0297347345606647</v>
      </c>
      <c r="F769" s="131">
        <v>0.9014571520212243</v>
      </c>
      <c r="G769" s="131">
        <v>0.4207638562117852</v>
      </c>
      <c r="H769" s="131">
        <v>5.739165589375673</v>
      </c>
    </row>
    <row r="770" spans="1:10" ht="12.75">
      <c r="A770" s="147" t="s">
        <v>420</v>
      </c>
      <c r="C770" s="148" t="s">
        <v>421</v>
      </c>
      <c r="D770" s="148" t="s">
        <v>422</v>
      </c>
      <c r="F770" s="148" t="s">
        <v>423</v>
      </c>
      <c r="G770" s="148" t="s">
        <v>424</v>
      </c>
      <c r="H770" s="148" t="s">
        <v>425</v>
      </c>
      <c r="I770" s="149" t="s">
        <v>426</v>
      </c>
      <c r="J770" s="148" t="s">
        <v>427</v>
      </c>
    </row>
    <row r="771" spans="1:8" ht="12.75">
      <c r="A771" s="150" t="s">
        <v>513</v>
      </c>
      <c r="C771" s="151">
        <v>371.029</v>
      </c>
      <c r="D771" s="131">
        <v>48405.09682542086</v>
      </c>
      <c r="F771" s="131">
        <v>29904</v>
      </c>
      <c r="G771" s="131">
        <v>30716.000000029802</v>
      </c>
      <c r="H771" s="152" t="s">
        <v>789</v>
      </c>
    </row>
    <row r="773" spans="4:8" ht="12.75">
      <c r="D773" s="131">
        <v>48209.469546318054</v>
      </c>
      <c r="F773" s="131">
        <v>30070.000000029802</v>
      </c>
      <c r="G773" s="131">
        <v>30270.000000029802</v>
      </c>
      <c r="H773" s="152" t="s">
        <v>790</v>
      </c>
    </row>
    <row r="775" spans="4:8" ht="12.75">
      <c r="D775" s="131">
        <v>48819.14493441582</v>
      </c>
      <c r="F775" s="131">
        <v>30158</v>
      </c>
      <c r="G775" s="131">
        <v>31254</v>
      </c>
      <c r="H775" s="152" t="s">
        <v>791</v>
      </c>
    </row>
    <row r="777" spans="1:8" ht="12.75">
      <c r="A777" s="147" t="s">
        <v>428</v>
      </c>
      <c r="C777" s="153" t="s">
        <v>429</v>
      </c>
      <c r="D777" s="131">
        <v>48477.90376871824</v>
      </c>
      <c r="F777" s="131">
        <v>30044.00000000993</v>
      </c>
      <c r="G777" s="131">
        <v>30746.666666686535</v>
      </c>
      <c r="H777" s="131">
        <v>18166.50419153751</v>
      </c>
    </row>
    <row r="778" spans="1:8" ht="12.75">
      <c r="A778" s="130">
        <v>38395.94100694444</v>
      </c>
      <c r="C778" s="153" t="s">
        <v>430</v>
      </c>
      <c r="D778" s="131">
        <v>311.29031137857567</v>
      </c>
      <c r="F778" s="131">
        <v>128.98061870224458</v>
      </c>
      <c r="G778" s="131">
        <v>492.71628075240363</v>
      </c>
      <c r="H778" s="131">
        <v>311.29031137857567</v>
      </c>
    </row>
    <row r="780" spans="3:8" ht="12.75">
      <c r="C780" s="153" t="s">
        <v>431</v>
      </c>
      <c r="D780" s="131">
        <v>0.6421282423095296</v>
      </c>
      <c r="F780" s="131">
        <v>0.4293057472447143</v>
      </c>
      <c r="G780" s="131">
        <v>1.6025030813706151</v>
      </c>
      <c r="H780" s="131">
        <v>1.7135399749808986</v>
      </c>
    </row>
    <row r="781" spans="1:10" ht="12.75">
      <c r="A781" s="147" t="s">
        <v>420</v>
      </c>
      <c r="C781" s="148" t="s">
        <v>421</v>
      </c>
      <c r="D781" s="148" t="s">
        <v>422</v>
      </c>
      <c r="F781" s="148" t="s">
        <v>423</v>
      </c>
      <c r="G781" s="148" t="s">
        <v>424</v>
      </c>
      <c r="H781" s="148" t="s">
        <v>425</v>
      </c>
      <c r="I781" s="149" t="s">
        <v>426</v>
      </c>
      <c r="J781" s="148" t="s">
        <v>427</v>
      </c>
    </row>
    <row r="782" spans="1:8" ht="12.75">
      <c r="A782" s="150" t="s">
        <v>488</v>
      </c>
      <c r="C782" s="151">
        <v>407.77100000018254</v>
      </c>
      <c r="D782" s="131">
        <v>4970638.162918091</v>
      </c>
      <c r="F782" s="131">
        <v>93000</v>
      </c>
      <c r="G782" s="131">
        <v>86400</v>
      </c>
      <c r="H782" s="152" t="s">
        <v>792</v>
      </c>
    </row>
    <row r="784" spans="4:8" ht="12.75">
      <c r="D784" s="131">
        <v>4910494.481559753</v>
      </c>
      <c r="F784" s="131">
        <v>91300</v>
      </c>
      <c r="G784" s="131">
        <v>86100</v>
      </c>
      <c r="H784" s="152" t="s">
        <v>793</v>
      </c>
    </row>
    <row r="786" spans="4:8" ht="12.75">
      <c r="D786" s="131">
        <v>4438573.103134155</v>
      </c>
      <c r="F786" s="131">
        <v>93000</v>
      </c>
      <c r="G786" s="131">
        <v>86200</v>
      </c>
      <c r="H786" s="152" t="s">
        <v>794</v>
      </c>
    </row>
    <row r="788" spans="1:8" ht="12.75">
      <c r="A788" s="147" t="s">
        <v>428</v>
      </c>
      <c r="C788" s="153" t="s">
        <v>429</v>
      </c>
      <c r="D788" s="131">
        <v>4773235.2492039995</v>
      </c>
      <c r="F788" s="131">
        <v>92433.33333333334</v>
      </c>
      <c r="G788" s="131">
        <v>86233.33333333334</v>
      </c>
      <c r="H788" s="131">
        <v>4683952.607694566</v>
      </c>
    </row>
    <row r="789" spans="1:8" ht="12.75">
      <c r="A789" s="130">
        <v>38395.94148148148</v>
      </c>
      <c r="C789" s="153" t="s">
        <v>430</v>
      </c>
      <c r="D789" s="131">
        <v>291381.84502623585</v>
      </c>
      <c r="F789" s="131">
        <v>981.4954576223638</v>
      </c>
      <c r="G789" s="131">
        <v>152.7525231651947</v>
      </c>
      <c r="H789" s="131">
        <v>291381.84502623585</v>
      </c>
    </row>
    <row r="791" spans="3:8" ht="12.75">
      <c r="C791" s="153" t="s">
        <v>431</v>
      </c>
      <c r="D791" s="131">
        <v>6.104493699002738</v>
      </c>
      <c r="F791" s="131">
        <v>1.061841461546012</v>
      </c>
      <c r="G791" s="131">
        <v>0.17713860436628687</v>
      </c>
      <c r="H791" s="131">
        <v>6.220853826479117</v>
      </c>
    </row>
    <row r="792" spans="1:10" ht="12.75">
      <c r="A792" s="147" t="s">
        <v>420</v>
      </c>
      <c r="C792" s="148" t="s">
        <v>421</v>
      </c>
      <c r="D792" s="148" t="s">
        <v>422</v>
      </c>
      <c r="F792" s="148" t="s">
        <v>423</v>
      </c>
      <c r="G792" s="148" t="s">
        <v>424</v>
      </c>
      <c r="H792" s="148" t="s">
        <v>425</v>
      </c>
      <c r="I792" s="149" t="s">
        <v>426</v>
      </c>
      <c r="J792" s="148" t="s">
        <v>427</v>
      </c>
    </row>
    <row r="793" spans="1:8" ht="12.75">
      <c r="A793" s="150" t="s">
        <v>495</v>
      </c>
      <c r="C793" s="151">
        <v>455.40299999993294</v>
      </c>
      <c r="D793" s="131">
        <v>564335.5124349594</v>
      </c>
      <c r="F793" s="131">
        <v>76857.5</v>
      </c>
      <c r="G793" s="131">
        <v>82282.5</v>
      </c>
      <c r="H793" s="152" t="s">
        <v>795</v>
      </c>
    </row>
    <row r="795" spans="4:8" ht="12.75">
      <c r="D795" s="131">
        <v>614080.4084262848</v>
      </c>
      <c r="F795" s="131">
        <v>78025</v>
      </c>
      <c r="G795" s="131">
        <v>78827.5</v>
      </c>
      <c r="H795" s="152" t="s">
        <v>796</v>
      </c>
    </row>
    <row r="797" spans="4:8" ht="12.75">
      <c r="D797" s="131">
        <v>529635</v>
      </c>
      <c r="F797" s="131">
        <v>76167.5</v>
      </c>
      <c r="G797" s="131">
        <v>80380</v>
      </c>
      <c r="H797" s="152" t="s">
        <v>797</v>
      </c>
    </row>
    <row r="799" spans="1:8" ht="12.75">
      <c r="A799" s="147" t="s">
        <v>428</v>
      </c>
      <c r="C799" s="153" t="s">
        <v>429</v>
      </c>
      <c r="D799" s="131">
        <v>569350.3069537481</v>
      </c>
      <c r="F799" s="131">
        <v>77016.66666666667</v>
      </c>
      <c r="G799" s="131">
        <v>80496.66666666667</v>
      </c>
      <c r="H799" s="131">
        <v>490603.75656615116</v>
      </c>
    </row>
    <row r="800" spans="1:8" ht="12.75">
      <c r="A800" s="130">
        <v>38395.94212962963</v>
      </c>
      <c r="C800" s="153" t="s">
        <v>430</v>
      </c>
      <c r="D800" s="131">
        <v>42445.4694180626</v>
      </c>
      <c r="F800" s="131">
        <v>938.9233639298435</v>
      </c>
      <c r="G800" s="131">
        <v>1730.452132632779</v>
      </c>
      <c r="H800" s="131">
        <v>42445.4694180626</v>
      </c>
    </row>
    <row r="802" spans="3:8" ht="12.75">
      <c r="C802" s="153" t="s">
        <v>431</v>
      </c>
      <c r="D802" s="131">
        <v>7.45507096415963</v>
      </c>
      <c r="F802" s="131">
        <v>1.2191171139534864</v>
      </c>
      <c r="G802" s="131">
        <v>2.1497189937050543</v>
      </c>
      <c r="H802" s="131">
        <v>8.651680475328652</v>
      </c>
    </row>
    <row r="803" spans="1:16" ht="12.75">
      <c r="A803" s="141" t="s">
        <v>411</v>
      </c>
      <c r="B803" s="136" t="s">
        <v>575</v>
      </c>
      <c r="D803" s="141" t="s">
        <v>412</v>
      </c>
      <c r="E803" s="136" t="s">
        <v>413</v>
      </c>
      <c r="F803" s="137" t="s">
        <v>438</v>
      </c>
      <c r="G803" s="142" t="s">
        <v>415</v>
      </c>
      <c r="H803" s="143">
        <v>1</v>
      </c>
      <c r="I803" s="144" t="s">
        <v>416</v>
      </c>
      <c r="J803" s="143">
        <v>8</v>
      </c>
      <c r="K803" s="142" t="s">
        <v>417</v>
      </c>
      <c r="L803" s="145">
        <v>1</v>
      </c>
      <c r="M803" s="142" t="s">
        <v>418</v>
      </c>
      <c r="N803" s="146">
        <v>1</v>
      </c>
      <c r="O803" s="142" t="s">
        <v>419</v>
      </c>
      <c r="P803" s="146">
        <v>1</v>
      </c>
    </row>
    <row r="805" spans="1:10" ht="12.75">
      <c r="A805" s="147" t="s">
        <v>420</v>
      </c>
      <c r="C805" s="148" t="s">
        <v>421</v>
      </c>
      <c r="D805" s="148" t="s">
        <v>422</v>
      </c>
      <c r="F805" s="148" t="s">
        <v>423</v>
      </c>
      <c r="G805" s="148" t="s">
        <v>424</v>
      </c>
      <c r="H805" s="148" t="s">
        <v>425</v>
      </c>
      <c r="I805" s="149" t="s">
        <v>426</v>
      </c>
      <c r="J805" s="148" t="s">
        <v>427</v>
      </c>
    </row>
    <row r="806" spans="1:8" ht="12.75">
      <c r="A806" s="150" t="s">
        <v>491</v>
      </c>
      <c r="C806" s="151">
        <v>228.61599999992177</v>
      </c>
      <c r="D806" s="131">
        <v>30679.554700255394</v>
      </c>
      <c r="F806" s="131">
        <v>25981</v>
      </c>
      <c r="G806" s="131">
        <v>25184</v>
      </c>
      <c r="H806" s="152" t="s">
        <v>798</v>
      </c>
    </row>
    <row r="808" spans="4:8" ht="12.75">
      <c r="D808" s="131">
        <v>31035.28099551797</v>
      </c>
      <c r="F808" s="131">
        <v>26215</v>
      </c>
      <c r="G808" s="131">
        <v>25087</v>
      </c>
      <c r="H808" s="152" t="s">
        <v>799</v>
      </c>
    </row>
    <row r="810" spans="4:8" ht="12.75">
      <c r="D810" s="131">
        <v>30816.97942084074</v>
      </c>
      <c r="F810" s="131">
        <v>25960</v>
      </c>
      <c r="G810" s="131">
        <v>25233</v>
      </c>
      <c r="H810" s="152" t="s">
        <v>800</v>
      </c>
    </row>
    <row r="812" spans="1:8" ht="12.75">
      <c r="A812" s="147" t="s">
        <v>428</v>
      </c>
      <c r="C812" s="153" t="s">
        <v>429</v>
      </c>
      <c r="D812" s="131">
        <v>30843.9383722047</v>
      </c>
      <c r="F812" s="131">
        <v>26052</v>
      </c>
      <c r="G812" s="131">
        <v>25168</v>
      </c>
      <c r="H812" s="131">
        <v>5217.718188718462</v>
      </c>
    </row>
    <row r="813" spans="1:8" ht="12.75">
      <c r="A813" s="130">
        <v>38395.94435185185</v>
      </c>
      <c r="C813" s="153" t="s">
        <v>430</v>
      </c>
      <c r="D813" s="131">
        <v>179.38892964569212</v>
      </c>
      <c r="F813" s="131">
        <v>141.5521105459046</v>
      </c>
      <c r="G813" s="131">
        <v>74.30343195303969</v>
      </c>
      <c r="H813" s="131">
        <v>179.38892964569212</v>
      </c>
    </row>
    <row r="815" spans="3:8" ht="12.75">
      <c r="C815" s="153" t="s">
        <v>431</v>
      </c>
      <c r="D815" s="131">
        <v>0.5816018936393355</v>
      </c>
      <c r="F815" s="131">
        <v>0.5433445053965325</v>
      </c>
      <c r="G815" s="131">
        <v>0.2952297836659238</v>
      </c>
      <c r="H815" s="131">
        <v>3.4380724132161746</v>
      </c>
    </row>
    <row r="816" spans="1:10" ht="12.75">
      <c r="A816" s="147" t="s">
        <v>420</v>
      </c>
      <c r="C816" s="148" t="s">
        <v>421</v>
      </c>
      <c r="D816" s="148" t="s">
        <v>422</v>
      </c>
      <c r="F816" s="148" t="s">
        <v>423</v>
      </c>
      <c r="G816" s="148" t="s">
        <v>424</v>
      </c>
      <c r="H816" s="148" t="s">
        <v>425</v>
      </c>
      <c r="I816" s="149" t="s">
        <v>426</v>
      </c>
      <c r="J816" s="148" t="s">
        <v>427</v>
      </c>
    </row>
    <row r="817" spans="1:8" ht="12.75">
      <c r="A817" s="150" t="s">
        <v>492</v>
      </c>
      <c r="C817" s="151">
        <v>231.6040000000503</v>
      </c>
      <c r="D817" s="131">
        <v>27043.616440743208</v>
      </c>
      <c r="F817" s="131">
        <v>19225</v>
      </c>
      <c r="G817" s="131">
        <v>22599</v>
      </c>
      <c r="H817" s="152" t="s">
        <v>801</v>
      </c>
    </row>
    <row r="819" spans="4:8" ht="12.75">
      <c r="D819" s="131">
        <v>26947.06638929248</v>
      </c>
      <c r="F819" s="131">
        <v>19131</v>
      </c>
      <c r="G819" s="131">
        <v>22970</v>
      </c>
      <c r="H819" s="152" t="s">
        <v>802</v>
      </c>
    </row>
    <row r="821" spans="4:8" ht="12.75">
      <c r="D821" s="131">
        <v>27661.56782528758</v>
      </c>
      <c r="F821" s="131">
        <v>19272</v>
      </c>
      <c r="G821" s="131">
        <v>22399</v>
      </c>
      <c r="H821" s="152" t="s">
        <v>803</v>
      </c>
    </row>
    <row r="823" spans="1:8" ht="12.75">
      <c r="A823" s="147" t="s">
        <v>428</v>
      </c>
      <c r="C823" s="153" t="s">
        <v>429</v>
      </c>
      <c r="D823" s="131">
        <v>27217.416885107756</v>
      </c>
      <c r="F823" s="131">
        <v>19209.333333333332</v>
      </c>
      <c r="G823" s="131">
        <v>22656</v>
      </c>
      <c r="H823" s="131">
        <v>6010.015918924181</v>
      </c>
    </row>
    <row r="824" spans="1:8" ht="12.75">
      <c r="A824" s="130">
        <v>38395.944814814815</v>
      </c>
      <c r="C824" s="153" t="s">
        <v>430</v>
      </c>
      <c r="D824" s="131">
        <v>387.66354143225055</v>
      </c>
      <c r="F824" s="131">
        <v>71.7936858876415</v>
      </c>
      <c r="G824" s="131">
        <v>289.73608681004856</v>
      </c>
      <c r="H824" s="131">
        <v>387.66354143225055</v>
      </c>
    </row>
    <row r="826" spans="3:8" ht="12.75">
      <c r="C826" s="153" t="s">
        <v>431</v>
      </c>
      <c r="D826" s="131">
        <v>1.4243215771308704</v>
      </c>
      <c r="F826" s="131">
        <v>0.37374376633394285</v>
      </c>
      <c r="G826" s="131">
        <v>1.278849253222319</v>
      </c>
      <c r="H826" s="131">
        <v>6.4502914245465774</v>
      </c>
    </row>
    <row r="827" spans="1:10" ht="12.75">
      <c r="A827" s="147" t="s">
        <v>420</v>
      </c>
      <c r="C827" s="148" t="s">
        <v>421</v>
      </c>
      <c r="D827" s="148" t="s">
        <v>422</v>
      </c>
      <c r="F827" s="148" t="s">
        <v>423</v>
      </c>
      <c r="G827" s="148" t="s">
        <v>424</v>
      </c>
      <c r="H827" s="148" t="s">
        <v>425</v>
      </c>
      <c r="I827" s="149" t="s">
        <v>426</v>
      </c>
      <c r="J827" s="148" t="s">
        <v>427</v>
      </c>
    </row>
    <row r="828" spans="1:8" ht="12.75">
      <c r="A828" s="150" t="s">
        <v>490</v>
      </c>
      <c r="C828" s="151">
        <v>267.7160000000149</v>
      </c>
      <c r="D828" s="131">
        <v>15399.331738993526</v>
      </c>
      <c r="F828" s="131">
        <v>6400.249999992549</v>
      </c>
      <c r="G828" s="131">
        <v>6446.25</v>
      </c>
      <c r="H828" s="152" t="s">
        <v>804</v>
      </c>
    </row>
    <row r="830" spans="4:8" ht="12.75">
      <c r="D830" s="131">
        <v>15594.017691209912</v>
      </c>
      <c r="F830" s="131">
        <v>6360.75</v>
      </c>
      <c r="G830" s="131">
        <v>6517.75</v>
      </c>
      <c r="H830" s="152" t="s">
        <v>805</v>
      </c>
    </row>
    <row r="832" spans="4:8" ht="12.75">
      <c r="D832" s="131">
        <v>15328.585043162107</v>
      </c>
      <c r="F832" s="131">
        <v>6377.25</v>
      </c>
      <c r="G832" s="131">
        <v>6469.25</v>
      </c>
      <c r="H832" s="152" t="s">
        <v>806</v>
      </c>
    </row>
    <row r="834" spans="1:8" ht="12.75">
      <c r="A834" s="147" t="s">
        <v>428</v>
      </c>
      <c r="C834" s="153" t="s">
        <v>429</v>
      </c>
      <c r="D834" s="131">
        <v>15440.644824455183</v>
      </c>
      <c r="F834" s="131">
        <v>6379.416666664183</v>
      </c>
      <c r="G834" s="131">
        <v>6477.75</v>
      </c>
      <c r="H834" s="131">
        <v>9003.813766805586</v>
      </c>
    </row>
    <row r="835" spans="1:8" ht="12.75">
      <c r="A835" s="130">
        <v>38395.94546296296</v>
      </c>
      <c r="C835" s="153" t="s">
        <v>430</v>
      </c>
      <c r="D835" s="131">
        <v>137.45435946218774</v>
      </c>
      <c r="F835" s="131">
        <v>19.838934779386353</v>
      </c>
      <c r="G835" s="131">
        <v>36.5</v>
      </c>
      <c r="H835" s="131">
        <v>137.45435946218774</v>
      </c>
    </row>
    <row r="837" spans="3:8" ht="12.75">
      <c r="C837" s="153" t="s">
        <v>431</v>
      </c>
      <c r="D837" s="131">
        <v>0.8902112640042402</v>
      </c>
      <c r="F837" s="131">
        <v>0.3109835242939257</v>
      </c>
      <c r="G837" s="131">
        <v>0.5634672532901085</v>
      </c>
      <c r="H837" s="131">
        <v>1.526623751025833</v>
      </c>
    </row>
    <row r="838" spans="1:10" ht="12.75">
      <c r="A838" s="147" t="s">
        <v>420</v>
      </c>
      <c r="C838" s="148" t="s">
        <v>421</v>
      </c>
      <c r="D838" s="148" t="s">
        <v>422</v>
      </c>
      <c r="F838" s="148" t="s">
        <v>423</v>
      </c>
      <c r="G838" s="148" t="s">
        <v>424</v>
      </c>
      <c r="H838" s="148" t="s">
        <v>425</v>
      </c>
      <c r="I838" s="149" t="s">
        <v>426</v>
      </c>
      <c r="J838" s="148" t="s">
        <v>427</v>
      </c>
    </row>
    <row r="839" spans="1:8" ht="12.75">
      <c r="A839" s="150" t="s">
        <v>489</v>
      </c>
      <c r="C839" s="151">
        <v>292.40199999976903</v>
      </c>
      <c r="D839" s="131">
        <v>39900.621008992195</v>
      </c>
      <c r="F839" s="131">
        <v>21277.5</v>
      </c>
      <c r="G839" s="131">
        <v>20991.75</v>
      </c>
      <c r="H839" s="152" t="s">
        <v>807</v>
      </c>
    </row>
    <row r="841" spans="4:8" ht="12.75">
      <c r="D841" s="131">
        <v>41503.81738060713</v>
      </c>
      <c r="F841" s="131">
        <v>21118.5</v>
      </c>
      <c r="G841" s="131">
        <v>20590</v>
      </c>
      <c r="H841" s="152" t="s">
        <v>808</v>
      </c>
    </row>
    <row r="843" spans="4:8" ht="12.75">
      <c r="D843" s="131">
        <v>38655.21606206894</v>
      </c>
      <c r="F843" s="131">
        <v>21008.75</v>
      </c>
      <c r="G843" s="131">
        <v>20833</v>
      </c>
      <c r="H843" s="152" t="s">
        <v>809</v>
      </c>
    </row>
    <row r="845" spans="1:8" ht="12.75">
      <c r="A845" s="147" t="s">
        <v>428</v>
      </c>
      <c r="C845" s="153" t="s">
        <v>429</v>
      </c>
      <c r="D845" s="131">
        <v>40019.88481722275</v>
      </c>
      <c r="F845" s="131">
        <v>21134.916666666664</v>
      </c>
      <c r="G845" s="131">
        <v>20804.916666666668</v>
      </c>
      <c r="H845" s="131">
        <v>19074.205438691683</v>
      </c>
    </row>
    <row r="846" spans="1:8" ht="12.75">
      <c r="A846" s="130">
        <v>38395.94613425926</v>
      </c>
      <c r="C846" s="153" t="s">
        <v>430</v>
      </c>
      <c r="D846" s="131">
        <v>1428.0407066886141</v>
      </c>
      <c r="F846" s="131">
        <v>135.1250192722774</v>
      </c>
      <c r="G846" s="131">
        <v>202.34196508221754</v>
      </c>
      <c r="H846" s="131">
        <v>1428.0407066886141</v>
      </c>
    </row>
    <row r="848" spans="3:8" ht="12.75">
      <c r="C848" s="153" t="s">
        <v>431</v>
      </c>
      <c r="D848" s="131">
        <v>3.5683278780303977</v>
      </c>
      <c r="F848" s="131">
        <v>0.6393449352246203</v>
      </c>
      <c r="G848" s="131">
        <v>0.9725680151673322</v>
      </c>
      <c r="H848" s="131">
        <v>7.486763793535845</v>
      </c>
    </row>
    <row r="849" spans="1:10" ht="12.75">
      <c r="A849" s="147" t="s">
        <v>420</v>
      </c>
      <c r="C849" s="148" t="s">
        <v>421</v>
      </c>
      <c r="D849" s="148" t="s">
        <v>422</v>
      </c>
      <c r="F849" s="148" t="s">
        <v>423</v>
      </c>
      <c r="G849" s="148" t="s">
        <v>424</v>
      </c>
      <c r="H849" s="148" t="s">
        <v>425</v>
      </c>
      <c r="I849" s="149" t="s">
        <v>426</v>
      </c>
      <c r="J849" s="148" t="s">
        <v>427</v>
      </c>
    </row>
    <row r="850" spans="1:8" ht="12.75">
      <c r="A850" s="150" t="s">
        <v>493</v>
      </c>
      <c r="C850" s="151">
        <v>324.75400000019</v>
      </c>
      <c r="D850" s="131">
        <v>41240.11138856411</v>
      </c>
      <c r="F850" s="131">
        <v>31145.000000029802</v>
      </c>
      <c r="G850" s="131">
        <v>28117</v>
      </c>
      <c r="H850" s="152" t="s">
        <v>810</v>
      </c>
    </row>
    <row r="852" spans="4:8" ht="12.75">
      <c r="D852" s="131">
        <v>42267.9965813756</v>
      </c>
      <c r="F852" s="131">
        <v>30706.999999970198</v>
      </c>
      <c r="G852" s="131">
        <v>27908</v>
      </c>
      <c r="H852" s="152" t="s">
        <v>811</v>
      </c>
    </row>
    <row r="854" spans="4:8" ht="12.75">
      <c r="D854" s="131">
        <v>42423.14469331503</v>
      </c>
      <c r="F854" s="131">
        <v>30572.000000029802</v>
      </c>
      <c r="G854" s="131">
        <v>28479</v>
      </c>
      <c r="H854" s="152" t="s">
        <v>812</v>
      </c>
    </row>
    <row r="856" spans="1:8" ht="12.75">
      <c r="A856" s="147" t="s">
        <v>428</v>
      </c>
      <c r="C856" s="153" t="s">
        <v>429</v>
      </c>
      <c r="D856" s="131">
        <v>41977.08422108491</v>
      </c>
      <c r="F856" s="131">
        <v>30808.00000000993</v>
      </c>
      <c r="G856" s="131">
        <v>28168</v>
      </c>
      <c r="H856" s="131">
        <v>12401.40019953563</v>
      </c>
    </row>
    <row r="857" spans="1:8" ht="12.75">
      <c r="A857" s="130">
        <v>38395.94664351852</v>
      </c>
      <c r="C857" s="153" t="s">
        <v>430</v>
      </c>
      <c r="D857" s="131">
        <v>642.9342509657267</v>
      </c>
      <c r="F857" s="131">
        <v>299.55466947771</v>
      </c>
      <c r="G857" s="131">
        <v>288.89617512179007</v>
      </c>
      <c r="H857" s="131">
        <v>642.9342509657267</v>
      </c>
    </row>
    <row r="859" spans="3:8" ht="12.75">
      <c r="C859" s="153" t="s">
        <v>431</v>
      </c>
      <c r="D859" s="131">
        <v>1.5316315148987496</v>
      </c>
      <c r="F859" s="131">
        <v>0.9723275430979403</v>
      </c>
      <c r="G859" s="131">
        <v>1.0256183439427369</v>
      </c>
      <c r="H859" s="131">
        <v>5.184368221499709</v>
      </c>
    </row>
    <row r="860" spans="1:10" ht="12.75">
      <c r="A860" s="147" t="s">
        <v>420</v>
      </c>
      <c r="C860" s="148" t="s">
        <v>421</v>
      </c>
      <c r="D860" s="148" t="s">
        <v>422</v>
      </c>
      <c r="F860" s="148" t="s">
        <v>423</v>
      </c>
      <c r="G860" s="148" t="s">
        <v>424</v>
      </c>
      <c r="H860" s="148" t="s">
        <v>425</v>
      </c>
      <c r="I860" s="149" t="s">
        <v>426</v>
      </c>
      <c r="J860" s="148" t="s">
        <v>427</v>
      </c>
    </row>
    <row r="861" spans="1:8" ht="12.75">
      <c r="A861" s="150" t="s">
        <v>512</v>
      </c>
      <c r="C861" s="151">
        <v>343.82299999985844</v>
      </c>
      <c r="D861" s="131">
        <v>37570.14268165827</v>
      </c>
      <c r="F861" s="131">
        <v>28475.999999970198</v>
      </c>
      <c r="G861" s="131">
        <v>28064</v>
      </c>
      <c r="H861" s="152" t="s">
        <v>813</v>
      </c>
    </row>
    <row r="863" spans="4:8" ht="12.75">
      <c r="D863" s="131">
        <v>37167.038076639175</v>
      </c>
      <c r="F863" s="131">
        <v>28234</v>
      </c>
      <c r="G863" s="131">
        <v>28306</v>
      </c>
      <c r="H863" s="152" t="s">
        <v>814</v>
      </c>
    </row>
    <row r="865" spans="4:8" ht="12.75">
      <c r="D865" s="131">
        <v>38042.755622923374</v>
      </c>
      <c r="F865" s="131">
        <v>28712</v>
      </c>
      <c r="G865" s="131">
        <v>28000</v>
      </c>
      <c r="H865" s="152" t="s">
        <v>815</v>
      </c>
    </row>
    <row r="867" spans="1:8" ht="12.75">
      <c r="A867" s="147" t="s">
        <v>428</v>
      </c>
      <c r="C867" s="153" t="s">
        <v>429</v>
      </c>
      <c r="D867" s="131">
        <v>37593.31212707361</v>
      </c>
      <c r="F867" s="131">
        <v>28473.99999999007</v>
      </c>
      <c r="G867" s="131">
        <v>28123.333333333336</v>
      </c>
      <c r="H867" s="131">
        <v>9293.38042914691</v>
      </c>
    </row>
    <row r="868" spans="1:8" ht="12.75">
      <c r="A868" s="130">
        <v>38395.94708333333</v>
      </c>
      <c r="C868" s="153" t="s">
        <v>430</v>
      </c>
      <c r="D868" s="131">
        <v>438.31828916667547</v>
      </c>
      <c r="F868" s="131">
        <v>239.00627606822377</v>
      </c>
      <c r="G868" s="131">
        <v>161.39805864177342</v>
      </c>
      <c r="H868" s="131">
        <v>438.31828916667547</v>
      </c>
    </row>
    <row r="870" spans="3:8" ht="12.75">
      <c r="C870" s="153" t="s">
        <v>431</v>
      </c>
      <c r="D870" s="131">
        <v>1.1659475166355755</v>
      </c>
      <c r="F870" s="131">
        <v>0.8393842665881407</v>
      </c>
      <c r="G870" s="131">
        <v>0.5738937725794955</v>
      </c>
      <c r="H870" s="131">
        <v>4.716456971803005</v>
      </c>
    </row>
    <row r="871" spans="1:10" ht="12.75">
      <c r="A871" s="147" t="s">
        <v>420</v>
      </c>
      <c r="C871" s="148" t="s">
        <v>421</v>
      </c>
      <c r="D871" s="148" t="s">
        <v>422</v>
      </c>
      <c r="F871" s="148" t="s">
        <v>423</v>
      </c>
      <c r="G871" s="148" t="s">
        <v>424</v>
      </c>
      <c r="H871" s="148" t="s">
        <v>425</v>
      </c>
      <c r="I871" s="149" t="s">
        <v>426</v>
      </c>
      <c r="J871" s="148" t="s">
        <v>427</v>
      </c>
    </row>
    <row r="872" spans="1:8" ht="12.75">
      <c r="A872" s="150" t="s">
        <v>494</v>
      </c>
      <c r="C872" s="151">
        <v>361.38400000007823</v>
      </c>
      <c r="D872" s="131">
        <v>54137.33859485388</v>
      </c>
      <c r="F872" s="131">
        <v>26640</v>
      </c>
      <c r="G872" s="131">
        <v>25777.999999970198</v>
      </c>
      <c r="H872" s="152" t="s">
        <v>816</v>
      </c>
    </row>
    <row r="874" spans="4:8" ht="12.75">
      <c r="D874" s="131">
        <v>52083.40580046177</v>
      </c>
      <c r="F874" s="131">
        <v>26088</v>
      </c>
      <c r="G874" s="131">
        <v>25522</v>
      </c>
      <c r="H874" s="152" t="s">
        <v>817</v>
      </c>
    </row>
    <row r="876" spans="4:8" ht="12.75">
      <c r="D876" s="131">
        <v>52109.61788481474</v>
      </c>
      <c r="F876" s="131">
        <v>26098</v>
      </c>
      <c r="G876" s="131">
        <v>26054</v>
      </c>
      <c r="H876" s="152" t="s">
        <v>818</v>
      </c>
    </row>
    <row r="878" spans="1:8" ht="12.75">
      <c r="A878" s="147" t="s">
        <v>428</v>
      </c>
      <c r="C878" s="153" t="s">
        <v>429</v>
      </c>
      <c r="D878" s="131">
        <v>52776.78742671013</v>
      </c>
      <c r="F878" s="131">
        <v>26275.333333333336</v>
      </c>
      <c r="G878" s="131">
        <v>25784.666666656733</v>
      </c>
      <c r="H878" s="131">
        <v>26726.986241124177</v>
      </c>
    </row>
    <row r="879" spans="1:8" ht="12.75">
      <c r="A879" s="130">
        <v>38395.94751157407</v>
      </c>
      <c r="C879" s="153" t="s">
        <v>430</v>
      </c>
      <c r="D879" s="131">
        <v>1178.344762450765</v>
      </c>
      <c r="F879" s="131">
        <v>315.850175452434</v>
      </c>
      <c r="G879" s="131">
        <v>266.06264926391555</v>
      </c>
      <c r="H879" s="131">
        <v>1178.344762450765</v>
      </c>
    </row>
    <row r="881" spans="3:8" ht="12.75">
      <c r="C881" s="153" t="s">
        <v>431</v>
      </c>
      <c r="D881" s="131">
        <v>2.2326951296289193</v>
      </c>
      <c r="F881" s="131">
        <v>1.2020786623161164</v>
      </c>
      <c r="G881" s="131">
        <v>1.0318638309486956</v>
      </c>
      <c r="H881" s="131">
        <v>4.40882017830231</v>
      </c>
    </row>
    <row r="882" spans="1:10" ht="12.75">
      <c r="A882" s="147" t="s">
        <v>420</v>
      </c>
      <c r="C882" s="148" t="s">
        <v>421</v>
      </c>
      <c r="D882" s="148" t="s">
        <v>422</v>
      </c>
      <c r="F882" s="148" t="s">
        <v>423</v>
      </c>
      <c r="G882" s="148" t="s">
        <v>424</v>
      </c>
      <c r="H882" s="148" t="s">
        <v>425</v>
      </c>
      <c r="I882" s="149" t="s">
        <v>426</v>
      </c>
      <c r="J882" s="148" t="s">
        <v>427</v>
      </c>
    </row>
    <row r="883" spans="1:8" ht="12.75">
      <c r="A883" s="150" t="s">
        <v>513</v>
      </c>
      <c r="C883" s="151">
        <v>371.029</v>
      </c>
      <c r="D883" s="131">
        <v>45288.42434436083</v>
      </c>
      <c r="F883" s="131">
        <v>31854</v>
      </c>
      <c r="G883" s="131">
        <v>32200</v>
      </c>
      <c r="H883" s="152" t="s">
        <v>819</v>
      </c>
    </row>
    <row r="885" spans="4:8" ht="12.75">
      <c r="D885" s="131">
        <v>44479.661345243454</v>
      </c>
      <c r="F885" s="131">
        <v>30850</v>
      </c>
      <c r="G885" s="131">
        <v>31706</v>
      </c>
      <c r="H885" s="152" t="s">
        <v>820</v>
      </c>
    </row>
    <row r="887" spans="4:8" ht="12.75">
      <c r="D887" s="131">
        <v>45316.484379172325</v>
      </c>
      <c r="F887" s="131">
        <v>31590</v>
      </c>
      <c r="G887" s="131">
        <v>31472.000000029802</v>
      </c>
      <c r="H887" s="152" t="s">
        <v>821</v>
      </c>
    </row>
    <row r="889" spans="1:8" ht="12.75">
      <c r="A889" s="147" t="s">
        <v>428</v>
      </c>
      <c r="C889" s="153" t="s">
        <v>429</v>
      </c>
      <c r="D889" s="131">
        <v>45028.19002292554</v>
      </c>
      <c r="F889" s="131">
        <v>31431.333333333336</v>
      </c>
      <c r="G889" s="131">
        <v>31792.666666676603</v>
      </c>
      <c r="H889" s="131">
        <v>13459.351404176161</v>
      </c>
    </row>
    <row r="890" spans="1:8" ht="12.75">
      <c r="A890" s="130">
        <v>38395.947962962964</v>
      </c>
      <c r="C890" s="153" t="s">
        <v>430</v>
      </c>
      <c r="D890" s="131">
        <v>475.24690853092</v>
      </c>
      <c r="F890" s="131">
        <v>520.4664574526713</v>
      </c>
      <c r="G890" s="131">
        <v>371.65754845525623</v>
      </c>
      <c r="H890" s="131">
        <v>475.24690853092</v>
      </c>
    </row>
    <row r="892" spans="3:8" ht="12.75">
      <c r="C892" s="153" t="s">
        <v>431</v>
      </c>
      <c r="D892" s="131">
        <v>1.0554430641981256</v>
      </c>
      <c r="F892" s="131">
        <v>1.6558841202600525</v>
      </c>
      <c r="G892" s="131">
        <v>1.1690040107419117</v>
      </c>
      <c r="H892" s="131">
        <v>3.530979274257307</v>
      </c>
    </row>
    <row r="893" spans="1:10" ht="12.75">
      <c r="A893" s="147" t="s">
        <v>420</v>
      </c>
      <c r="C893" s="148" t="s">
        <v>421</v>
      </c>
      <c r="D893" s="148" t="s">
        <v>422</v>
      </c>
      <c r="F893" s="148" t="s">
        <v>423</v>
      </c>
      <c r="G893" s="148" t="s">
        <v>424</v>
      </c>
      <c r="H893" s="148" t="s">
        <v>425</v>
      </c>
      <c r="I893" s="149" t="s">
        <v>426</v>
      </c>
      <c r="J893" s="148" t="s">
        <v>427</v>
      </c>
    </row>
    <row r="894" spans="1:8" ht="12.75">
      <c r="A894" s="150" t="s">
        <v>488</v>
      </c>
      <c r="C894" s="151">
        <v>407.77100000018254</v>
      </c>
      <c r="D894" s="131">
        <v>1151204.4363803864</v>
      </c>
      <c r="F894" s="131">
        <v>84400</v>
      </c>
      <c r="G894" s="131">
        <v>81100</v>
      </c>
      <c r="H894" s="152" t="s">
        <v>822</v>
      </c>
    </row>
    <row r="896" spans="4:8" ht="12.75">
      <c r="D896" s="131">
        <v>1154283.635875702</v>
      </c>
      <c r="F896" s="131">
        <v>83400</v>
      </c>
      <c r="G896" s="131">
        <v>81000</v>
      </c>
      <c r="H896" s="152" t="s">
        <v>823</v>
      </c>
    </row>
    <row r="898" spans="4:8" ht="12.75">
      <c r="D898" s="131">
        <v>1295696.6478672028</v>
      </c>
      <c r="F898" s="131">
        <v>84200</v>
      </c>
      <c r="G898" s="131">
        <v>80600</v>
      </c>
      <c r="H898" s="152" t="s">
        <v>824</v>
      </c>
    </row>
    <row r="900" spans="1:8" ht="12.75">
      <c r="A900" s="147" t="s">
        <v>428</v>
      </c>
      <c r="C900" s="153" t="s">
        <v>429</v>
      </c>
      <c r="D900" s="131">
        <v>1200394.9067077637</v>
      </c>
      <c r="F900" s="131">
        <v>84000</v>
      </c>
      <c r="G900" s="131">
        <v>80900</v>
      </c>
      <c r="H900" s="131">
        <v>1117970.2526197133</v>
      </c>
    </row>
    <row r="901" spans="1:8" ht="12.75">
      <c r="A901" s="130">
        <v>38395.948425925926</v>
      </c>
      <c r="C901" s="153" t="s">
        <v>430</v>
      </c>
      <c r="D901" s="131">
        <v>82548.08761200195</v>
      </c>
      <c r="F901" s="131">
        <v>529.150262212918</v>
      </c>
      <c r="G901" s="131">
        <v>264.575131106459</v>
      </c>
      <c r="H901" s="131">
        <v>82548.08761200195</v>
      </c>
    </row>
    <row r="903" spans="3:8" ht="12.75">
      <c r="C903" s="153" t="s">
        <v>431</v>
      </c>
      <c r="D903" s="131">
        <v>6.876744240643326</v>
      </c>
      <c r="F903" s="131">
        <v>0.6299407883487119</v>
      </c>
      <c r="G903" s="131">
        <v>0.32703971706608037</v>
      </c>
      <c r="H903" s="131">
        <v>7.383746340170408</v>
      </c>
    </row>
    <row r="904" spans="1:10" ht="12.75">
      <c r="A904" s="147" t="s">
        <v>420</v>
      </c>
      <c r="C904" s="148" t="s">
        <v>421</v>
      </c>
      <c r="D904" s="148" t="s">
        <v>422</v>
      </c>
      <c r="F904" s="148" t="s">
        <v>423</v>
      </c>
      <c r="G904" s="148" t="s">
        <v>424</v>
      </c>
      <c r="H904" s="148" t="s">
        <v>425</v>
      </c>
      <c r="I904" s="149" t="s">
        <v>426</v>
      </c>
      <c r="J904" s="148" t="s">
        <v>427</v>
      </c>
    </row>
    <row r="905" spans="1:8" ht="12.75">
      <c r="A905" s="150" t="s">
        <v>495</v>
      </c>
      <c r="C905" s="151">
        <v>455.40299999993294</v>
      </c>
      <c r="D905" s="131">
        <v>101988.55593955517</v>
      </c>
      <c r="F905" s="131">
        <v>76395</v>
      </c>
      <c r="G905" s="131">
        <v>80197.5</v>
      </c>
      <c r="H905" s="152" t="s">
        <v>825</v>
      </c>
    </row>
    <row r="907" spans="4:8" ht="12.75">
      <c r="D907" s="131">
        <v>101819.04821050167</v>
      </c>
      <c r="F907" s="131">
        <v>76840</v>
      </c>
      <c r="G907" s="131">
        <v>80180</v>
      </c>
      <c r="H907" s="152" t="s">
        <v>826</v>
      </c>
    </row>
    <row r="909" spans="4:8" ht="12.75">
      <c r="D909" s="131">
        <v>101577.39543151855</v>
      </c>
      <c r="F909" s="131">
        <v>77200</v>
      </c>
      <c r="G909" s="131">
        <v>77927.5</v>
      </c>
      <c r="H909" s="152" t="s">
        <v>827</v>
      </c>
    </row>
    <row r="911" spans="1:8" ht="12.75">
      <c r="A911" s="147" t="s">
        <v>428</v>
      </c>
      <c r="C911" s="153" t="s">
        <v>429</v>
      </c>
      <c r="D911" s="131">
        <v>101794.99986052513</v>
      </c>
      <c r="F911" s="131">
        <v>76811.66666666667</v>
      </c>
      <c r="G911" s="131">
        <v>79435</v>
      </c>
      <c r="H911" s="131">
        <v>23679.292496184047</v>
      </c>
    </row>
    <row r="912" spans="1:8" ht="12.75">
      <c r="A912" s="130">
        <v>38395.94907407407</v>
      </c>
      <c r="C912" s="153" t="s">
        <v>430</v>
      </c>
      <c r="D912" s="131">
        <v>206.63248339348627</v>
      </c>
      <c r="F912" s="131">
        <v>403.2472359897007</v>
      </c>
      <c r="G912" s="131">
        <v>1305.5626181842063</v>
      </c>
      <c r="H912" s="131">
        <v>206.63248339348627</v>
      </c>
    </row>
    <row r="914" spans="3:8" ht="12.75">
      <c r="C914" s="153" t="s">
        <v>431</v>
      </c>
      <c r="D914" s="131">
        <v>0.20298883410443014</v>
      </c>
      <c r="F914" s="131">
        <v>0.5249817553622941</v>
      </c>
      <c r="G914" s="131">
        <v>1.6435609217400469</v>
      </c>
      <c r="H914" s="131">
        <v>0.8726294648659177</v>
      </c>
    </row>
    <row r="915" spans="1:16" ht="12.75">
      <c r="A915" s="141" t="s">
        <v>411</v>
      </c>
      <c r="B915" s="136" t="s">
        <v>576</v>
      </c>
      <c r="D915" s="141" t="s">
        <v>412</v>
      </c>
      <c r="E915" s="136" t="s">
        <v>413</v>
      </c>
      <c r="F915" s="137" t="s">
        <v>443</v>
      </c>
      <c r="G915" s="142" t="s">
        <v>415</v>
      </c>
      <c r="H915" s="143">
        <v>1</v>
      </c>
      <c r="I915" s="144" t="s">
        <v>416</v>
      </c>
      <c r="J915" s="143">
        <v>9</v>
      </c>
      <c r="K915" s="142" t="s">
        <v>417</v>
      </c>
      <c r="L915" s="145">
        <v>1</v>
      </c>
      <c r="M915" s="142" t="s">
        <v>418</v>
      </c>
      <c r="N915" s="146">
        <v>1</v>
      </c>
      <c r="O915" s="142" t="s">
        <v>419</v>
      </c>
      <c r="P915" s="146">
        <v>1</v>
      </c>
    </row>
    <row r="917" spans="1:10" ht="12.75">
      <c r="A917" s="147" t="s">
        <v>420</v>
      </c>
      <c r="C917" s="148" t="s">
        <v>421</v>
      </c>
      <c r="D917" s="148" t="s">
        <v>422</v>
      </c>
      <c r="F917" s="148" t="s">
        <v>423</v>
      </c>
      <c r="G917" s="148" t="s">
        <v>424</v>
      </c>
      <c r="H917" s="148" t="s">
        <v>425</v>
      </c>
      <c r="I917" s="149" t="s">
        <v>426</v>
      </c>
      <c r="J917" s="148" t="s">
        <v>427</v>
      </c>
    </row>
    <row r="918" spans="1:8" ht="12.75">
      <c r="A918" s="150" t="s">
        <v>491</v>
      </c>
      <c r="C918" s="151">
        <v>228.61599999992177</v>
      </c>
      <c r="D918" s="131">
        <v>28339.595316320658</v>
      </c>
      <c r="F918" s="131">
        <v>25512</v>
      </c>
      <c r="G918" s="131">
        <v>25019</v>
      </c>
      <c r="H918" s="152" t="s">
        <v>828</v>
      </c>
    </row>
    <row r="920" spans="4:8" ht="12.75">
      <c r="D920" s="131">
        <v>28183.432729423046</v>
      </c>
      <c r="F920" s="131">
        <v>25840</v>
      </c>
      <c r="G920" s="131">
        <v>24896</v>
      </c>
      <c r="H920" s="152" t="s">
        <v>829</v>
      </c>
    </row>
    <row r="922" spans="4:8" ht="12.75">
      <c r="D922" s="131">
        <v>28047.68019646406</v>
      </c>
      <c r="F922" s="131">
        <v>25922.000000029802</v>
      </c>
      <c r="G922" s="131">
        <v>25475</v>
      </c>
      <c r="H922" s="152" t="s">
        <v>830</v>
      </c>
    </row>
    <row r="924" spans="1:8" ht="12.75">
      <c r="A924" s="147" t="s">
        <v>428</v>
      </c>
      <c r="C924" s="153" t="s">
        <v>429</v>
      </c>
      <c r="D924" s="131">
        <v>28190.236080735922</v>
      </c>
      <c r="F924" s="131">
        <v>25758.00000000993</v>
      </c>
      <c r="G924" s="131">
        <v>25130</v>
      </c>
      <c r="H924" s="131">
        <v>2734.713144950956</v>
      </c>
    </row>
    <row r="925" spans="1:8" ht="12.75">
      <c r="A925" s="130">
        <v>38395.9512962963</v>
      </c>
      <c r="C925" s="153" t="s">
        <v>430</v>
      </c>
      <c r="D925" s="131">
        <v>146.07643030970033</v>
      </c>
      <c r="F925" s="131">
        <v>216.95160751901855</v>
      </c>
      <c r="G925" s="131">
        <v>305.04261997301296</v>
      </c>
      <c r="H925" s="131">
        <v>146.07643030970033</v>
      </c>
    </row>
    <row r="927" spans="3:8" ht="12.75">
      <c r="C927" s="153" t="s">
        <v>431</v>
      </c>
      <c r="D927" s="131">
        <v>0.518180939994054</v>
      </c>
      <c r="F927" s="131">
        <v>0.8422688388808716</v>
      </c>
      <c r="G927" s="131">
        <v>1.2138584161281851</v>
      </c>
      <c r="H927" s="131">
        <v>5.3415631756258675</v>
      </c>
    </row>
    <row r="928" spans="1:10" ht="12.75">
      <c r="A928" s="147" t="s">
        <v>420</v>
      </c>
      <c r="C928" s="148" t="s">
        <v>421</v>
      </c>
      <c r="D928" s="148" t="s">
        <v>422</v>
      </c>
      <c r="F928" s="148" t="s">
        <v>423</v>
      </c>
      <c r="G928" s="148" t="s">
        <v>424</v>
      </c>
      <c r="H928" s="148" t="s">
        <v>425</v>
      </c>
      <c r="I928" s="149" t="s">
        <v>426</v>
      </c>
      <c r="J928" s="148" t="s">
        <v>427</v>
      </c>
    </row>
    <row r="929" spans="1:8" ht="12.75">
      <c r="A929" s="150" t="s">
        <v>492</v>
      </c>
      <c r="C929" s="151">
        <v>231.6040000000503</v>
      </c>
      <c r="D929" s="131">
        <v>27277.67583730817</v>
      </c>
      <c r="F929" s="131">
        <v>19080</v>
      </c>
      <c r="G929" s="131">
        <v>22656</v>
      </c>
      <c r="H929" s="152" t="s">
        <v>831</v>
      </c>
    </row>
    <row r="931" spans="4:8" ht="12.75">
      <c r="D931" s="131">
        <v>26954.949812084436</v>
      </c>
      <c r="F931" s="131">
        <v>18598</v>
      </c>
      <c r="G931" s="131">
        <v>22191</v>
      </c>
      <c r="H931" s="152" t="s">
        <v>832</v>
      </c>
    </row>
    <row r="933" spans="4:8" ht="12.75">
      <c r="D933" s="131">
        <v>27116.80767467618</v>
      </c>
      <c r="F933" s="131">
        <v>18836</v>
      </c>
      <c r="G933" s="131">
        <v>22499</v>
      </c>
      <c r="H933" s="152" t="s">
        <v>833</v>
      </c>
    </row>
    <row r="935" spans="1:8" ht="12.75">
      <c r="A935" s="147" t="s">
        <v>428</v>
      </c>
      <c r="C935" s="153" t="s">
        <v>429</v>
      </c>
      <c r="D935" s="131">
        <v>27116.477774689592</v>
      </c>
      <c r="F935" s="131">
        <v>18838</v>
      </c>
      <c r="G935" s="131">
        <v>22448.666666666664</v>
      </c>
      <c r="H935" s="131">
        <v>6185.337678071237</v>
      </c>
    </row>
    <row r="936" spans="1:8" ht="12.75">
      <c r="A936" s="130">
        <v>38395.95175925926</v>
      </c>
      <c r="C936" s="153" t="s">
        <v>430</v>
      </c>
      <c r="D936" s="131">
        <v>161.36326553636337</v>
      </c>
      <c r="F936" s="131">
        <v>241.0062239860207</v>
      </c>
      <c r="G936" s="131">
        <v>236.5509106584317</v>
      </c>
      <c r="H936" s="131">
        <v>161.36326553636337</v>
      </c>
    </row>
    <row r="938" spans="3:8" ht="12.75">
      <c r="C938" s="153" t="s">
        <v>431</v>
      </c>
      <c r="D938" s="131">
        <v>0.5950745774474412</v>
      </c>
      <c r="F938" s="131">
        <v>1.2793620553456881</v>
      </c>
      <c r="G938" s="131">
        <v>1.0537414723595984</v>
      </c>
      <c r="H938" s="131">
        <v>2.608802848524206</v>
      </c>
    </row>
    <row r="939" spans="1:10" ht="12.75">
      <c r="A939" s="147" t="s">
        <v>420</v>
      </c>
      <c r="C939" s="148" t="s">
        <v>421</v>
      </c>
      <c r="D939" s="148" t="s">
        <v>422</v>
      </c>
      <c r="F939" s="148" t="s">
        <v>423</v>
      </c>
      <c r="G939" s="148" t="s">
        <v>424</v>
      </c>
      <c r="H939" s="148" t="s">
        <v>425</v>
      </c>
      <c r="I939" s="149" t="s">
        <v>426</v>
      </c>
      <c r="J939" s="148" t="s">
        <v>427</v>
      </c>
    </row>
    <row r="940" spans="1:8" ht="12.75">
      <c r="A940" s="150" t="s">
        <v>490</v>
      </c>
      <c r="C940" s="151">
        <v>267.7160000000149</v>
      </c>
      <c r="D940" s="131">
        <v>17527.972359716892</v>
      </c>
      <c r="F940" s="131">
        <v>6188.75</v>
      </c>
      <c r="G940" s="131">
        <v>6284.5</v>
      </c>
      <c r="H940" s="152" t="s">
        <v>834</v>
      </c>
    </row>
    <row r="942" spans="4:8" ht="12.75">
      <c r="D942" s="131">
        <v>16674.86649531126</v>
      </c>
      <c r="F942" s="131">
        <v>6110</v>
      </c>
      <c r="G942" s="131">
        <v>6332</v>
      </c>
      <c r="H942" s="152" t="s">
        <v>835</v>
      </c>
    </row>
    <row r="944" spans="4:8" ht="12.75">
      <c r="D944" s="131">
        <v>18054.171649694443</v>
      </c>
      <c r="F944" s="131">
        <v>6225.5</v>
      </c>
      <c r="G944" s="131">
        <v>6294.5</v>
      </c>
      <c r="H944" s="152" t="s">
        <v>836</v>
      </c>
    </row>
    <row r="946" spans="1:8" ht="12.75">
      <c r="A946" s="147" t="s">
        <v>428</v>
      </c>
      <c r="C946" s="153" t="s">
        <v>429</v>
      </c>
      <c r="D946" s="131">
        <v>17419.0035015742</v>
      </c>
      <c r="F946" s="131">
        <v>6174.75</v>
      </c>
      <c r="G946" s="131">
        <v>6303.666666666666</v>
      </c>
      <c r="H946" s="131">
        <v>11168.982261868952</v>
      </c>
    </row>
    <row r="947" spans="1:8" ht="12.75">
      <c r="A947" s="130">
        <v>38395.95240740741</v>
      </c>
      <c r="C947" s="153" t="s">
        <v>430</v>
      </c>
      <c r="D947" s="131">
        <v>696.0792600420817</v>
      </c>
      <c r="F947" s="131">
        <v>59.009003550305785</v>
      </c>
      <c r="G947" s="131">
        <v>25.041632002194532</v>
      </c>
      <c r="H947" s="131">
        <v>696.0792600420817</v>
      </c>
    </row>
    <row r="949" spans="3:8" ht="12.75">
      <c r="C949" s="153" t="s">
        <v>431</v>
      </c>
      <c r="D949" s="131">
        <v>3.9960911654858737</v>
      </c>
      <c r="F949" s="131">
        <v>0.9556500838140133</v>
      </c>
      <c r="G949" s="131">
        <v>0.39725501563420024</v>
      </c>
      <c r="H949" s="131">
        <v>6.232253250311846</v>
      </c>
    </row>
    <row r="950" spans="1:10" ht="12.75">
      <c r="A950" s="147" t="s">
        <v>420</v>
      </c>
      <c r="C950" s="148" t="s">
        <v>421</v>
      </c>
      <c r="D950" s="148" t="s">
        <v>422</v>
      </c>
      <c r="F950" s="148" t="s">
        <v>423</v>
      </c>
      <c r="G950" s="148" t="s">
        <v>424</v>
      </c>
      <c r="H950" s="148" t="s">
        <v>425</v>
      </c>
      <c r="I950" s="149" t="s">
        <v>426</v>
      </c>
      <c r="J950" s="148" t="s">
        <v>427</v>
      </c>
    </row>
    <row r="951" spans="1:8" ht="12.75">
      <c r="A951" s="150" t="s">
        <v>489</v>
      </c>
      <c r="C951" s="151">
        <v>292.40199999976903</v>
      </c>
      <c r="D951" s="131">
        <v>32100.935708463192</v>
      </c>
      <c r="F951" s="131">
        <v>20192.5</v>
      </c>
      <c r="G951" s="131">
        <v>20717.75</v>
      </c>
      <c r="H951" s="152" t="s">
        <v>837</v>
      </c>
    </row>
    <row r="953" spans="4:8" ht="12.75">
      <c r="D953" s="131">
        <v>32508.82135668397</v>
      </c>
      <c r="F953" s="131">
        <v>20647.5</v>
      </c>
      <c r="G953" s="131">
        <v>20677.5</v>
      </c>
      <c r="H953" s="152" t="s">
        <v>838</v>
      </c>
    </row>
    <row r="955" spans="4:8" ht="12.75">
      <c r="D955" s="131">
        <v>32909.17584377527</v>
      </c>
      <c r="F955" s="131">
        <v>20627</v>
      </c>
      <c r="G955" s="131">
        <v>20180.25</v>
      </c>
      <c r="H955" s="152" t="s">
        <v>839</v>
      </c>
    </row>
    <row r="957" spans="1:8" ht="12.75">
      <c r="A957" s="147" t="s">
        <v>428</v>
      </c>
      <c r="C957" s="153" t="s">
        <v>429</v>
      </c>
      <c r="D957" s="131">
        <v>32506.310969640814</v>
      </c>
      <c r="F957" s="131">
        <v>20489</v>
      </c>
      <c r="G957" s="131">
        <v>20525.166666666668</v>
      </c>
      <c r="H957" s="131">
        <v>11996.571327456251</v>
      </c>
    </row>
    <row r="958" spans="1:8" ht="12.75">
      <c r="A958" s="130">
        <v>38395.9530787037</v>
      </c>
      <c r="C958" s="153" t="s">
        <v>430</v>
      </c>
      <c r="D958" s="131">
        <v>404.1259155439269</v>
      </c>
      <c r="F958" s="131">
        <v>256.9810304283178</v>
      </c>
      <c r="G958" s="131">
        <v>299.383776837245</v>
      </c>
      <c r="H958" s="131">
        <v>404.1259155439269</v>
      </c>
    </row>
    <row r="960" spans="3:8" ht="12.75">
      <c r="C960" s="153" t="s">
        <v>431</v>
      </c>
      <c r="D960" s="131">
        <v>1.2432229419122927</v>
      </c>
      <c r="F960" s="131">
        <v>1.2542390083865382</v>
      </c>
      <c r="G960" s="131">
        <v>1.4586180063689864</v>
      </c>
      <c r="H960" s="131">
        <v>3.3686784708145234</v>
      </c>
    </row>
    <row r="961" spans="1:10" ht="12.75">
      <c r="A961" s="147" t="s">
        <v>420</v>
      </c>
      <c r="C961" s="148" t="s">
        <v>421</v>
      </c>
      <c r="D961" s="148" t="s">
        <v>422</v>
      </c>
      <c r="F961" s="148" t="s">
        <v>423</v>
      </c>
      <c r="G961" s="148" t="s">
        <v>424</v>
      </c>
      <c r="H961" s="148" t="s">
        <v>425</v>
      </c>
      <c r="I961" s="149" t="s">
        <v>426</v>
      </c>
      <c r="J961" s="148" t="s">
        <v>427</v>
      </c>
    </row>
    <row r="962" spans="1:8" ht="12.75">
      <c r="A962" s="150" t="s">
        <v>493</v>
      </c>
      <c r="C962" s="151">
        <v>324.75400000019</v>
      </c>
      <c r="D962" s="131">
        <v>44050.1029163599</v>
      </c>
      <c r="F962" s="131">
        <v>29168.000000029802</v>
      </c>
      <c r="G962" s="131">
        <v>26811</v>
      </c>
      <c r="H962" s="152" t="s">
        <v>840</v>
      </c>
    </row>
    <row r="964" spans="4:8" ht="12.75">
      <c r="D964" s="131">
        <v>43812.07356518507</v>
      </c>
      <c r="F964" s="131">
        <v>28775.999999970198</v>
      </c>
      <c r="G964" s="131">
        <v>27541.000000029802</v>
      </c>
      <c r="H964" s="152" t="s">
        <v>841</v>
      </c>
    </row>
    <row r="966" spans="4:8" ht="12.75">
      <c r="D966" s="131">
        <v>44184.19799643755</v>
      </c>
      <c r="F966" s="131">
        <v>29612</v>
      </c>
      <c r="G966" s="131">
        <v>27529</v>
      </c>
      <c r="H966" s="152" t="s">
        <v>842</v>
      </c>
    </row>
    <row r="968" spans="1:8" ht="12.75">
      <c r="A968" s="147" t="s">
        <v>428</v>
      </c>
      <c r="C968" s="153" t="s">
        <v>429</v>
      </c>
      <c r="D968" s="131">
        <v>44015.45815932751</v>
      </c>
      <c r="F968" s="131">
        <v>29185.333333333336</v>
      </c>
      <c r="G968" s="131">
        <v>27293.666666676603</v>
      </c>
      <c r="H968" s="131">
        <v>15713.129015097853</v>
      </c>
    </row>
    <row r="969" spans="1:8" ht="12.75">
      <c r="A969" s="130">
        <v>38395.95358796296</v>
      </c>
      <c r="C969" s="153" t="s">
        <v>430</v>
      </c>
      <c r="D969" s="131">
        <v>188.46575942485134</v>
      </c>
      <c r="F969" s="131">
        <v>418.2694506477056</v>
      </c>
      <c r="G969" s="131">
        <v>418.0446547208295</v>
      </c>
      <c r="H969" s="131">
        <v>188.46575942485134</v>
      </c>
    </row>
    <row r="971" spans="3:8" ht="12.75">
      <c r="C971" s="153" t="s">
        <v>431</v>
      </c>
      <c r="D971" s="131">
        <v>0.4281808421546846</v>
      </c>
      <c r="F971" s="131">
        <v>1.4331494722727358</v>
      </c>
      <c r="G971" s="131">
        <v>1.5316544304075816</v>
      </c>
      <c r="H971" s="131">
        <v>1.1994158467340614</v>
      </c>
    </row>
    <row r="972" spans="1:10" ht="12.75">
      <c r="A972" s="147" t="s">
        <v>420</v>
      </c>
      <c r="C972" s="148" t="s">
        <v>421</v>
      </c>
      <c r="D972" s="148" t="s">
        <v>422</v>
      </c>
      <c r="F972" s="148" t="s">
        <v>423</v>
      </c>
      <c r="G972" s="148" t="s">
        <v>424</v>
      </c>
      <c r="H972" s="148" t="s">
        <v>425</v>
      </c>
      <c r="I972" s="149" t="s">
        <v>426</v>
      </c>
      <c r="J972" s="148" t="s">
        <v>427</v>
      </c>
    </row>
    <row r="973" spans="1:8" ht="12.75">
      <c r="A973" s="150" t="s">
        <v>512</v>
      </c>
      <c r="C973" s="151">
        <v>343.82299999985844</v>
      </c>
      <c r="D973" s="131">
        <v>30452.371779680252</v>
      </c>
      <c r="F973" s="131">
        <v>27890</v>
      </c>
      <c r="G973" s="131">
        <v>27806</v>
      </c>
      <c r="H973" s="152" t="s">
        <v>843</v>
      </c>
    </row>
    <row r="975" spans="4:8" ht="12.75">
      <c r="D975" s="131">
        <v>30286.5</v>
      </c>
      <c r="F975" s="131">
        <v>27492</v>
      </c>
      <c r="G975" s="131">
        <v>26964</v>
      </c>
      <c r="H975" s="152" t="s">
        <v>844</v>
      </c>
    </row>
    <row r="977" spans="4:8" ht="12.75">
      <c r="D977" s="131">
        <v>30127.831703722477</v>
      </c>
      <c r="F977" s="131">
        <v>27660</v>
      </c>
      <c r="G977" s="131">
        <v>26816.000000029802</v>
      </c>
      <c r="H977" s="152" t="s">
        <v>845</v>
      </c>
    </row>
    <row r="979" spans="1:8" ht="12.75">
      <c r="A979" s="147" t="s">
        <v>428</v>
      </c>
      <c r="C979" s="153" t="s">
        <v>429</v>
      </c>
      <c r="D979" s="131">
        <v>30288.901161134243</v>
      </c>
      <c r="F979" s="131">
        <v>27680.666666666664</v>
      </c>
      <c r="G979" s="131">
        <v>27195.333333343267</v>
      </c>
      <c r="H979" s="131">
        <v>2849.1503193784697</v>
      </c>
    </row>
    <row r="980" spans="1:8" ht="12.75">
      <c r="A980" s="130">
        <v>38395.95402777778</v>
      </c>
      <c r="C980" s="153" t="s">
        <v>430</v>
      </c>
      <c r="D980" s="131">
        <v>162.28336145994228</v>
      </c>
      <c r="F980" s="131">
        <v>199.80323654368897</v>
      </c>
      <c r="G980" s="131">
        <v>534.0049937237854</v>
      </c>
      <c r="H980" s="131">
        <v>162.28336145994228</v>
      </c>
    </row>
    <row r="982" spans="3:8" ht="12.75">
      <c r="C982" s="153" t="s">
        <v>431</v>
      </c>
      <c r="D982" s="131">
        <v>0.535784908790878</v>
      </c>
      <c r="F982" s="131">
        <v>0.7218151172070363</v>
      </c>
      <c r="G982" s="131">
        <v>1.9635905439300507</v>
      </c>
      <c r="H982" s="131">
        <v>5.695851158016253</v>
      </c>
    </row>
    <row r="983" spans="1:10" ht="12.75">
      <c r="A983" s="147" t="s">
        <v>420</v>
      </c>
      <c r="C983" s="148" t="s">
        <v>421</v>
      </c>
      <c r="D983" s="148" t="s">
        <v>422</v>
      </c>
      <c r="F983" s="148" t="s">
        <v>423</v>
      </c>
      <c r="G983" s="148" t="s">
        <v>424</v>
      </c>
      <c r="H983" s="148" t="s">
        <v>425</v>
      </c>
      <c r="I983" s="149" t="s">
        <v>426</v>
      </c>
      <c r="J983" s="148" t="s">
        <v>427</v>
      </c>
    </row>
    <row r="984" spans="1:8" ht="12.75">
      <c r="A984" s="150" t="s">
        <v>494</v>
      </c>
      <c r="C984" s="151">
        <v>361.38400000007823</v>
      </c>
      <c r="D984" s="131">
        <v>47760.86868131161</v>
      </c>
      <c r="F984" s="131">
        <v>24400</v>
      </c>
      <c r="G984" s="131">
        <v>25382</v>
      </c>
      <c r="H984" s="152" t="s">
        <v>846</v>
      </c>
    </row>
    <row r="986" spans="4:8" ht="12.75">
      <c r="D986" s="131">
        <v>52404.590016424656</v>
      </c>
      <c r="F986" s="131">
        <v>25004</v>
      </c>
      <c r="G986" s="131">
        <v>24698</v>
      </c>
      <c r="H986" s="152" t="s">
        <v>847</v>
      </c>
    </row>
    <row r="988" spans="4:8" ht="12.75">
      <c r="D988" s="131">
        <v>51223.65149217844</v>
      </c>
      <c r="F988" s="131">
        <v>24768</v>
      </c>
      <c r="G988" s="131">
        <v>24746</v>
      </c>
      <c r="H988" s="152" t="s">
        <v>848</v>
      </c>
    </row>
    <row r="990" spans="1:8" ht="12.75">
      <c r="A990" s="147" t="s">
        <v>428</v>
      </c>
      <c r="C990" s="153" t="s">
        <v>429</v>
      </c>
      <c r="D990" s="131">
        <v>50463.03672997157</v>
      </c>
      <c r="F990" s="131">
        <v>24724</v>
      </c>
      <c r="G990" s="131">
        <v>24942</v>
      </c>
      <c r="H990" s="131">
        <v>25638.83426759127</v>
      </c>
    </row>
    <row r="991" spans="1:8" ht="12.75">
      <c r="A991" s="130">
        <v>38395.95446759259</v>
      </c>
      <c r="C991" s="153" t="s">
        <v>430</v>
      </c>
      <c r="D991" s="131">
        <v>2413.4908476958476</v>
      </c>
      <c r="F991" s="131">
        <v>304.3944808960898</v>
      </c>
      <c r="G991" s="131">
        <v>381.8062335792856</v>
      </c>
      <c r="H991" s="131">
        <v>2413.4908476958476</v>
      </c>
    </row>
    <row r="993" spans="3:8" ht="12.75">
      <c r="C993" s="153" t="s">
        <v>431</v>
      </c>
      <c r="D993" s="131">
        <v>4.782690468293598</v>
      </c>
      <c r="F993" s="131">
        <v>1.2311700408351796</v>
      </c>
      <c r="G993" s="131">
        <v>1.530776335415306</v>
      </c>
      <c r="H993" s="131">
        <v>9.413418810334202</v>
      </c>
    </row>
    <row r="994" spans="1:10" ht="12.75">
      <c r="A994" s="147" t="s">
        <v>420</v>
      </c>
      <c r="C994" s="148" t="s">
        <v>421</v>
      </c>
      <c r="D994" s="148" t="s">
        <v>422</v>
      </c>
      <c r="F994" s="148" t="s">
        <v>423</v>
      </c>
      <c r="G994" s="148" t="s">
        <v>424</v>
      </c>
      <c r="H994" s="148" t="s">
        <v>425</v>
      </c>
      <c r="I994" s="149" t="s">
        <v>426</v>
      </c>
      <c r="J994" s="148" t="s">
        <v>427</v>
      </c>
    </row>
    <row r="995" spans="1:8" ht="12.75">
      <c r="A995" s="150" t="s">
        <v>513</v>
      </c>
      <c r="C995" s="151">
        <v>371.029</v>
      </c>
      <c r="D995" s="131">
        <v>35012.767261981964</v>
      </c>
      <c r="F995" s="131">
        <v>31000</v>
      </c>
      <c r="G995" s="131">
        <v>31160</v>
      </c>
      <c r="H995" s="152" t="s">
        <v>849</v>
      </c>
    </row>
    <row r="997" spans="4:8" ht="12.75">
      <c r="D997" s="131">
        <v>34631.14231276512</v>
      </c>
      <c r="F997" s="131">
        <v>30438</v>
      </c>
      <c r="G997" s="131">
        <v>30838</v>
      </c>
      <c r="H997" s="152" t="s">
        <v>850</v>
      </c>
    </row>
    <row r="999" spans="4:8" ht="12.75">
      <c r="D999" s="131">
        <v>34546.86619627476</v>
      </c>
      <c r="F999" s="131">
        <v>30268.000000029802</v>
      </c>
      <c r="G999" s="131">
        <v>30554</v>
      </c>
      <c r="H999" s="152" t="s">
        <v>851</v>
      </c>
    </row>
    <row r="1001" spans="1:8" ht="12.75">
      <c r="A1001" s="147" t="s">
        <v>428</v>
      </c>
      <c r="C1001" s="153" t="s">
        <v>429</v>
      </c>
      <c r="D1001" s="131">
        <v>34730.258590340614</v>
      </c>
      <c r="F1001" s="131">
        <v>30568.666666676603</v>
      </c>
      <c r="G1001" s="131">
        <v>30850.666666666664</v>
      </c>
      <c r="H1001" s="131">
        <v>4054.27691309697</v>
      </c>
    </row>
    <row r="1002" spans="1:8" ht="12.75">
      <c r="A1002" s="130">
        <v>38395.95490740741</v>
      </c>
      <c r="C1002" s="153" t="s">
        <v>430</v>
      </c>
      <c r="D1002" s="131">
        <v>248.2619143519114</v>
      </c>
      <c r="F1002" s="131">
        <v>383.094418289519</v>
      </c>
      <c r="G1002" s="131">
        <v>303.1985048336046</v>
      </c>
      <c r="H1002" s="131">
        <v>248.2619143519114</v>
      </c>
    </row>
    <row r="1004" spans="3:8" ht="12.75">
      <c r="C1004" s="153" t="s">
        <v>431</v>
      </c>
      <c r="D1004" s="131">
        <v>0.7148288680492562</v>
      </c>
      <c r="F1004" s="131">
        <v>1.2532258029662</v>
      </c>
      <c r="G1004" s="131">
        <v>0.9827940125559838</v>
      </c>
      <c r="H1004" s="131">
        <v>6.1234572692833105</v>
      </c>
    </row>
    <row r="1005" spans="1:10" ht="12.75">
      <c r="A1005" s="147" t="s">
        <v>420</v>
      </c>
      <c r="C1005" s="148" t="s">
        <v>421</v>
      </c>
      <c r="D1005" s="148" t="s">
        <v>422</v>
      </c>
      <c r="F1005" s="148" t="s">
        <v>423</v>
      </c>
      <c r="G1005" s="148" t="s">
        <v>424</v>
      </c>
      <c r="H1005" s="148" t="s">
        <v>425</v>
      </c>
      <c r="I1005" s="149" t="s">
        <v>426</v>
      </c>
      <c r="J1005" s="148" t="s">
        <v>427</v>
      </c>
    </row>
    <row r="1006" spans="1:8" ht="12.75">
      <c r="A1006" s="150" t="s">
        <v>488</v>
      </c>
      <c r="C1006" s="151">
        <v>407.77100000018254</v>
      </c>
      <c r="D1006" s="131">
        <v>1120445.4169197083</v>
      </c>
      <c r="F1006" s="131">
        <v>82000</v>
      </c>
      <c r="G1006" s="131">
        <v>78000</v>
      </c>
      <c r="H1006" s="152" t="s">
        <v>852</v>
      </c>
    </row>
    <row r="1008" spans="4:8" ht="12.75">
      <c r="D1008" s="131">
        <v>1267349.743965149</v>
      </c>
      <c r="F1008" s="131">
        <v>80700</v>
      </c>
      <c r="G1008" s="131">
        <v>77000</v>
      </c>
      <c r="H1008" s="152" t="s">
        <v>853</v>
      </c>
    </row>
    <row r="1010" spans="4:8" ht="12.75">
      <c r="D1010" s="131">
        <v>1130759.0497684479</v>
      </c>
      <c r="F1010" s="131">
        <v>79900</v>
      </c>
      <c r="G1010" s="131">
        <v>77700</v>
      </c>
      <c r="H1010" s="152" t="s">
        <v>854</v>
      </c>
    </row>
    <row r="1012" spans="1:8" ht="12.75">
      <c r="A1012" s="147" t="s">
        <v>428</v>
      </c>
      <c r="C1012" s="153" t="s">
        <v>429</v>
      </c>
      <c r="D1012" s="131">
        <v>1172851.4035511017</v>
      </c>
      <c r="F1012" s="131">
        <v>80866.66666666667</v>
      </c>
      <c r="G1012" s="131">
        <v>77566.66666666667</v>
      </c>
      <c r="H1012" s="131">
        <v>1093661.7180165104</v>
      </c>
    </row>
    <row r="1013" spans="1:8" ht="12.75">
      <c r="A1013" s="130">
        <v>38395.95537037037</v>
      </c>
      <c r="C1013" s="153" t="s">
        <v>430</v>
      </c>
      <c r="D1013" s="131">
        <v>82000.27445924596</v>
      </c>
      <c r="F1013" s="131">
        <v>1059.8742063723098</v>
      </c>
      <c r="G1013" s="131">
        <v>513.1601439446883</v>
      </c>
      <c r="H1013" s="131">
        <v>82000.27445924596</v>
      </c>
    </row>
    <row r="1015" spans="3:8" ht="12.75">
      <c r="C1015" s="153" t="s">
        <v>431</v>
      </c>
      <c r="D1015" s="131">
        <v>6.991531425973451</v>
      </c>
      <c r="F1015" s="131">
        <v>1.3106441134035156</v>
      </c>
      <c r="G1015" s="131">
        <v>0.6615730261427007</v>
      </c>
      <c r="H1015" s="131">
        <v>7.497773132990659</v>
      </c>
    </row>
    <row r="1016" spans="1:10" ht="12.75">
      <c r="A1016" s="147" t="s">
        <v>420</v>
      </c>
      <c r="C1016" s="148" t="s">
        <v>421</v>
      </c>
      <c r="D1016" s="148" t="s">
        <v>422</v>
      </c>
      <c r="F1016" s="148" t="s">
        <v>423</v>
      </c>
      <c r="G1016" s="148" t="s">
        <v>424</v>
      </c>
      <c r="H1016" s="148" t="s">
        <v>425</v>
      </c>
      <c r="I1016" s="149" t="s">
        <v>426</v>
      </c>
      <c r="J1016" s="148" t="s">
        <v>427</v>
      </c>
    </row>
    <row r="1017" spans="1:8" ht="12.75">
      <c r="A1017" s="150" t="s">
        <v>495</v>
      </c>
      <c r="C1017" s="151">
        <v>455.40299999993294</v>
      </c>
      <c r="D1017" s="131">
        <v>86864.99973142147</v>
      </c>
      <c r="F1017" s="131">
        <v>73082.5</v>
      </c>
      <c r="G1017" s="131">
        <v>75855</v>
      </c>
      <c r="H1017" s="152" t="s">
        <v>855</v>
      </c>
    </row>
    <row r="1019" spans="4:8" ht="12.75">
      <c r="D1019" s="131">
        <v>88056.77506935596</v>
      </c>
      <c r="F1019" s="131">
        <v>74677.5</v>
      </c>
      <c r="G1019" s="131">
        <v>76680</v>
      </c>
      <c r="H1019" s="152" t="s">
        <v>856</v>
      </c>
    </row>
    <row r="1021" spans="4:8" ht="12.75">
      <c r="D1021" s="131">
        <v>86264.70400464535</v>
      </c>
      <c r="F1021" s="131">
        <v>74322.5</v>
      </c>
      <c r="G1021" s="131">
        <v>78440</v>
      </c>
      <c r="H1021" s="152" t="s">
        <v>857</v>
      </c>
    </row>
    <row r="1023" spans="1:8" ht="12.75">
      <c r="A1023" s="147" t="s">
        <v>428</v>
      </c>
      <c r="C1023" s="153" t="s">
        <v>429</v>
      </c>
      <c r="D1023" s="131">
        <v>87062.1596018076</v>
      </c>
      <c r="F1023" s="131">
        <v>74027.5</v>
      </c>
      <c r="G1023" s="131">
        <v>76991.66666666667</v>
      </c>
      <c r="H1023" s="131">
        <v>11561.193032040152</v>
      </c>
    </row>
    <row r="1024" spans="1:8" ht="12.75">
      <c r="A1024" s="130">
        <v>38395.95601851852</v>
      </c>
      <c r="C1024" s="153" t="s">
        <v>430</v>
      </c>
      <c r="D1024" s="131">
        <v>912.1588053129926</v>
      </c>
      <c r="F1024" s="131">
        <v>837.4216381250247</v>
      </c>
      <c r="G1024" s="131">
        <v>1320.3818892022618</v>
      </c>
      <c r="H1024" s="131">
        <v>912.1588053129926</v>
      </c>
    </row>
    <row r="1026" spans="3:8" ht="12.75">
      <c r="C1026" s="153" t="s">
        <v>431</v>
      </c>
      <c r="D1026" s="131">
        <v>1.0477098310964186</v>
      </c>
      <c r="F1026" s="131">
        <v>1.1312304726284483</v>
      </c>
      <c r="G1026" s="131">
        <v>1.7149672768077868</v>
      </c>
      <c r="H1026" s="131">
        <v>7.889832846706032</v>
      </c>
    </row>
    <row r="1027" spans="1:16" ht="12.75">
      <c r="A1027" s="141" t="s">
        <v>411</v>
      </c>
      <c r="B1027" s="136" t="s">
        <v>577</v>
      </c>
      <c r="D1027" s="141" t="s">
        <v>412</v>
      </c>
      <c r="E1027" s="136" t="s">
        <v>413</v>
      </c>
      <c r="F1027" s="137" t="s">
        <v>444</v>
      </c>
      <c r="G1027" s="142" t="s">
        <v>415</v>
      </c>
      <c r="H1027" s="143">
        <v>1</v>
      </c>
      <c r="I1027" s="144" t="s">
        <v>416</v>
      </c>
      <c r="J1027" s="143">
        <v>10</v>
      </c>
      <c r="K1027" s="142" t="s">
        <v>417</v>
      </c>
      <c r="L1027" s="145">
        <v>1</v>
      </c>
      <c r="M1027" s="142" t="s">
        <v>418</v>
      </c>
      <c r="N1027" s="146">
        <v>1</v>
      </c>
      <c r="O1027" s="142" t="s">
        <v>419</v>
      </c>
      <c r="P1027" s="146">
        <v>1</v>
      </c>
    </row>
    <row r="1029" spans="1:10" ht="12.75">
      <c r="A1029" s="147" t="s">
        <v>420</v>
      </c>
      <c r="C1029" s="148" t="s">
        <v>421</v>
      </c>
      <c r="D1029" s="148" t="s">
        <v>422</v>
      </c>
      <c r="F1029" s="148" t="s">
        <v>423</v>
      </c>
      <c r="G1029" s="148" t="s">
        <v>424</v>
      </c>
      <c r="H1029" s="148" t="s">
        <v>425</v>
      </c>
      <c r="I1029" s="149" t="s">
        <v>426</v>
      </c>
      <c r="J1029" s="148" t="s">
        <v>427</v>
      </c>
    </row>
    <row r="1030" spans="1:8" ht="12.75">
      <c r="A1030" s="150" t="s">
        <v>491</v>
      </c>
      <c r="C1030" s="151">
        <v>228.61599999992177</v>
      </c>
      <c r="D1030" s="131">
        <v>38830.23588573933</v>
      </c>
      <c r="F1030" s="131">
        <v>26169</v>
      </c>
      <c r="G1030" s="131">
        <v>25495</v>
      </c>
      <c r="H1030" s="152" t="s">
        <v>858</v>
      </c>
    </row>
    <row r="1032" spans="4:8" ht="12.75">
      <c r="D1032" s="131">
        <v>39035.92265725136</v>
      </c>
      <c r="F1032" s="131">
        <v>26491.000000029802</v>
      </c>
      <c r="G1032" s="131">
        <v>25413</v>
      </c>
      <c r="H1032" s="152" t="s">
        <v>859</v>
      </c>
    </row>
    <row r="1034" spans="4:8" ht="12.75">
      <c r="D1034" s="131">
        <v>39375.200372457504</v>
      </c>
      <c r="F1034" s="131">
        <v>26760</v>
      </c>
      <c r="G1034" s="131">
        <v>25376</v>
      </c>
      <c r="H1034" s="152" t="s">
        <v>860</v>
      </c>
    </row>
    <row r="1036" spans="1:8" ht="12.75">
      <c r="A1036" s="147" t="s">
        <v>428</v>
      </c>
      <c r="C1036" s="153" t="s">
        <v>429</v>
      </c>
      <c r="D1036" s="131">
        <v>39080.45297181606</v>
      </c>
      <c r="F1036" s="131">
        <v>26473.333333343267</v>
      </c>
      <c r="G1036" s="131">
        <v>25428</v>
      </c>
      <c r="H1036" s="131">
        <v>13110.605877009688</v>
      </c>
    </row>
    <row r="1037" spans="1:8" ht="12.75">
      <c r="A1037" s="130">
        <v>38395.95825231481</v>
      </c>
      <c r="C1037" s="153" t="s">
        <v>430</v>
      </c>
      <c r="D1037" s="131">
        <v>275.1977191623533</v>
      </c>
      <c r="F1037" s="131">
        <v>295.8958149986922</v>
      </c>
      <c r="G1037" s="131">
        <v>60.90155991434045</v>
      </c>
      <c r="H1037" s="131">
        <v>275.1977191623533</v>
      </c>
    </row>
    <row r="1039" spans="3:8" ht="12.75">
      <c r="C1039" s="153" t="s">
        <v>431</v>
      </c>
      <c r="D1039" s="131">
        <v>0.704182521530187</v>
      </c>
      <c r="F1039" s="131">
        <v>1.1177127234899817</v>
      </c>
      <c r="G1039" s="131">
        <v>0.23950589867209554</v>
      </c>
      <c r="H1039" s="131">
        <v>2.0990465409758876</v>
      </c>
    </row>
    <row r="1040" spans="1:10" ht="12.75">
      <c r="A1040" s="147" t="s">
        <v>420</v>
      </c>
      <c r="C1040" s="148" t="s">
        <v>421</v>
      </c>
      <c r="D1040" s="148" t="s">
        <v>422</v>
      </c>
      <c r="F1040" s="148" t="s">
        <v>423</v>
      </c>
      <c r="G1040" s="148" t="s">
        <v>424</v>
      </c>
      <c r="H1040" s="148" t="s">
        <v>425</v>
      </c>
      <c r="I1040" s="149" t="s">
        <v>426</v>
      </c>
      <c r="J1040" s="148" t="s">
        <v>427</v>
      </c>
    </row>
    <row r="1041" spans="1:8" ht="12.75">
      <c r="A1041" s="150" t="s">
        <v>492</v>
      </c>
      <c r="C1041" s="151">
        <v>231.6040000000503</v>
      </c>
      <c r="D1041" s="131">
        <v>26875.731398761272</v>
      </c>
      <c r="F1041" s="131">
        <v>19457</v>
      </c>
      <c r="G1041" s="131">
        <v>22974</v>
      </c>
      <c r="H1041" s="152" t="s">
        <v>861</v>
      </c>
    </row>
    <row r="1043" spans="4:8" ht="12.75">
      <c r="D1043" s="131">
        <v>26552.945772767067</v>
      </c>
      <c r="F1043" s="131">
        <v>19143</v>
      </c>
      <c r="G1043" s="131">
        <v>22349</v>
      </c>
      <c r="H1043" s="152" t="s">
        <v>862</v>
      </c>
    </row>
    <row r="1045" spans="4:8" ht="12.75">
      <c r="D1045" s="131">
        <v>26682.161737948656</v>
      </c>
      <c r="F1045" s="131">
        <v>19251</v>
      </c>
      <c r="G1045" s="131">
        <v>22499</v>
      </c>
      <c r="H1045" s="152" t="s">
        <v>863</v>
      </c>
    </row>
    <row r="1047" spans="1:8" ht="12.75">
      <c r="A1047" s="147" t="s">
        <v>428</v>
      </c>
      <c r="C1047" s="153" t="s">
        <v>429</v>
      </c>
      <c r="D1047" s="131">
        <v>26703.612969825663</v>
      </c>
      <c r="F1047" s="131">
        <v>19283.666666666668</v>
      </c>
      <c r="G1047" s="131">
        <v>22607.333333333336</v>
      </c>
      <c r="H1047" s="131">
        <v>5493.183018134843</v>
      </c>
    </row>
    <row r="1048" spans="1:8" ht="12.75">
      <c r="A1048" s="130">
        <v>38395.958703703705</v>
      </c>
      <c r="C1048" s="153" t="s">
        <v>430</v>
      </c>
      <c r="D1048" s="131">
        <v>162.4584765375991</v>
      </c>
      <c r="F1048" s="131">
        <v>159.52847185795184</v>
      </c>
      <c r="G1048" s="131">
        <v>326.2795325075316</v>
      </c>
      <c r="H1048" s="131">
        <v>162.4584765375991</v>
      </c>
    </row>
    <row r="1050" spans="3:8" ht="12.75">
      <c r="C1050" s="153" t="s">
        <v>431</v>
      </c>
      <c r="D1050" s="131">
        <v>0.6083763898210054</v>
      </c>
      <c r="F1050" s="131">
        <v>0.8272725027637476</v>
      </c>
      <c r="G1050" s="131">
        <v>1.4432464355557113</v>
      </c>
      <c r="H1050" s="131">
        <v>2.957456105162874</v>
      </c>
    </row>
    <row r="1051" spans="1:10" ht="12.75">
      <c r="A1051" s="147" t="s">
        <v>420</v>
      </c>
      <c r="C1051" s="148" t="s">
        <v>421</v>
      </c>
      <c r="D1051" s="148" t="s">
        <v>422</v>
      </c>
      <c r="F1051" s="148" t="s">
        <v>423</v>
      </c>
      <c r="G1051" s="148" t="s">
        <v>424</v>
      </c>
      <c r="H1051" s="148" t="s">
        <v>425</v>
      </c>
      <c r="I1051" s="149" t="s">
        <v>426</v>
      </c>
      <c r="J1051" s="148" t="s">
        <v>427</v>
      </c>
    </row>
    <row r="1052" spans="1:8" ht="12.75">
      <c r="A1052" s="150" t="s">
        <v>490</v>
      </c>
      <c r="C1052" s="151">
        <v>267.7160000000149</v>
      </c>
      <c r="D1052" s="131">
        <v>9594.833425298333</v>
      </c>
      <c r="F1052" s="131">
        <v>6408.75</v>
      </c>
      <c r="G1052" s="131">
        <v>6284.75</v>
      </c>
      <c r="H1052" s="152" t="s">
        <v>864</v>
      </c>
    </row>
    <row r="1054" spans="4:8" ht="12.75">
      <c r="D1054" s="131">
        <v>9720.570351988077</v>
      </c>
      <c r="F1054" s="131">
        <v>6165.75</v>
      </c>
      <c r="G1054" s="131">
        <v>6417.000000007451</v>
      </c>
      <c r="H1054" s="152" t="s">
        <v>865</v>
      </c>
    </row>
    <row r="1056" spans="4:8" ht="12.75">
      <c r="D1056" s="131">
        <v>9555.760794222355</v>
      </c>
      <c r="F1056" s="131">
        <v>6307.25</v>
      </c>
      <c r="G1056" s="131">
        <v>6506.999999992549</v>
      </c>
      <c r="H1056" s="152" t="s">
        <v>866</v>
      </c>
    </row>
    <row r="1058" spans="1:8" ht="12.75">
      <c r="A1058" s="147" t="s">
        <v>428</v>
      </c>
      <c r="C1058" s="153" t="s">
        <v>429</v>
      </c>
      <c r="D1058" s="131">
        <v>9623.721523836255</v>
      </c>
      <c r="F1058" s="131">
        <v>6293.916666666666</v>
      </c>
      <c r="G1058" s="131">
        <v>6402.916666666666</v>
      </c>
      <c r="H1058" s="131">
        <v>3266.162464451773</v>
      </c>
    </row>
    <row r="1059" spans="1:8" ht="12.75">
      <c r="A1059" s="130">
        <v>38395.95935185185</v>
      </c>
      <c r="C1059" s="153" t="s">
        <v>430</v>
      </c>
      <c r="D1059" s="131">
        <v>86.11875092341937</v>
      </c>
      <c r="F1059" s="131">
        <v>122.04746344489645</v>
      </c>
      <c r="G1059" s="131">
        <v>111.79231115185031</v>
      </c>
      <c r="H1059" s="131">
        <v>86.11875092341937</v>
      </c>
    </row>
    <row r="1061" spans="3:8" ht="12.75">
      <c r="C1061" s="153" t="s">
        <v>431</v>
      </c>
      <c r="D1061" s="131">
        <v>0.8948591323025968</v>
      </c>
      <c r="F1061" s="131">
        <v>1.9391337685049825</v>
      </c>
      <c r="G1061" s="131">
        <v>1.7459591772267897</v>
      </c>
      <c r="H1061" s="131">
        <v>2.6366952612038683</v>
      </c>
    </row>
    <row r="1062" spans="1:10" ht="12.75">
      <c r="A1062" s="147" t="s">
        <v>420</v>
      </c>
      <c r="C1062" s="148" t="s">
        <v>421</v>
      </c>
      <c r="D1062" s="148" t="s">
        <v>422</v>
      </c>
      <c r="F1062" s="148" t="s">
        <v>423</v>
      </c>
      <c r="G1062" s="148" t="s">
        <v>424</v>
      </c>
      <c r="H1062" s="148" t="s">
        <v>425</v>
      </c>
      <c r="I1062" s="149" t="s">
        <v>426</v>
      </c>
      <c r="J1062" s="148" t="s">
        <v>427</v>
      </c>
    </row>
    <row r="1063" spans="1:8" ht="12.75">
      <c r="A1063" s="150" t="s">
        <v>489</v>
      </c>
      <c r="C1063" s="151">
        <v>292.40199999976903</v>
      </c>
      <c r="D1063" s="131">
        <v>82588.83324670792</v>
      </c>
      <c r="F1063" s="131">
        <v>22983</v>
      </c>
      <c r="G1063" s="131">
        <v>21071.75</v>
      </c>
      <c r="H1063" s="152" t="s">
        <v>867</v>
      </c>
    </row>
    <row r="1065" spans="4:8" ht="12.75">
      <c r="D1065" s="131">
        <v>87495.51489686966</v>
      </c>
      <c r="F1065" s="131">
        <v>22695</v>
      </c>
      <c r="G1065" s="131">
        <v>20967.5</v>
      </c>
      <c r="H1065" s="152" t="s">
        <v>868</v>
      </c>
    </row>
    <row r="1067" spans="4:8" ht="12.75">
      <c r="D1067" s="131">
        <v>80921.47842764854</v>
      </c>
      <c r="F1067" s="131">
        <v>22126</v>
      </c>
      <c r="G1067" s="131">
        <v>21178.5</v>
      </c>
      <c r="H1067" s="152" t="s">
        <v>869</v>
      </c>
    </row>
    <row r="1069" spans="1:8" ht="12.75">
      <c r="A1069" s="147" t="s">
        <v>428</v>
      </c>
      <c r="C1069" s="153" t="s">
        <v>429</v>
      </c>
      <c r="D1069" s="131">
        <v>83668.60885707538</v>
      </c>
      <c r="F1069" s="131">
        <v>22601.333333333336</v>
      </c>
      <c r="G1069" s="131">
        <v>21072.583333333336</v>
      </c>
      <c r="H1069" s="131">
        <v>61943.93159718837</v>
      </c>
    </row>
    <row r="1070" spans="1:8" ht="12.75">
      <c r="A1070" s="130">
        <v>38395.96003472222</v>
      </c>
      <c r="C1070" s="153" t="s">
        <v>430</v>
      </c>
      <c r="D1070" s="131">
        <v>3417.444279168144</v>
      </c>
      <c r="F1070" s="131">
        <v>436.1104600136682</v>
      </c>
      <c r="G1070" s="131">
        <v>105.50246837554718</v>
      </c>
      <c r="H1070" s="131">
        <v>3417.444279168144</v>
      </c>
    </row>
    <row r="1072" spans="3:8" ht="12.75">
      <c r="C1072" s="153" t="s">
        <v>431</v>
      </c>
      <c r="D1072" s="131">
        <v>4.084499940719582</v>
      </c>
      <c r="F1072" s="131">
        <v>1.9295784615081775</v>
      </c>
      <c r="G1072" s="131">
        <v>0.5006622430039689</v>
      </c>
      <c r="H1072" s="131">
        <v>5.516996081861973</v>
      </c>
    </row>
    <row r="1073" spans="1:10" ht="12.75">
      <c r="A1073" s="147" t="s">
        <v>420</v>
      </c>
      <c r="C1073" s="148" t="s">
        <v>421</v>
      </c>
      <c r="D1073" s="148" t="s">
        <v>422</v>
      </c>
      <c r="F1073" s="148" t="s">
        <v>423</v>
      </c>
      <c r="G1073" s="148" t="s">
        <v>424</v>
      </c>
      <c r="H1073" s="148" t="s">
        <v>425</v>
      </c>
      <c r="I1073" s="149" t="s">
        <v>426</v>
      </c>
      <c r="J1073" s="148" t="s">
        <v>427</v>
      </c>
    </row>
    <row r="1074" spans="1:8" ht="12.75">
      <c r="A1074" s="150" t="s">
        <v>493</v>
      </c>
      <c r="C1074" s="151">
        <v>324.75400000019</v>
      </c>
      <c r="D1074" s="131">
        <v>44692.85129934549</v>
      </c>
      <c r="F1074" s="131">
        <v>33119</v>
      </c>
      <c r="G1074" s="131">
        <v>29425.999999970198</v>
      </c>
      <c r="H1074" s="152" t="s">
        <v>870</v>
      </c>
    </row>
    <row r="1076" spans="4:8" ht="12.75">
      <c r="D1076" s="131">
        <v>45549.457274734974</v>
      </c>
      <c r="F1076" s="131">
        <v>33352</v>
      </c>
      <c r="G1076" s="131">
        <v>29441.000000029802</v>
      </c>
      <c r="H1076" s="152" t="s">
        <v>871</v>
      </c>
    </row>
    <row r="1078" spans="4:8" ht="12.75">
      <c r="D1078" s="131">
        <v>44674.36710959673</v>
      </c>
      <c r="F1078" s="131">
        <v>32735</v>
      </c>
      <c r="G1078" s="131">
        <v>29350.999999970198</v>
      </c>
      <c r="H1078" s="152" t="s">
        <v>872</v>
      </c>
    </row>
    <row r="1080" spans="1:8" ht="12.75">
      <c r="A1080" s="147" t="s">
        <v>428</v>
      </c>
      <c r="C1080" s="153" t="s">
        <v>429</v>
      </c>
      <c r="D1080" s="131">
        <v>44972.2252278924</v>
      </c>
      <c r="F1080" s="131">
        <v>33068.666666666664</v>
      </c>
      <c r="G1080" s="131">
        <v>29405.99999999007</v>
      </c>
      <c r="H1080" s="131">
        <v>13613.241385886264</v>
      </c>
    </row>
    <row r="1081" spans="1:8" ht="12.75">
      <c r="A1081" s="130">
        <v>38395.960543981484</v>
      </c>
      <c r="C1081" s="153" t="s">
        <v>430</v>
      </c>
      <c r="D1081" s="131">
        <v>499.98304295668066</v>
      </c>
      <c r="F1081" s="131">
        <v>311.5643325756871</v>
      </c>
      <c r="G1081" s="131">
        <v>48.21825382606161</v>
      </c>
      <c r="H1081" s="131">
        <v>499.98304295668066</v>
      </c>
    </row>
    <row r="1083" spans="3:8" ht="12.75">
      <c r="C1083" s="153" t="s">
        <v>431</v>
      </c>
      <c r="D1083" s="131">
        <v>1.111759625909247</v>
      </c>
      <c r="F1083" s="131">
        <v>0.9421738581608587</v>
      </c>
      <c r="G1083" s="131">
        <v>0.16397420195224752</v>
      </c>
      <c r="H1083" s="131">
        <v>3.6727699802270863</v>
      </c>
    </row>
    <row r="1084" spans="1:10" ht="12.75">
      <c r="A1084" s="147" t="s">
        <v>420</v>
      </c>
      <c r="C1084" s="148" t="s">
        <v>421</v>
      </c>
      <c r="D1084" s="148" t="s">
        <v>422</v>
      </c>
      <c r="F1084" s="148" t="s">
        <v>423</v>
      </c>
      <c r="G1084" s="148" t="s">
        <v>424</v>
      </c>
      <c r="H1084" s="148" t="s">
        <v>425</v>
      </c>
      <c r="I1084" s="149" t="s">
        <v>426</v>
      </c>
      <c r="J1084" s="148" t="s">
        <v>427</v>
      </c>
    </row>
    <row r="1085" spans="1:8" ht="12.75">
      <c r="A1085" s="150" t="s">
        <v>512</v>
      </c>
      <c r="C1085" s="151">
        <v>343.82299999985844</v>
      </c>
      <c r="D1085" s="131">
        <v>40897.79523450136</v>
      </c>
      <c r="F1085" s="131">
        <v>28740</v>
      </c>
      <c r="G1085" s="131">
        <v>27498</v>
      </c>
      <c r="H1085" s="152" t="s">
        <v>873</v>
      </c>
    </row>
    <row r="1087" spans="4:8" ht="12.75">
      <c r="D1087" s="131">
        <v>41451.02409732342</v>
      </c>
      <c r="F1087" s="131">
        <v>28640</v>
      </c>
      <c r="G1087" s="131">
        <v>26994</v>
      </c>
      <c r="H1087" s="152" t="s">
        <v>874</v>
      </c>
    </row>
    <row r="1089" spans="4:8" ht="12.75">
      <c r="D1089" s="131">
        <v>40384.486806333065</v>
      </c>
      <c r="F1089" s="131">
        <v>28062</v>
      </c>
      <c r="G1089" s="131">
        <v>26866.000000029802</v>
      </c>
      <c r="H1089" s="152" t="s">
        <v>875</v>
      </c>
    </row>
    <row r="1091" spans="1:8" ht="12.75">
      <c r="A1091" s="147" t="s">
        <v>428</v>
      </c>
      <c r="C1091" s="153" t="s">
        <v>429</v>
      </c>
      <c r="D1091" s="131">
        <v>40911.10204605261</v>
      </c>
      <c r="F1091" s="131">
        <v>28480.666666666664</v>
      </c>
      <c r="G1091" s="131">
        <v>27119.333333343267</v>
      </c>
      <c r="H1091" s="131">
        <v>13106.191031136668</v>
      </c>
    </row>
    <row r="1092" spans="1:8" ht="12.75">
      <c r="A1092" s="130">
        <v>38395.96097222222</v>
      </c>
      <c r="C1092" s="153" t="s">
        <v>430</v>
      </c>
      <c r="D1092" s="131">
        <v>533.393149274637</v>
      </c>
      <c r="F1092" s="131">
        <v>366.00728590197946</v>
      </c>
      <c r="G1092" s="131">
        <v>334.12173429157394</v>
      </c>
      <c r="H1092" s="131">
        <v>533.393149274637</v>
      </c>
    </row>
    <row r="1094" spans="3:8" ht="12.75">
      <c r="C1094" s="153" t="s">
        <v>431</v>
      </c>
      <c r="D1094" s="131">
        <v>1.3037858248702505</v>
      </c>
      <c r="F1094" s="131">
        <v>1.285107859958731</v>
      </c>
      <c r="G1094" s="131">
        <v>1.232042580784133</v>
      </c>
      <c r="H1094" s="131">
        <v>4.069780060487772</v>
      </c>
    </row>
    <row r="1095" spans="1:10" ht="12.75">
      <c r="A1095" s="147" t="s">
        <v>420</v>
      </c>
      <c r="C1095" s="148" t="s">
        <v>421</v>
      </c>
      <c r="D1095" s="148" t="s">
        <v>422</v>
      </c>
      <c r="F1095" s="148" t="s">
        <v>423</v>
      </c>
      <c r="G1095" s="148" t="s">
        <v>424</v>
      </c>
      <c r="H1095" s="148" t="s">
        <v>425</v>
      </c>
      <c r="I1095" s="149" t="s">
        <v>426</v>
      </c>
      <c r="J1095" s="148" t="s">
        <v>427</v>
      </c>
    </row>
    <row r="1096" spans="1:8" ht="12.75">
      <c r="A1096" s="150" t="s">
        <v>494</v>
      </c>
      <c r="C1096" s="151">
        <v>361.38400000007823</v>
      </c>
      <c r="D1096" s="131">
        <v>81116.40011835098</v>
      </c>
      <c r="F1096" s="131">
        <v>25952</v>
      </c>
      <c r="G1096" s="131">
        <v>26516.000000029802</v>
      </c>
      <c r="H1096" s="152" t="s">
        <v>876</v>
      </c>
    </row>
    <row r="1098" spans="4:8" ht="12.75">
      <c r="D1098" s="131">
        <v>77878.54412710667</v>
      </c>
      <c r="F1098" s="131">
        <v>26627.999999970198</v>
      </c>
      <c r="G1098" s="131">
        <v>26398</v>
      </c>
      <c r="H1098" s="152" t="s">
        <v>877</v>
      </c>
    </row>
    <row r="1100" spans="4:8" ht="12.75">
      <c r="D1100" s="131">
        <v>78097.96363866329</v>
      </c>
      <c r="F1100" s="131">
        <v>26220.000000029802</v>
      </c>
      <c r="G1100" s="131">
        <v>26616.000000029802</v>
      </c>
      <c r="H1100" s="152" t="s">
        <v>878</v>
      </c>
    </row>
    <row r="1102" spans="1:8" ht="12.75">
      <c r="A1102" s="147" t="s">
        <v>428</v>
      </c>
      <c r="C1102" s="153" t="s">
        <v>429</v>
      </c>
      <c r="D1102" s="131">
        <v>79030.96929470699</v>
      </c>
      <c r="F1102" s="131">
        <v>26266.666666666664</v>
      </c>
      <c r="G1102" s="131">
        <v>26510.00000001987</v>
      </c>
      <c r="H1102" s="131">
        <v>52652.45584280546</v>
      </c>
    </row>
    <row r="1103" spans="1:8" ht="12.75">
      <c r="A1103" s="130">
        <v>38395.96140046296</v>
      </c>
      <c r="C1103" s="153" t="s">
        <v>430</v>
      </c>
      <c r="D1103" s="131">
        <v>1809.3652258920304</v>
      </c>
      <c r="F1103" s="131">
        <v>340.4075988008049</v>
      </c>
      <c r="G1103" s="131">
        <v>109.12378294147733</v>
      </c>
      <c r="H1103" s="131">
        <v>1809.3652258920304</v>
      </c>
    </row>
    <row r="1105" spans="3:8" ht="12.75">
      <c r="C1105" s="153" t="s">
        <v>431</v>
      </c>
      <c r="D1105" s="131">
        <v>2.289438231669532</v>
      </c>
      <c r="F1105" s="131">
        <v>1.2959680157391054</v>
      </c>
      <c r="G1105" s="131">
        <v>0.411632527127105</v>
      </c>
      <c r="H1105" s="131">
        <v>3.4364308310592624</v>
      </c>
    </row>
    <row r="1106" spans="1:10" ht="12.75">
      <c r="A1106" s="147" t="s">
        <v>420</v>
      </c>
      <c r="C1106" s="148" t="s">
        <v>421</v>
      </c>
      <c r="D1106" s="148" t="s">
        <v>422</v>
      </c>
      <c r="F1106" s="148" t="s">
        <v>423</v>
      </c>
      <c r="G1106" s="148" t="s">
        <v>424</v>
      </c>
      <c r="H1106" s="148" t="s">
        <v>425</v>
      </c>
      <c r="I1106" s="149" t="s">
        <v>426</v>
      </c>
      <c r="J1106" s="148" t="s">
        <v>427</v>
      </c>
    </row>
    <row r="1107" spans="1:8" ht="12.75">
      <c r="A1107" s="150" t="s">
        <v>513</v>
      </c>
      <c r="C1107" s="151">
        <v>371.029</v>
      </c>
      <c r="D1107" s="131">
        <v>49937.0450155139</v>
      </c>
      <c r="F1107" s="131">
        <v>31614</v>
      </c>
      <c r="G1107" s="131">
        <v>31396</v>
      </c>
      <c r="H1107" s="152" t="s">
        <v>879</v>
      </c>
    </row>
    <row r="1109" spans="4:8" ht="12.75">
      <c r="D1109" s="131">
        <v>49596.151588618755</v>
      </c>
      <c r="F1109" s="131">
        <v>31786</v>
      </c>
      <c r="G1109" s="131">
        <v>31206</v>
      </c>
      <c r="H1109" s="152" t="s">
        <v>880</v>
      </c>
    </row>
    <row r="1111" spans="4:8" ht="12.75">
      <c r="D1111" s="131">
        <v>50024.079535245895</v>
      </c>
      <c r="F1111" s="131">
        <v>31912</v>
      </c>
      <c r="G1111" s="131">
        <v>31346</v>
      </c>
      <c r="H1111" s="152" t="s">
        <v>881</v>
      </c>
    </row>
    <row r="1113" spans="1:8" ht="12.75">
      <c r="A1113" s="147" t="s">
        <v>428</v>
      </c>
      <c r="C1113" s="153" t="s">
        <v>429</v>
      </c>
      <c r="D1113" s="131">
        <v>49852.425379792854</v>
      </c>
      <c r="F1113" s="131">
        <v>31770.666666666664</v>
      </c>
      <c r="G1113" s="131">
        <v>31316</v>
      </c>
      <c r="H1113" s="131">
        <v>18254.781968940137</v>
      </c>
    </row>
    <row r="1114" spans="1:8" ht="12.75">
      <c r="A1114" s="130">
        <v>38395.961851851855</v>
      </c>
      <c r="C1114" s="153" t="s">
        <v>430</v>
      </c>
      <c r="D1114" s="131">
        <v>226.165744395539</v>
      </c>
      <c r="F1114" s="131">
        <v>149.59055228634372</v>
      </c>
      <c r="G1114" s="131">
        <v>98.48857801796105</v>
      </c>
      <c r="H1114" s="131">
        <v>226.165744395539</v>
      </c>
    </row>
    <row r="1116" spans="3:8" ht="12.75">
      <c r="C1116" s="153" t="s">
        <v>431</v>
      </c>
      <c r="D1116" s="131">
        <v>0.45367049380753477</v>
      </c>
      <c r="F1116" s="131">
        <v>0.470844864087451</v>
      </c>
      <c r="G1116" s="131">
        <v>0.3144992272894401</v>
      </c>
      <c r="H1116" s="131">
        <v>1.2389397188109508</v>
      </c>
    </row>
    <row r="1117" spans="1:10" ht="12.75">
      <c r="A1117" s="147" t="s">
        <v>420</v>
      </c>
      <c r="C1117" s="148" t="s">
        <v>421</v>
      </c>
      <c r="D1117" s="148" t="s">
        <v>422</v>
      </c>
      <c r="F1117" s="148" t="s">
        <v>423</v>
      </c>
      <c r="G1117" s="148" t="s">
        <v>424</v>
      </c>
      <c r="H1117" s="148" t="s">
        <v>425</v>
      </c>
      <c r="I1117" s="149" t="s">
        <v>426</v>
      </c>
      <c r="J1117" s="148" t="s">
        <v>427</v>
      </c>
    </row>
    <row r="1118" spans="1:8" ht="12.75">
      <c r="A1118" s="150" t="s">
        <v>488</v>
      </c>
      <c r="C1118" s="151">
        <v>407.77100000018254</v>
      </c>
      <c r="D1118" s="131">
        <v>1127973.1560592651</v>
      </c>
      <c r="F1118" s="131">
        <v>81500</v>
      </c>
      <c r="G1118" s="131">
        <v>79100</v>
      </c>
      <c r="H1118" s="152" t="s">
        <v>882</v>
      </c>
    </row>
    <row r="1120" spans="4:8" ht="12.75">
      <c r="D1120" s="131">
        <v>1052856.9912395477</v>
      </c>
      <c r="F1120" s="131">
        <v>81900</v>
      </c>
      <c r="G1120" s="131">
        <v>81400</v>
      </c>
      <c r="H1120" s="152" t="s">
        <v>883</v>
      </c>
    </row>
    <row r="1122" spans="4:8" ht="12.75">
      <c r="D1122" s="131">
        <v>1028923.3418006897</v>
      </c>
      <c r="F1122" s="131">
        <v>82200</v>
      </c>
      <c r="G1122" s="131">
        <v>83000</v>
      </c>
      <c r="H1122" s="152" t="s">
        <v>884</v>
      </c>
    </row>
    <row r="1124" spans="1:8" ht="12.75">
      <c r="A1124" s="147" t="s">
        <v>428</v>
      </c>
      <c r="C1124" s="153" t="s">
        <v>429</v>
      </c>
      <c r="D1124" s="131">
        <v>1069917.829699834</v>
      </c>
      <c r="F1124" s="131">
        <v>81866.66666666667</v>
      </c>
      <c r="G1124" s="131">
        <v>81166.66666666667</v>
      </c>
      <c r="H1124" s="131">
        <v>988406.8863036078</v>
      </c>
    </row>
    <row r="1125" spans="1:8" ht="12.75">
      <c r="A1125" s="130">
        <v>38395.96231481482</v>
      </c>
      <c r="C1125" s="153" t="s">
        <v>430</v>
      </c>
      <c r="D1125" s="131">
        <v>51681.917368559625</v>
      </c>
      <c r="F1125" s="131">
        <v>351.1884584284246</v>
      </c>
      <c r="G1125" s="131">
        <v>1960.4421270043485</v>
      </c>
      <c r="H1125" s="131">
        <v>51681.917368559625</v>
      </c>
    </row>
    <row r="1127" spans="3:8" ht="12.75">
      <c r="C1127" s="153" t="s">
        <v>431</v>
      </c>
      <c r="D1127" s="131">
        <v>4.830456688721506</v>
      </c>
      <c r="F1127" s="131">
        <v>0.4289761300021474</v>
      </c>
      <c r="G1127" s="131">
        <v>2.415329109245604</v>
      </c>
      <c r="H1127" s="131">
        <v>5.22880992481112</v>
      </c>
    </row>
    <row r="1128" spans="1:10" ht="12.75">
      <c r="A1128" s="147" t="s">
        <v>420</v>
      </c>
      <c r="C1128" s="148" t="s">
        <v>421</v>
      </c>
      <c r="D1128" s="148" t="s">
        <v>422</v>
      </c>
      <c r="F1128" s="148" t="s">
        <v>423</v>
      </c>
      <c r="G1128" s="148" t="s">
        <v>424</v>
      </c>
      <c r="H1128" s="148" t="s">
        <v>425</v>
      </c>
      <c r="I1128" s="149" t="s">
        <v>426</v>
      </c>
      <c r="J1128" s="148" t="s">
        <v>427</v>
      </c>
    </row>
    <row r="1129" spans="1:8" ht="12.75">
      <c r="A1129" s="150" t="s">
        <v>495</v>
      </c>
      <c r="C1129" s="151">
        <v>455.40299999993294</v>
      </c>
      <c r="D1129" s="131">
        <v>100014.95865941048</v>
      </c>
      <c r="F1129" s="131">
        <v>78625</v>
      </c>
      <c r="G1129" s="131">
        <v>79870</v>
      </c>
      <c r="H1129" s="152" t="s">
        <v>885</v>
      </c>
    </row>
    <row r="1131" spans="4:8" ht="12.75">
      <c r="D1131" s="131">
        <v>98114.10335481167</v>
      </c>
      <c r="F1131" s="131">
        <v>77320</v>
      </c>
      <c r="G1131" s="131">
        <v>77760</v>
      </c>
      <c r="H1131" s="152" t="s">
        <v>886</v>
      </c>
    </row>
    <row r="1133" spans="4:8" ht="12.75">
      <c r="D1133" s="131">
        <v>97855.65836167336</v>
      </c>
      <c r="F1133" s="131">
        <v>74565</v>
      </c>
      <c r="G1133" s="131">
        <v>78250</v>
      </c>
      <c r="H1133" s="152" t="s">
        <v>887</v>
      </c>
    </row>
    <row r="1135" spans="1:8" ht="12.75">
      <c r="A1135" s="147" t="s">
        <v>428</v>
      </c>
      <c r="C1135" s="153" t="s">
        <v>429</v>
      </c>
      <c r="D1135" s="131">
        <v>98661.57345863184</v>
      </c>
      <c r="F1135" s="131">
        <v>76836.66666666667</v>
      </c>
      <c r="G1135" s="131">
        <v>78626.66666666667</v>
      </c>
      <c r="H1135" s="131">
        <v>20935.11028033726</v>
      </c>
    </row>
    <row r="1136" spans="1:8" ht="12.75">
      <c r="A1136" s="130">
        <v>38395.96296296296</v>
      </c>
      <c r="C1136" s="153" t="s">
        <v>430</v>
      </c>
      <c r="D1136" s="131">
        <v>1179.1679608440797</v>
      </c>
      <c r="F1136" s="131">
        <v>2072.705558764518</v>
      </c>
      <c r="G1136" s="131">
        <v>1104.2795539777655</v>
      </c>
      <c r="H1136" s="131">
        <v>1179.1679608440797</v>
      </c>
    </row>
    <row r="1138" spans="3:8" ht="12.75">
      <c r="C1138" s="153" t="s">
        <v>431</v>
      </c>
      <c r="D1138" s="131">
        <v>1.1951643578221434</v>
      </c>
      <c r="F1138" s="131">
        <v>2.697547471386731</v>
      </c>
      <c r="G1138" s="131">
        <v>1.4044593275959372</v>
      </c>
      <c r="H1138" s="131">
        <v>5.6324898462635815</v>
      </c>
    </row>
    <row r="1139" spans="1:16" ht="12.75">
      <c r="A1139" s="141" t="s">
        <v>411</v>
      </c>
      <c r="B1139" s="136" t="s">
        <v>569</v>
      </c>
      <c r="D1139" s="141" t="s">
        <v>412</v>
      </c>
      <c r="E1139" s="136" t="s">
        <v>413</v>
      </c>
      <c r="F1139" s="137" t="s">
        <v>445</v>
      </c>
      <c r="G1139" s="142" t="s">
        <v>415</v>
      </c>
      <c r="H1139" s="143">
        <v>1</v>
      </c>
      <c r="I1139" s="144" t="s">
        <v>416</v>
      </c>
      <c r="J1139" s="143">
        <v>11</v>
      </c>
      <c r="K1139" s="142" t="s">
        <v>417</v>
      </c>
      <c r="L1139" s="145">
        <v>1</v>
      </c>
      <c r="M1139" s="142" t="s">
        <v>418</v>
      </c>
      <c r="N1139" s="146">
        <v>1</v>
      </c>
      <c r="O1139" s="142" t="s">
        <v>419</v>
      </c>
      <c r="P1139" s="146">
        <v>1</v>
      </c>
    </row>
    <row r="1141" spans="1:10" ht="12.75">
      <c r="A1141" s="147" t="s">
        <v>420</v>
      </c>
      <c r="C1141" s="148" t="s">
        <v>421</v>
      </c>
      <c r="D1141" s="148" t="s">
        <v>422</v>
      </c>
      <c r="F1141" s="148" t="s">
        <v>423</v>
      </c>
      <c r="G1141" s="148" t="s">
        <v>424</v>
      </c>
      <c r="H1141" s="148" t="s">
        <v>425</v>
      </c>
      <c r="I1141" s="149" t="s">
        <v>426</v>
      </c>
      <c r="J1141" s="148" t="s">
        <v>427</v>
      </c>
    </row>
    <row r="1142" spans="1:8" ht="12.75">
      <c r="A1142" s="150" t="s">
        <v>491</v>
      </c>
      <c r="C1142" s="151">
        <v>228.61599999992177</v>
      </c>
      <c r="D1142" s="131">
        <v>27496.005498200655</v>
      </c>
      <c r="F1142" s="131">
        <v>26454.999999970198</v>
      </c>
      <c r="G1142" s="131">
        <v>25571</v>
      </c>
      <c r="H1142" s="152" t="s">
        <v>888</v>
      </c>
    </row>
    <row r="1144" spans="4:8" ht="12.75">
      <c r="D1144" s="131">
        <v>27658.36326226592</v>
      </c>
      <c r="F1144" s="131">
        <v>26670.000000029802</v>
      </c>
      <c r="G1144" s="131">
        <v>25522</v>
      </c>
      <c r="H1144" s="152" t="s">
        <v>889</v>
      </c>
    </row>
    <row r="1146" spans="4:8" ht="12.75">
      <c r="D1146" s="131">
        <v>27561</v>
      </c>
      <c r="F1146" s="131">
        <v>26631</v>
      </c>
      <c r="G1146" s="131">
        <v>25608</v>
      </c>
      <c r="H1146" s="152" t="s">
        <v>890</v>
      </c>
    </row>
    <row r="1148" spans="1:8" ht="12.75">
      <c r="A1148" s="147" t="s">
        <v>428</v>
      </c>
      <c r="C1148" s="153" t="s">
        <v>429</v>
      </c>
      <c r="D1148" s="131">
        <v>27571.78958682219</v>
      </c>
      <c r="F1148" s="131">
        <v>26585.333333333336</v>
      </c>
      <c r="G1148" s="131">
        <v>25567</v>
      </c>
      <c r="H1148" s="131">
        <v>1476.9379048650053</v>
      </c>
    </row>
    <row r="1149" spans="1:8" ht="12.75">
      <c r="A1149" s="130">
        <v>38395.96518518519</v>
      </c>
      <c r="C1149" s="153" t="s">
        <v>430</v>
      </c>
      <c r="D1149" s="131">
        <v>81.7148840542589</v>
      </c>
      <c r="F1149" s="131">
        <v>114.54402358850395</v>
      </c>
      <c r="G1149" s="131">
        <v>43.13930922024598</v>
      </c>
      <c r="H1149" s="131">
        <v>81.7148840542589</v>
      </c>
    </row>
    <row r="1151" spans="3:8" ht="12.75">
      <c r="C1151" s="153" t="s">
        <v>431</v>
      </c>
      <c r="D1151" s="131">
        <v>0.2963713465059742</v>
      </c>
      <c r="F1151" s="131">
        <v>0.4308541937478207</v>
      </c>
      <c r="G1151" s="131">
        <v>0.16873043071242613</v>
      </c>
      <c r="H1151" s="131">
        <v>5.532723060671109</v>
      </c>
    </row>
    <row r="1152" spans="1:10" ht="12.75">
      <c r="A1152" s="147" t="s">
        <v>420</v>
      </c>
      <c r="C1152" s="148" t="s">
        <v>421</v>
      </c>
      <c r="D1152" s="148" t="s">
        <v>422</v>
      </c>
      <c r="F1152" s="148" t="s">
        <v>423</v>
      </c>
      <c r="G1152" s="148" t="s">
        <v>424</v>
      </c>
      <c r="H1152" s="148" t="s">
        <v>425</v>
      </c>
      <c r="I1152" s="149" t="s">
        <v>426</v>
      </c>
      <c r="J1152" s="148" t="s">
        <v>427</v>
      </c>
    </row>
    <row r="1153" spans="1:8" ht="12.75">
      <c r="A1153" s="150" t="s">
        <v>492</v>
      </c>
      <c r="C1153" s="151">
        <v>231.6040000000503</v>
      </c>
      <c r="D1153" s="131">
        <v>23284.4656393528</v>
      </c>
      <c r="F1153" s="131">
        <v>19461</v>
      </c>
      <c r="G1153" s="131">
        <v>23138</v>
      </c>
      <c r="H1153" s="152" t="s">
        <v>891</v>
      </c>
    </row>
    <row r="1155" spans="4:8" ht="12.75">
      <c r="D1155" s="131">
        <v>23199.45307251811</v>
      </c>
      <c r="F1155" s="131">
        <v>19554</v>
      </c>
      <c r="G1155" s="131">
        <v>23033</v>
      </c>
      <c r="H1155" s="152" t="s">
        <v>892</v>
      </c>
    </row>
    <row r="1157" spans="4:8" ht="12.75">
      <c r="D1157" s="131">
        <v>23475.71234729886</v>
      </c>
      <c r="F1157" s="131">
        <v>19635</v>
      </c>
      <c r="G1157" s="131">
        <v>23077</v>
      </c>
      <c r="H1157" s="152" t="s">
        <v>893</v>
      </c>
    </row>
    <row r="1159" spans="1:8" ht="12.75">
      <c r="A1159" s="147" t="s">
        <v>428</v>
      </c>
      <c r="C1159" s="153" t="s">
        <v>429</v>
      </c>
      <c r="D1159" s="131">
        <v>23319.87701972326</v>
      </c>
      <c r="F1159" s="131">
        <v>19550</v>
      </c>
      <c r="G1159" s="131">
        <v>23082.666666666664</v>
      </c>
      <c r="H1159" s="131">
        <v>1721.9543144092468</v>
      </c>
    </row>
    <row r="1160" spans="1:8" ht="12.75">
      <c r="A1160" s="130">
        <v>38395.96564814815</v>
      </c>
      <c r="C1160" s="153" t="s">
        <v>430</v>
      </c>
      <c r="D1160" s="131">
        <v>141.49300731980367</v>
      </c>
      <c r="F1160" s="131">
        <v>87.06893820416097</v>
      </c>
      <c r="G1160" s="131">
        <v>52.72886622461488</v>
      </c>
      <c r="H1160" s="131">
        <v>141.49300731980367</v>
      </c>
    </row>
    <row r="1162" spans="3:8" ht="12.75">
      <c r="C1162" s="153" t="s">
        <v>431</v>
      </c>
      <c r="D1162" s="131">
        <v>0.6067485141543975</v>
      </c>
      <c r="F1162" s="131">
        <v>0.4453654128090075</v>
      </c>
      <c r="G1162" s="131">
        <v>0.22843489873186915</v>
      </c>
      <c r="H1162" s="131">
        <v>8.217001237245128</v>
      </c>
    </row>
    <row r="1163" spans="1:10" ht="12.75">
      <c r="A1163" s="147" t="s">
        <v>420</v>
      </c>
      <c r="C1163" s="148" t="s">
        <v>421</v>
      </c>
      <c r="D1163" s="148" t="s">
        <v>422</v>
      </c>
      <c r="F1163" s="148" t="s">
        <v>423</v>
      </c>
      <c r="G1163" s="148" t="s">
        <v>424</v>
      </c>
      <c r="H1163" s="148" t="s">
        <v>425</v>
      </c>
      <c r="I1163" s="149" t="s">
        <v>426</v>
      </c>
      <c r="J1163" s="148" t="s">
        <v>427</v>
      </c>
    </row>
    <row r="1164" spans="1:8" ht="12.75">
      <c r="A1164" s="150" t="s">
        <v>490</v>
      </c>
      <c r="C1164" s="151">
        <v>267.7160000000149</v>
      </c>
      <c r="D1164" s="131">
        <v>8555.387369200587</v>
      </c>
      <c r="F1164" s="131">
        <v>6458.5</v>
      </c>
      <c r="G1164" s="131">
        <v>6567.75</v>
      </c>
      <c r="H1164" s="152" t="s">
        <v>894</v>
      </c>
    </row>
    <row r="1166" spans="4:8" ht="12.75">
      <c r="D1166" s="131">
        <v>8507.604064375162</v>
      </c>
      <c r="F1166" s="131">
        <v>6422.25</v>
      </c>
      <c r="G1166" s="131">
        <v>6534.75</v>
      </c>
      <c r="H1166" s="152" t="s">
        <v>895</v>
      </c>
    </row>
    <row r="1168" spans="4:8" ht="12.75">
      <c r="D1168" s="131">
        <v>8548.575392976403</v>
      </c>
      <c r="F1168" s="131">
        <v>6425.749999992549</v>
      </c>
      <c r="G1168" s="131">
        <v>6532.999999992549</v>
      </c>
      <c r="H1168" s="152" t="s">
        <v>896</v>
      </c>
    </row>
    <row r="1170" spans="1:8" ht="12.75">
      <c r="A1170" s="147" t="s">
        <v>428</v>
      </c>
      <c r="C1170" s="153" t="s">
        <v>429</v>
      </c>
      <c r="D1170" s="131">
        <v>8537.188942184051</v>
      </c>
      <c r="F1170" s="131">
        <v>6435.499999997517</v>
      </c>
      <c r="G1170" s="131">
        <v>6545.166666664183</v>
      </c>
      <c r="H1170" s="131">
        <v>2037.6572993603531</v>
      </c>
    </row>
    <row r="1171" spans="1:8" ht="12.75">
      <c r="A1171" s="130">
        <v>38395.9662962963</v>
      </c>
      <c r="C1171" s="153" t="s">
        <v>430</v>
      </c>
      <c r="D1171" s="131">
        <v>25.84665357915891</v>
      </c>
      <c r="F1171" s="131">
        <v>19.995311952462608</v>
      </c>
      <c r="G1171" s="131">
        <v>19.577304038340603</v>
      </c>
      <c r="H1171" s="131">
        <v>25.84665357915891</v>
      </c>
    </row>
    <row r="1173" spans="3:8" ht="12.75">
      <c r="C1173" s="153" t="s">
        <v>431</v>
      </c>
      <c r="D1173" s="131">
        <v>0.30275367868977515</v>
      </c>
      <c r="F1173" s="131">
        <v>0.3107033167969905</v>
      </c>
      <c r="G1173" s="131">
        <v>0.2991108559244435</v>
      </c>
      <c r="H1173" s="131">
        <v>1.268449487913032</v>
      </c>
    </row>
    <row r="1174" spans="1:10" ht="12.75">
      <c r="A1174" s="147" t="s">
        <v>420</v>
      </c>
      <c r="C1174" s="148" t="s">
        <v>421</v>
      </c>
      <c r="D1174" s="148" t="s">
        <v>422</v>
      </c>
      <c r="F1174" s="148" t="s">
        <v>423</v>
      </c>
      <c r="G1174" s="148" t="s">
        <v>424</v>
      </c>
      <c r="H1174" s="148" t="s">
        <v>425</v>
      </c>
      <c r="I1174" s="149" t="s">
        <v>426</v>
      </c>
      <c r="J1174" s="148" t="s">
        <v>427</v>
      </c>
    </row>
    <row r="1175" spans="1:8" ht="12.75">
      <c r="A1175" s="150" t="s">
        <v>489</v>
      </c>
      <c r="C1175" s="151">
        <v>292.40199999976903</v>
      </c>
      <c r="D1175" s="131">
        <v>35644.88054096699</v>
      </c>
      <c r="F1175" s="131">
        <v>21080.25</v>
      </c>
      <c r="G1175" s="131">
        <v>21061</v>
      </c>
      <c r="H1175" s="152" t="s">
        <v>897</v>
      </c>
    </row>
    <row r="1177" spans="4:8" ht="12.75">
      <c r="D1177" s="131">
        <v>37479.39478200674</v>
      </c>
      <c r="F1177" s="131">
        <v>21085.5</v>
      </c>
      <c r="G1177" s="131">
        <v>20735.5</v>
      </c>
      <c r="H1177" s="152" t="s">
        <v>898</v>
      </c>
    </row>
    <row r="1179" spans="4:8" ht="12.75">
      <c r="D1179" s="131">
        <v>36715.23225551844</v>
      </c>
      <c r="F1179" s="131">
        <v>20812.5</v>
      </c>
      <c r="G1179" s="131">
        <v>20363.75</v>
      </c>
      <c r="H1179" s="152" t="s">
        <v>899</v>
      </c>
    </row>
    <row r="1181" spans="1:8" ht="12.75">
      <c r="A1181" s="147" t="s">
        <v>428</v>
      </c>
      <c r="C1181" s="153" t="s">
        <v>429</v>
      </c>
      <c r="D1181" s="131">
        <v>36613.16919283072</v>
      </c>
      <c r="F1181" s="131">
        <v>20992.75</v>
      </c>
      <c r="G1181" s="131">
        <v>20720.083333333332</v>
      </c>
      <c r="H1181" s="131">
        <v>15776.778891512453</v>
      </c>
    </row>
    <row r="1182" spans="1:8" ht="12.75">
      <c r="A1182" s="130">
        <v>38395.96696759259</v>
      </c>
      <c r="C1182" s="153" t="s">
        <v>430</v>
      </c>
      <c r="D1182" s="131">
        <v>921.5059830075712</v>
      </c>
      <c r="F1182" s="131">
        <v>156.1231485078366</v>
      </c>
      <c r="G1182" s="131">
        <v>348.88056098517916</v>
      </c>
      <c r="H1182" s="131">
        <v>921.5059830075712</v>
      </c>
    </row>
    <row r="1184" spans="3:8" ht="12.75">
      <c r="C1184" s="153" t="s">
        <v>431</v>
      </c>
      <c r="D1184" s="131">
        <v>2.5168703046553333</v>
      </c>
      <c r="F1184" s="131">
        <v>0.7437003180042473</v>
      </c>
      <c r="G1184" s="131">
        <v>1.6837797192828825</v>
      </c>
      <c r="H1184" s="131">
        <v>5.840900663844128</v>
      </c>
    </row>
    <row r="1185" spans="1:10" ht="12.75">
      <c r="A1185" s="147" t="s">
        <v>420</v>
      </c>
      <c r="C1185" s="148" t="s">
        <v>421</v>
      </c>
      <c r="D1185" s="148" t="s">
        <v>422</v>
      </c>
      <c r="F1185" s="148" t="s">
        <v>423</v>
      </c>
      <c r="G1185" s="148" t="s">
        <v>424</v>
      </c>
      <c r="H1185" s="148" t="s">
        <v>425</v>
      </c>
      <c r="I1185" s="149" t="s">
        <v>426</v>
      </c>
      <c r="J1185" s="148" t="s">
        <v>427</v>
      </c>
    </row>
    <row r="1186" spans="1:8" ht="12.75">
      <c r="A1186" s="150" t="s">
        <v>493</v>
      </c>
      <c r="C1186" s="151">
        <v>324.75400000019</v>
      </c>
      <c r="D1186" s="131">
        <v>37892.710908293724</v>
      </c>
      <c r="F1186" s="131">
        <v>30488</v>
      </c>
      <c r="G1186" s="131">
        <v>28287</v>
      </c>
      <c r="H1186" s="152" t="s">
        <v>900</v>
      </c>
    </row>
    <row r="1188" spans="4:8" ht="12.75">
      <c r="D1188" s="131">
        <v>38199.485023736954</v>
      </c>
      <c r="F1188" s="131">
        <v>30675</v>
      </c>
      <c r="G1188" s="131">
        <v>28687</v>
      </c>
      <c r="H1188" s="152" t="s">
        <v>901</v>
      </c>
    </row>
    <row r="1190" spans="4:8" ht="12.75">
      <c r="D1190" s="131">
        <v>37994.454022824764</v>
      </c>
      <c r="F1190" s="131">
        <v>30202</v>
      </c>
      <c r="G1190" s="131">
        <v>28329.999999970198</v>
      </c>
      <c r="H1190" s="152" t="s">
        <v>902</v>
      </c>
    </row>
    <row r="1192" spans="1:8" ht="12.75">
      <c r="A1192" s="147" t="s">
        <v>428</v>
      </c>
      <c r="C1192" s="153" t="s">
        <v>429</v>
      </c>
      <c r="D1192" s="131">
        <v>38028.883318285145</v>
      </c>
      <c r="F1192" s="131">
        <v>30455</v>
      </c>
      <c r="G1192" s="131">
        <v>28434.666666656733</v>
      </c>
      <c r="H1192" s="131">
        <v>8516.94735180265</v>
      </c>
    </row>
    <row r="1193" spans="1:8" ht="12.75">
      <c r="A1193" s="130">
        <v>38395.96747685185</v>
      </c>
      <c r="C1193" s="153" t="s">
        <v>430</v>
      </c>
      <c r="D1193" s="131">
        <v>156.2581894364277</v>
      </c>
      <c r="F1193" s="131">
        <v>238.22048610478487</v>
      </c>
      <c r="G1193" s="131">
        <v>219.58217900454736</v>
      </c>
      <c r="H1193" s="131">
        <v>156.2581894364277</v>
      </c>
    </row>
    <row r="1195" spans="3:8" ht="12.75">
      <c r="C1195" s="153" t="s">
        <v>431</v>
      </c>
      <c r="D1195" s="131">
        <v>0.410893446774692</v>
      </c>
      <c r="F1195" s="131">
        <v>0.7822048468388931</v>
      </c>
      <c r="G1195" s="131">
        <v>0.7722340535190287</v>
      </c>
      <c r="H1195" s="131">
        <v>1.834673656910125</v>
      </c>
    </row>
    <row r="1196" spans="1:10" ht="12.75">
      <c r="A1196" s="147" t="s">
        <v>420</v>
      </c>
      <c r="C1196" s="148" t="s">
        <v>421</v>
      </c>
      <c r="D1196" s="148" t="s">
        <v>422</v>
      </c>
      <c r="F1196" s="148" t="s">
        <v>423</v>
      </c>
      <c r="G1196" s="148" t="s">
        <v>424</v>
      </c>
      <c r="H1196" s="148" t="s">
        <v>425</v>
      </c>
      <c r="I1196" s="149" t="s">
        <v>426</v>
      </c>
      <c r="J1196" s="148" t="s">
        <v>427</v>
      </c>
    </row>
    <row r="1197" spans="1:8" ht="12.75">
      <c r="A1197" s="150" t="s">
        <v>512</v>
      </c>
      <c r="C1197" s="151">
        <v>343.82299999985844</v>
      </c>
      <c r="D1197" s="131">
        <v>45966.5184713006</v>
      </c>
      <c r="F1197" s="131">
        <v>28158</v>
      </c>
      <c r="G1197" s="131">
        <v>27846</v>
      </c>
      <c r="H1197" s="152" t="s">
        <v>903</v>
      </c>
    </row>
    <row r="1199" spans="4:8" ht="12.75">
      <c r="D1199" s="131">
        <v>44719.350099503994</v>
      </c>
      <c r="F1199" s="131">
        <v>28360</v>
      </c>
      <c r="G1199" s="131">
        <v>28436</v>
      </c>
      <c r="H1199" s="152" t="s">
        <v>904</v>
      </c>
    </row>
    <row r="1201" spans="4:8" ht="12.75">
      <c r="D1201" s="131">
        <v>45442.24166238308</v>
      </c>
      <c r="F1201" s="131">
        <v>28384</v>
      </c>
      <c r="G1201" s="131">
        <v>28479.999999970198</v>
      </c>
      <c r="H1201" s="152" t="s">
        <v>905</v>
      </c>
    </row>
    <row r="1203" spans="1:8" ht="12.75">
      <c r="A1203" s="147" t="s">
        <v>428</v>
      </c>
      <c r="C1203" s="153" t="s">
        <v>429</v>
      </c>
      <c r="D1203" s="131">
        <v>45376.0367443959</v>
      </c>
      <c r="F1203" s="131">
        <v>28300.666666666664</v>
      </c>
      <c r="G1203" s="131">
        <v>28253.99999999007</v>
      </c>
      <c r="H1203" s="131">
        <v>17098.53506089914</v>
      </c>
    </row>
    <row r="1204" spans="1:8" ht="12.75">
      <c r="A1204" s="130">
        <v>38395.96791666667</v>
      </c>
      <c r="C1204" s="153" t="s">
        <v>430</v>
      </c>
      <c r="D1204" s="131">
        <v>626.2144642828841</v>
      </c>
      <c r="F1204" s="131">
        <v>124.13433583555089</v>
      </c>
      <c r="G1204" s="131">
        <v>354.02259813899263</v>
      </c>
      <c r="H1204" s="131">
        <v>626.2144642828841</v>
      </c>
    </row>
    <row r="1206" spans="3:8" ht="12.75">
      <c r="C1206" s="153" t="s">
        <v>431</v>
      </c>
      <c r="D1206" s="131">
        <v>1.3800554416207889</v>
      </c>
      <c r="F1206" s="131">
        <v>0.43862689631180984</v>
      </c>
      <c r="G1206" s="131">
        <v>1.252999922627299</v>
      </c>
      <c r="H1206" s="131">
        <v>3.662386643373379</v>
      </c>
    </row>
    <row r="1207" spans="1:10" ht="12.75">
      <c r="A1207" s="147" t="s">
        <v>420</v>
      </c>
      <c r="C1207" s="148" t="s">
        <v>421</v>
      </c>
      <c r="D1207" s="148" t="s">
        <v>422</v>
      </c>
      <c r="F1207" s="148" t="s">
        <v>423</v>
      </c>
      <c r="G1207" s="148" t="s">
        <v>424</v>
      </c>
      <c r="H1207" s="148" t="s">
        <v>425</v>
      </c>
      <c r="I1207" s="149" t="s">
        <v>426</v>
      </c>
      <c r="J1207" s="148" t="s">
        <v>427</v>
      </c>
    </row>
    <row r="1208" spans="1:8" ht="12.75">
      <c r="A1208" s="150" t="s">
        <v>494</v>
      </c>
      <c r="C1208" s="151">
        <v>361.38400000007823</v>
      </c>
      <c r="D1208" s="131">
        <v>41932.06899237633</v>
      </c>
      <c r="F1208" s="131">
        <v>26327.999999970198</v>
      </c>
      <c r="G1208" s="131">
        <v>26400</v>
      </c>
      <c r="H1208" s="152" t="s">
        <v>906</v>
      </c>
    </row>
    <row r="1210" spans="4:8" ht="12.75">
      <c r="D1210" s="131">
        <v>43159.89794367552</v>
      </c>
      <c r="F1210" s="131">
        <v>26929.999999970198</v>
      </c>
      <c r="G1210" s="131">
        <v>25108</v>
      </c>
      <c r="H1210" s="152" t="s">
        <v>907</v>
      </c>
    </row>
    <row r="1212" spans="4:8" ht="12.75">
      <c r="D1212" s="131">
        <v>42886.42079770565</v>
      </c>
      <c r="F1212" s="131">
        <v>25234</v>
      </c>
      <c r="G1212" s="131">
        <v>25588</v>
      </c>
      <c r="H1212" s="152" t="s">
        <v>908</v>
      </c>
    </row>
    <row r="1214" spans="1:8" ht="12.75">
      <c r="A1214" s="147" t="s">
        <v>428</v>
      </c>
      <c r="C1214" s="153" t="s">
        <v>429</v>
      </c>
      <c r="D1214" s="131">
        <v>42659.46257791917</v>
      </c>
      <c r="F1214" s="131">
        <v>26163.99999998013</v>
      </c>
      <c r="G1214" s="131">
        <v>25698.666666666664</v>
      </c>
      <c r="H1214" s="131">
        <v>16709.350402827302</v>
      </c>
    </row>
    <row r="1215" spans="1:8" ht="12.75">
      <c r="A1215" s="130">
        <v>38395.968356481484</v>
      </c>
      <c r="C1215" s="153" t="s">
        <v>430</v>
      </c>
      <c r="D1215" s="131">
        <v>644.6111297195771</v>
      </c>
      <c r="F1215" s="131">
        <v>859.8116072561075</v>
      </c>
      <c r="G1215" s="131">
        <v>653.0706955095545</v>
      </c>
      <c r="H1215" s="131">
        <v>644.6111297195771</v>
      </c>
    </row>
    <row r="1217" spans="3:8" ht="12.75">
      <c r="C1217" s="153" t="s">
        <v>431</v>
      </c>
      <c r="D1217" s="131">
        <v>1.5110624718775343</v>
      </c>
      <c r="F1217" s="131">
        <v>3.2862391349058266</v>
      </c>
      <c r="G1217" s="131">
        <v>2.5412629533680917</v>
      </c>
      <c r="H1217" s="131">
        <v>3.857786892843578</v>
      </c>
    </row>
    <row r="1218" spans="1:10" ht="12.75">
      <c r="A1218" s="147" t="s">
        <v>420</v>
      </c>
      <c r="C1218" s="148" t="s">
        <v>421</v>
      </c>
      <c r="D1218" s="148" t="s">
        <v>422</v>
      </c>
      <c r="F1218" s="148" t="s">
        <v>423</v>
      </c>
      <c r="G1218" s="148" t="s">
        <v>424</v>
      </c>
      <c r="H1218" s="148" t="s">
        <v>425</v>
      </c>
      <c r="I1218" s="149" t="s">
        <v>426</v>
      </c>
      <c r="J1218" s="148" t="s">
        <v>427</v>
      </c>
    </row>
    <row r="1219" spans="1:8" ht="12.75">
      <c r="A1219" s="150" t="s">
        <v>513</v>
      </c>
      <c r="C1219" s="151">
        <v>371.029</v>
      </c>
      <c r="D1219" s="131">
        <v>43968.326248049736</v>
      </c>
      <c r="F1219" s="131">
        <v>30738</v>
      </c>
      <c r="G1219" s="131">
        <v>31622.000000029802</v>
      </c>
      <c r="H1219" s="152" t="s">
        <v>909</v>
      </c>
    </row>
    <row r="1221" spans="4:8" ht="12.75">
      <c r="D1221" s="131">
        <v>43207.52519595623</v>
      </c>
      <c r="F1221" s="131">
        <v>30956</v>
      </c>
      <c r="G1221" s="131">
        <v>31840</v>
      </c>
      <c r="H1221" s="152" t="s">
        <v>910</v>
      </c>
    </row>
    <row r="1223" spans="4:8" ht="12.75">
      <c r="D1223" s="131">
        <v>43592.726773917675</v>
      </c>
      <c r="F1223" s="131">
        <v>30458</v>
      </c>
      <c r="G1223" s="131">
        <v>30875.999999970198</v>
      </c>
      <c r="H1223" s="152" t="s">
        <v>911</v>
      </c>
    </row>
    <row r="1225" spans="1:8" ht="12.75">
      <c r="A1225" s="147" t="s">
        <v>428</v>
      </c>
      <c r="C1225" s="153" t="s">
        <v>429</v>
      </c>
      <c r="D1225" s="131">
        <v>43589.52607264121</v>
      </c>
      <c r="F1225" s="131">
        <v>30717.333333333336</v>
      </c>
      <c r="G1225" s="131">
        <v>31446</v>
      </c>
      <c r="H1225" s="131">
        <v>12594.898870386107</v>
      </c>
    </row>
    <row r="1226" spans="1:8" ht="12.75">
      <c r="A1226" s="130">
        <v>38395.9687962963</v>
      </c>
      <c r="C1226" s="153" t="s">
        <v>430</v>
      </c>
      <c r="D1226" s="131">
        <v>380.4106249620065</v>
      </c>
      <c r="F1226" s="131">
        <v>249.64241092677605</v>
      </c>
      <c r="G1226" s="131">
        <v>505.5254692123628</v>
      </c>
      <c r="H1226" s="131">
        <v>380.4106249620065</v>
      </c>
    </row>
    <row r="1228" spans="3:8" ht="12.75">
      <c r="C1228" s="153" t="s">
        <v>431</v>
      </c>
      <c r="D1228" s="131">
        <v>0.8727110827680457</v>
      </c>
      <c r="F1228" s="131">
        <v>0.8127086040241429</v>
      </c>
      <c r="G1228" s="131">
        <v>1.6075986427919702</v>
      </c>
      <c r="H1228" s="131">
        <v>3.0203547394608403</v>
      </c>
    </row>
    <row r="1229" spans="1:10" ht="12.75">
      <c r="A1229" s="147" t="s">
        <v>420</v>
      </c>
      <c r="C1229" s="148" t="s">
        <v>421</v>
      </c>
      <c r="D1229" s="148" t="s">
        <v>422</v>
      </c>
      <c r="F1229" s="148" t="s">
        <v>423</v>
      </c>
      <c r="G1229" s="148" t="s">
        <v>424</v>
      </c>
      <c r="H1229" s="148" t="s">
        <v>425</v>
      </c>
      <c r="I1229" s="149" t="s">
        <v>426</v>
      </c>
      <c r="J1229" s="148" t="s">
        <v>427</v>
      </c>
    </row>
    <row r="1230" spans="1:8" ht="12.75">
      <c r="A1230" s="150" t="s">
        <v>488</v>
      </c>
      <c r="C1230" s="151">
        <v>407.77100000018254</v>
      </c>
      <c r="D1230" s="131">
        <v>3540757.598789215</v>
      </c>
      <c r="F1230" s="131">
        <v>89500</v>
      </c>
      <c r="G1230" s="131">
        <v>83400</v>
      </c>
      <c r="H1230" s="152" t="s">
        <v>912</v>
      </c>
    </row>
    <row r="1232" spans="4:8" ht="12.75">
      <c r="D1232" s="131">
        <v>3547892.328273773</v>
      </c>
      <c r="F1232" s="131">
        <v>86900</v>
      </c>
      <c r="G1232" s="131">
        <v>82400</v>
      </c>
      <c r="H1232" s="152" t="s">
        <v>913</v>
      </c>
    </row>
    <row r="1234" spans="4:8" ht="12.75">
      <c r="D1234" s="131">
        <v>2874967.468547821</v>
      </c>
      <c r="F1234" s="131">
        <v>89100</v>
      </c>
      <c r="G1234" s="131">
        <v>87400</v>
      </c>
      <c r="H1234" s="152" t="s">
        <v>914</v>
      </c>
    </row>
    <row r="1236" spans="1:8" ht="12.75">
      <c r="A1236" s="147" t="s">
        <v>428</v>
      </c>
      <c r="C1236" s="153" t="s">
        <v>429</v>
      </c>
      <c r="D1236" s="131">
        <v>3321205.7985369368</v>
      </c>
      <c r="F1236" s="131">
        <v>88500</v>
      </c>
      <c r="G1236" s="131">
        <v>84400</v>
      </c>
      <c r="H1236" s="131">
        <v>3234789.3205495155</v>
      </c>
    </row>
    <row r="1237" spans="1:8" ht="12.75">
      <c r="A1237" s="130">
        <v>38395.96925925926</v>
      </c>
      <c r="C1237" s="153" t="s">
        <v>430</v>
      </c>
      <c r="D1237" s="131">
        <v>386470.19478196936</v>
      </c>
      <c r="F1237" s="131">
        <v>1400</v>
      </c>
      <c r="G1237" s="131">
        <v>2645.7513110645905</v>
      </c>
      <c r="H1237" s="131">
        <v>386470.19478196936</v>
      </c>
    </row>
    <row r="1239" spans="3:8" ht="12.75">
      <c r="C1239" s="153" t="s">
        <v>431</v>
      </c>
      <c r="D1239" s="131">
        <v>11.63644225095048</v>
      </c>
      <c r="F1239" s="131">
        <v>1.5819209039548021</v>
      </c>
      <c r="G1239" s="131">
        <v>3.1347764349106524</v>
      </c>
      <c r="H1239" s="131">
        <v>11.947306500823892</v>
      </c>
    </row>
    <row r="1240" spans="1:10" ht="12.75">
      <c r="A1240" s="147" t="s">
        <v>420</v>
      </c>
      <c r="C1240" s="148" t="s">
        <v>421</v>
      </c>
      <c r="D1240" s="148" t="s">
        <v>422</v>
      </c>
      <c r="F1240" s="148" t="s">
        <v>423</v>
      </c>
      <c r="G1240" s="148" t="s">
        <v>424</v>
      </c>
      <c r="H1240" s="148" t="s">
        <v>425</v>
      </c>
      <c r="I1240" s="149" t="s">
        <v>426</v>
      </c>
      <c r="J1240" s="148" t="s">
        <v>427</v>
      </c>
    </row>
    <row r="1241" spans="1:8" ht="12.75">
      <c r="A1241" s="150" t="s">
        <v>495</v>
      </c>
      <c r="C1241" s="151">
        <v>455.40299999993294</v>
      </c>
      <c r="D1241" s="131">
        <v>1370708.4317131042</v>
      </c>
      <c r="F1241" s="131">
        <v>82522.5</v>
      </c>
      <c r="G1241" s="131">
        <v>83650</v>
      </c>
      <c r="H1241" s="152" t="s">
        <v>915</v>
      </c>
    </row>
    <row r="1243" spans="4:8" ht="12.75">
      <c r="D1243" s="131">
        <v>1453022.7111816406</v>
      </c>
      <c r="F1243" s="131">
        <v>79230</v>
      </c>
      <c r="G1243" s="131">
        <v>82002.5</v>
      </c>
      <c r="H1243" s="152" t="s">
        <v>916</v>
      </c>
    </row>
    <row r="1245" spans="4:8" ht="12.75">
      <c r="D1245" s="131">
        <v>1273579.6576538086</v>
      </c>
      <c r="F1245" s="131">
        <v>78765</v>
      </c>
      <c r="G1245" s="131">
        <v>82747.5</v>
      </c>
      <c r="H1245" s="152" t="s">
        <v>917</v>
      </c>
    </row>
    <row r="1247" spans="1:8" ht="12.75">
      <c r="A1247" s="147" t="s">
        <v>428</v>
      </c>
      <c r="C1247" s="153" t="s">
        <v>429</v>
      </c>
      <c r="D1247" s="131">
        <v>1365770.2668495178</v>
      </c>
      <c r="F1247" s="131">
        <v>80172.5</v>
      </c>
      <c r="G1247" s="131">
        <v>82800</v>
      </c>
      <c r="H1247" s="131">
        <v>1284291.654930913</v>
      </c>
    </row>
    <row r="1248" spans="1:8" ht="12.75">
      <c r="A1248" s="130">
        <v>38395.96990740741</v>
      </c>
      <c r="C1248" s="153" t="s">
        <v>430</v>
      </c>
      <c r="D1248" s="131">
        <v>89823.39043374457</v>
      </c>
      <c r="F1248" s="131">
        <v>2048.3972393068684</v>
      </c>
      <c r="G1248" s="131">
        <v>825.0037878700922</v>
      </c>
      <c r="H1248" s="131">
        <v>89823.39043374457</v>
      </c>
    </row>
    <row r="1250" spans="3:8" ht="12.75">
      <c r="C1250" s="153" t="s">
        <v>431</v>
      </c>
      <c r="D1250" s="131">
        <v>6.576756912488959</v>
      </c>
      <c r="F1250" s="131">
        <v>2.5549873576436664</v>
      </c>
      <c r="G1250" s="131">
        <v>0.9963813863165366</v>
      </c>
      <c r="H1250" s="131">
        <v>6.994002498488283</v>
      </c>
    </row>
    <row r="1251" spans="1:16" ht="12.75">
      <c r="A1251" s="141" t="s">
        <v>411</v>
      </c>
      <c r="B1251" s="136" t="s">
        <v>556</v>
      </c>
      <c r="D1251" s="141" t="s">
        <v>412</v>
      </c>
      <c r="E1251" s="136" t="s">
        <v>413</v>
      </c>
      <c r="F1251" s="137" t="s">
        <v>447</v>
      </c>
      <c r="G1251" s="142" t="s">
        <v>415</v>
      </c>
      <c r="H1251" s="143">
        <v>1</v>
      </c>
      <c r="I1251" s="144" t="s">
        <v>416</v>
      </c>
      <c r="J1251" s="143">
        <v>12</v>
      </c>
      <c r="K1251" s="142" t="s">
        <v>417</v>
      </c>
      <c r="L1251" s="145">
        <v>1</v>
      </c>
      <c r="M1251" s="142" t="s">
        <v>418</v>
      </c>
      <c r="N1251" s="146">
        <v>1</v>
      </c>
      <c r="O1251" s="142" t="s">
        <v>419</v>
      </c>
      <c r="P1251" s="146">
        <v>1</v>
      </c>
    </row>
    <row r="1253" spans="1:10" ht="12.75">
      <c r="A1253" s="147" t="s">
        <v>420</v>
      </c>
      <c r="C1253" s="148" t="s">
        <v>421</v>
      </c>
      <c r="D1253" s="148" t="s">
        <v>422</v>
      </c>
      <c r="F1253" s="148" t="s">
        <v>423</v>
      </c>
      <c r="G1253" s="148" t="s">
        <v>424</v>
      </c>
      <c r="H1253" s="148" t="s">
        <v>425</v>
      </c>
      <c r="I1253" s="149" t="s">
        <v>426</v>
      </c>
      <c r="J1253" s="148" t="s">
        <v>427</v>
      </c>
    </row>
    <row r="1254" spans="1:8" ht="12.75">
      <c r="A1254" s="150" t="s">
        <v>491</v>
      </c>
      <c r="C1254" s="151">
        <v>228.61599999992177</v>
      </c>
      <c r="D1254" s="131">
        <v>53947.41334480047</v>
      </c>
      <c r="F1254" s="131">
        <v>26474.000000029802</v>
      </c>
      <c r="G1254" s="131">
        <v>26025.999999970198</v>
      </c>
      <c r="H1254" s="152" t="s">
        <v>918</v>
      </c>
    </row>
    <row r="1256" spans="4:8" ht="12.75">
      <c r="D1256" s="131">
        <v>53783.876785218716</v>
      </c>
      <c r="F1256" s="131">
        <v>26827</v>
      </c>
      <c r="G1256" s="131">
        <v>25401</v>
      </c>
      <c r="H1256" s="152" t="s">
        <v>919</v>
      </c>
    </row>
    <row r="1258" spans="4:8" ht="12.75">
      <c r="D1258" s="131">
        <v>52120.74672687054</v>
      </c>
      <c r="F1258" s="131">
        <v>26570.000000029802</v>
      </c>
      <c r="G1258" s="131">
        <v>25488</v>
      </c>
      <c r="H1258" s="152" t="s">
        <v>920</v>
      </c>
    </row>
    <row r="1260" spans="1:8" ht="12.75">
      <c r="A1260" s="147" t="s">
        <v>428</v>
      </c>
      <c r="C1260" s="153" t="s">
        <v>429</v>
      </c>
      <c r="D1260" s="131">
        <v>53284.01228562991</v>
      </c>
      <c r="F1260" s="131">
        <v>26623.666666686535</v>
      </c>
      <c r="G1260" s="131">
        <v>25638.333333323397</v>
      </c>
      <c r="H1260" s="131">
        <v>27134.932774921028</v>
      </c>
    </row>
    <row r="1261" spans="1:8" ht="12.75">
      <c r="A1261" s="130">
        <v>38395.9721412037</v>
      </c>
      <c r="C1261" s="153" t="s">
        <v>430</v>
      </c>
      <c r="D1261" s="131">
        <v>1010.7304891645882</v>
      </c>
      <c r="F1261" s="131">
        <v>182.51666588898073</v>
      </c>
      <c r="G1261" s="131">
        <v>338.53557172317966</v>
      </c>
      <c r="H1261" s="131">
        <v>1010.7304891645882</v>
      </c>
    </row>
    <row r="1263" spans="3:8" ht="12.75">
      <c r="C1263" s="153" t="s">
        <v>431</v>
      </c>
      <c r="D1263" s="131">
        <v>1.8968738385288055</v>
      </c>
      <c r="F1263" s="131">
        <v>0.6855429350659609</v>
      </c>
      <c r="G1263" s="131">
        <v>1.3204273745952448</v>
      </c>
      <c r="H1263" s="131">
        <v>3.7248313734491285</v>
      </c>
    </row>
    <row r="1264" spans="1:10" ht="12.75">
      <c r="A1264" s="147" t="s">
        <v>420</v>
      </c>
      <c r="C1264" s="148" t="s">
        <v>421</v>
      </c>
      <c r="D1264" s="148" t="s">
        <v>422</v>
      </c>
      <c r="F1264" s="148" t="s">
        <v>423</v>
      </c>
      <c r="G1264" s="148" t="s">
        <v>424</v>
      </c>
      <c r="H1264" s="148" t="s">
        <v>425</v>
      </c>
      <c r="I1264" s="149" t="s">
        <v>426</v>
      </c>
      <c r="J1264" s="148" t="s">
        <v>427</v>
      </c>
    </row>
    <row r="1265" spans="1:8" ht="12.75">
      <c r="A1265" s="150" t="s">
        <v>492</v>
      </c>
      <c r="C1265" s="151">
        <v>231.6040000000503</v>
      </c>
      <c r="D1265" s="131">
        <v>50941.46661823988</v>
      </c>
      <c r="F1265" s="131">
        <v>19709</v>
      </c>
      <c r="G1265" s="131">
        <v>23447</v>
      </c>
      <c r="H1265" s="152" t="s">
        <v>921</v>
      </c>
    </row>
    <row r="1267" spans="4:8" ht="12.75">
      <c r="D1267" s="131">
        <v>56519.02447247505</v>
      </c>
      <c r="F1267" s="131">
        <v>19666</v>
      </c>
      <c r="G1267" s="131">
        <v>23082</v>
      </c>
      <c r="H1267" s="152" t="s">
        <v>922</v>
      </c>
    </row>
    <row r="1269" spans="4:8" ht="12.75">
      <c r="D1269" s="131">
        <v>54616.075578033924</v>
      </c>
      <c r="F1269" s="131">
        <v>19121</v>
      </c>
      <c r="G1269" s="131">
        <v>22971</v>
      </c>
      <c r="H1269" s="152" t="s">
        <v>923</v>
      </c>
    </row>
    <row r="1271" spans="1:8" ht="12.75">
      <c r="A1271" s="147" t="s">
        <v>428</v>
      </c>
      <c r="C1271" s="153" t="s">
        <v>429</v>
      </c>
      <c r="D1271" s="131">
        <v>54025.52222291629</v>
      </c>
      <c r="F1271" s="131">
        <v>19498.666666666668</v>
      </c>
      <c r="G1271" s="131">
        <v>23166.666666666664</v>
      </c>
      <c r="H1271" s="131">
        <v>32400.478744655415</v>
      </c>
    </row>
    <row r="1272" spans="1:8" ht="12.75">
      <c r="A1272" s="130">
        <v>38395.972604166665</v>
      </c>
      <c r="C1272" s="153" t="s">
        <v>430</v>
      </c>
      <c r="D1272" s="131">
        <v>2835.2870848055186</v>
      </c>
      <c r="F1272" s="131">
        <v>327.7748210789434</v>
      </c>
      <c r="G1272" s="131">
        <v>249.03881892856248</v>
      </c>
      <c r="H1272" s="131">
        <v>2835.2870848055186</v>
      </c>
    </row>
    <row r="1274" spans="3:8" ht="12.75">
      <c r="C1274" s="153" t="s">
        <v>431</v>
      </c>
      <c r="D1274" s="131">
        <v>5.248051232354141</v>
      </c>
      <c r="F1274" s="131">
        <v>1.6810114593080387</v>
      </c>
      <c r="G1274" s="131">
        <v>1.074987707605306</v>
      </c>
      <c r="H1274" s="131">
        <v>8.750756762423487</v>
      </c>
    </row>
    <row r="1275" spans="1:10" ht="12.75">
      <c r="A1275" s="147" t="s">
        <v>420</v>
      </c>
      <c r="C1275" s="148" t="s">
        <v>421</v>
      </c>
      <c r="D1275" s="148" t="s">
        <v>422</v>
      </c>
      <c r="F1275" s="148" t="s">
        <v>423</v>
      </c>
      <c r="G1275" s="148" t="s">
        <v>424</v>
      </c>
      <c r="H1275" s="148" t="s">
        <v>425</v>
      </c>
      <c r="I1275" s="149" t="s">
        <v>426</v>
      </c>
      <c r="J1275" s="148" t="s">
        <v>427</v>
      </c>
    </row>
    <row r="1276" spans="1:8" ht="12.75">
      <c r="A1276" s="150" t="s">
        <v>490</v>
      </c>
      <c r="C1276" s="151">
        <v>267.7160000000149</v>
      </c>
      <c r="D1276" s="131">
        <v>60904.106126487255</v>
      </c>
      <c r="F1276" s="131">
        <v>6460.250000007451</v>
      </c>
      <c r="G1276" s="131">
        <v>6590.75</v>
      </c>
      <c r="H1276" s="152" t="s">
        <v>924</v>
      </c>
    </row>
    <row r="1278" spans="4:8" ht="12.75">
      <c r="D1278" s="131">
        <v>66417.92072165012</v>
      </c>
      <c r="F1278" s="131">
        <v>6501.249999992549</v>
      </c>
      <c r="G1278" s="131">
        <v>6574.250000007451</v>
      </c>
      <c r="H1278" s="152" t="s">
        <v>925</v>
      </c>
    </row>
    <row r="1280" spans="4:8" ht="12.75">
      <c r="D1280" s="131">
        <v>68092.82104218006</v>
      </c>
      <c r="F1280" s="131">
        <v>6398</v>
      </c>
      <c r="G1280" s="131">
        <v>6463.749999992549</v>
      </c>
      <c r="H1280" s="152" t="s">
        <v>926</v>
      </c>
    </row>
    <row r="1282" spans="1:8" ht="12.75">
      <c r="A1282" s="147" t="s">
        <v>428</v>
      </c>
      <c r="C1282" s="153" t="s">
        <v>429</v>
      </c>
      <c r="D1282" s="131">
        <v>65138.28263010581</v>
      </c>
      <c r="F1282" s="131">
        <v>6453.166666666666</v>
      </c>
      <c r="G1282" s="131">
        <v>6542.916666666666</v>
      </c>
      <c r="H1282" s="131">
        <v>58632.7131676004</v>
      </c>
    </row>
    <row r="1283" spans="1:8" ht="12.75">
      <c r="A1283" s="130">
        <v>38395.97325231481</v>
      </c>
      <c r="C1283" s="153" t="s">
        <v>430</v>
      </c>
      <c r="D1283" s="131">
        <v>3761.3176904875254</v>
      </c>
      <c r="F1283" s="131">
        <v>51.988179743362416</v>
      </c>
      <c r="G1283" s="131">
        <v>69.05492983232361</v>
      </c>
      <c r="H1283" s="131">
        <v>3761.3176904875254</v>
      </c>
    </row>
    <row r="1285" spans="3:8" ht="12.75">
      <c r="C1285" s="153" t="s">
        <v>431</v>
      </c>
      <c r="D1285" s="131">
        <v>5.774358086544192</v>
      </c>
      <c r="F1285" s="131">
        <v>0.8056227652061638</v>
      </c>
      <c r="G1285" s="131">
        <v>1.0554150900947379</v>
      </c>
      <c r="H1285" s="131">
        <v>6.415049700558589</v>
      </c>
    </row>
    <row r="1286" spans="1:10" ht="12.75">
      <c r="A1286" s="147" t="s">
        <v>420</v>
      </c>
      <c r="C1286" s="148" t="s">
        <v>421</v>
      </c>
      <c r="D1286" s="148" t="s">
        <v>422</v>
      </c>
      <c r="F1286" s="148" t="s">
        <v>423</v>
      </c>
      <c r="G1286" s="148" t="s">
        <v>424</v>
      </c>
      <c r="H1286" s="148" t="s">
        <v>425</v>
      </c>
      <c r="I1286" s="149" t="s">
        <v>426</v>
      </c>
      <c r="J1286" s="148" t="s">
        <v>427</v>
      </c>
    </row>
    <row r="1287" spans="1:8" ht="12.75">
      <c r="A1287" s="150" t="s">
        <v>489</v>
      </c>
      <c r="C1287" s="151">
        <v>292.40199999976903</v>
      </c>
      <c r="D1287" s="131">
        <v>51884</v>
      </c>
      <c r="F1287" s="131">
        <v>21644.5</v>
      </c>
      <c r="G1287" s="131">
        <v>21388.5</v>
      </c>
      <c r="H1287" s="152" t="s">
        <v>927</v>
      </c>
    </row>
    <row r="1289" spans="4:8" ht="12.75">
      <c r="D1289" s="131">
        <v>55460.15828090906</v>
      </c>
      <c r="F1289" s="131">
        <v>21694</v>
      </c>
      <c r="G1289" s="131">
        <v>21151.25</v>
      </c>
      <c r="H1289" s="152" t="s">
        <v>928</v>
      </c>
    </row>
    <row r="1291" spans="4:8" ht="12.75">
      <c r="D1291" s="131">
        <v>50890.97208446264</v>
      </c>
      <c r="F1291" s="131">
        <v>21964</v>
      </c>
      <c r="G1291" s="131">
        <v>21200.25</v>
      </c>
      <c r="H1291" s="152" t="s">
        <v>929</v>
      </c>
    </row>
    <row r="1293" spans="1:8" ht="12.75">
      <c r="A1293" s="147" t="s">
        <v>428</v>
      </c>
      <c r="C1293" s="153" t="s">
        <v>429</v>
      </c>
      <c r="D1293" s="131">
        <v>52745.0434551239</v>
      </c>
      <c r="F1293" s="131">
        <v>21767.5</v>
      </c>
      <c r="G1293" s="131">
        <v>21246.666666666664</v>
      </c>
      <c r="H1293" s="131">
        <v>31276.213417459116</v>
      </c>
    </row>
    <row r="1294" spans="1:8" ht="12.75">
      <c r="A1294" s="130">
        <v>38395.97392361111</v>
      </c>
      <c r="C1294" s="153" t="s">
        <v>430</v>
      </c>
      <c r="D1294" s="131">
        <v>2403.208792044163</v>
      </c>
      <c r="F1294" s="131">
        <v>171.96438584776791</v>
      </c>
      <c r="G1294" s="131">
        <v>125.25083166723218</v>
      </c>
      <c r="H1294" s="131">
        <v>2403.208792044163</v>
      </c>
    </row>
    <row r="1296" spans="3:8" ht="12.75">
      <c r="C1296" s="153" t="s">
        <v>431</v>
      </c>
      <c r="D1296" s="131">
        <v>4.556274172167175</v>
      </c>
      <c r="F1296" s="131">
        <v>0.7900052180901251</v>
      </c>
      <c r="G1296" s="131">
        <v>0.5895081503007479</v>
      </c>
      <c r="H1296" s="131">
        <v>7.683822718458098</v>
      </c>
    </row>
    <row r="1297" spans="1:10" ht="12.75">
      <c r="A1297" s="147" t="s">
        <v>420</v>
      </c>
      <c r="C1297" s="148" t="s">
        <v>421</v>
      </c>
      <c r="D1297" s="148" t="s">
        <v>422</v>
      </c>
      <c r="F1297" s="148" t="s">
        <v>423</v>
      </c>
      <c r="G1297" s="148" t="s">
        <v>424</v>
      </c>
      <c r="H1297" s="148" t="s">
        <v>425</v>
      </c>
      <c r="I1297" s="149" t="s">
        <v>426</v>
      </c>
      <c r="J1297" s="148" t="s">
        <v>427</v>
      </c>
    </row>
    <row r="1298" spans="1:8" ht="12.75">
      <c r="A1298" s="150" t="s">
        <v>493</v>
      </c>
      <c r="C1298" s="151">
        <v>324.75400000019</v>
      </c>
      <c r="D1298" s="131">
        <v>48583.56725984812</v>
      </c>
      <c r="F1298" s="131">
        <v>31499.000000029802</v>
      </c>
      <c r="G1298" s="131">
        <v>28212</v>
      </c>
      <c r="H1298" s="152" t="s">
        <v>930</v>
      </c>
    </row>
    <row r="1300" spans="4:8" ht="12.75">
      <c r="D1300" s="131">
        <v>49632.5</v>
      </c>
      <c r="F1300" s="131">
        <v>31579.999999970198</v>
      </c>
      <c r="G1300" s="131">
        <v>27800</v>
      </c>
      <c r="H1300" s="152" t="s">
        <v>931</v>
      </c>
    </row>
    <row r="1302" spans="4:8" ht="12.75">
      <c r="D1302" s="131">
        <v>51102.41996079683</v>
      </c>
      <c r="F1302" s="131">
        <v>31244</v>
      </c>
      <c r="G1302" s="131">
        <v>28215</v>
      </c>
      <c r="H1302" s="152" t="s">
        <v>932</v>
      </c>
    </row>
    <row r="1304" spans="1:8" ht="12.75">
      <c r="A1304" s="147" t="s">
        <v>428</v>
      </c>
      <c r="C1304" s="153" t="s">
        <v>429</v>
      </c>
      <c r="D1304" s="131">
        <v>49772.82907354832</v>
      </c>
      <c r="F1304" s="131">
        <v>31441</v>
      </c>
      <c r="G1304" s="131">
        <v>28075.666666666664</v>
      </c>
      <c r="H1304" s="131">
        <v>19902.720755176084</v>
      </c>
    </row>
    <row r="1305" spans="1:8" ht="12.75">
      <c r="A1305" s="130">
        <v>38395.97443287037</v>
      </c>
      <c r="C1305" s="153" t="s">
        <v>430</v>
      </c>
      <c r="D1305" s="131">
        <v>1265.2762223844554</v>
      </c>
      <c r="F1305" s="131">
        <v>175.34822496266847</v>
      </c>
      <c r="G1305" s="131">
        <v>238.73904861445124</v>
      </c>
      <c r="H1305" s="131">
        <v>1265.2762223844554</v>
      </c>
    </row>
    <row r="1307" spans="3:8" ht="12.75">
      <c r="C1307" s="153" t="s">
        <v>431</v>
      </c>
      <c r="D1307" s="131">
        <v>2.542102279367689</v>
      </c>
      <c r="F1307" s="131">
        <v>0.557705623112078</v>
      </c>
      <c r="G1307" s="131">
        <v>0.8503415126305746</v>
      </c>
      <c r="H1307" s="131">
        <v>6.357302792661631</v>
      </c>
    </row>
    <row r="1308" spans="1:10" ht="12.75">
      <c r="A1308" s="147" t="s">
        <v>420</v>
      </c>
      <c r="C1308" s="148" t="s">
        <v>421</v>
      </c>
      <c r="D1308" s="148" t="s">
        <v>422</v>
      </c>
      <c r="F1308" s="148" t="s">
        <v>423</v>
      </c>
      <c r="G1308" s="148" t="s">
        <v>424</v>
      </c>
      <c r="H1308" s="148" t="s">
        <v>425</v>
      </c>
      <c r="I1308" s="149" t="s">
        <v>426</v>
      </c>
      <c r="J1308" s="148" t="s">
        <v>427</v>
      </c>
    </row>
    <row r="1309" spans="1:8" ht="12.75">
      <c r="A1309" s="150" t="s">
        <v>512</v>
      </c>
      <c r="C1309" s="151">
        <v>343.82299999985844</v>
      </c>
      <c r="D1309" s="131">
        <v>55490.01035106182</v>
      </c>
      <c r="F1309" s="131">
        <v>28318.000000029802</v>
      </c>
      <c r="G1309" s="131">
        <v>28504</v>
      </c>
      <c r="H1309" s="152" t="s">
        <v>933</v>
      </c>
    </row>
    <row r="1311" spans="4:8" ht="12.75">
      <c r="D1311" s="131">
        <v>54555.96781760454</v>
      </c>
      <c r="F1311" s="131">
        <v>28950</v>
      </c>
      <c r="G1311" s="131">
        <v>28566.000000029802</v>
      </c>
      <c r="H1311" s="152" t="s">
        <v>934</v>
      </c>
    </row>
    <row r="1313" spans="4:8" ht="12.75">
      <c r="D1313" s="131">
        <v>55802.116557240486</v>
      </c>
      <c r="F1313" s="131">
        <v>28508</v>
      </c>
      <c r="G1313" s="131">
        <v>28146</v>
      </c>
      <c r="H1313" s="152" t="s">
        <v>935</v>
      </c>
    </row>
    <row r="1315" spans="1:8" ht="12.75">
      <c r="A1315" s="147" t="s">
        <v>428</v>
      </c>
      <c r="C1315" s="153" t="s">
        <v>429</v>
      </c>
      <c r="D1315" s="131">
        <v>55282.698241968945</v>
      </c>
      <c r="F1315" s="131">
        <v>28592.00000000993</v>
      </c>
      <c r="G1315" s="131">
        <v>28405.333333343267</v>
      </c>
      <c r="H1315" s="131">
        <v>26783.35817461895</v>
      </c>
    </row>
    <row r="1316" spans="1:8" ht="12.75">
      <c r="A1316" s="130">
        <v>38395.97487268518</v>
      </c>
      <c r="C1316" s="153" t="s">
        <v>430</v>
      </c>
      <c r="D1316" s="131">
        <v>648.425325890362</v>
      </c>
      <c r="F1316" s="131">
        <v>324.2653234495819</v>
      </c>
      <c r="G1316" s="131">
        <v>226.71862150740097</v>
      </c>
      <c r="H1316" s="131">
        <v>648.425325890362</v>
      </c>
    </row>
    <row r="1318" spans="3:8" ht="12.75">
      <c r="C1318" s="153" t="s">
        <v>431</v>
      </c>
      <c r="D1318" s="131">
        <v>1.1729263341167695</v>
      </c>
      <c r="F1318" s="131">
        <v>1.1341120713817476</v>
      </c>
      <c r="G1318" s="131">
        <v>0.7981551170225838</v>
      </c>
      <c r="H1318" s="131">
        <v>2.4210008381429837</v>
      </c>
    </row>
    <row r="1319" spans="1:10" ht="12.75">
      <c r="A1319" s="147" t="s">
        <v>420</v>
      </c>
      <c r="C1319" s="148" t="s">
        <v>421</v>
      </c>
      <c r="D1319" s="148" t="s">
        <v>422</v>
      </c>
      <c r="F1319" s="148" t="s">
        <v>423</v>
      </c>
      <c r="G1319" s="148" t="s">
        <v>424</v>
      </c>
      <c r="H1319" s="148" t="s">
        <v>425</v>
      </c>
      <c r="I1319" s="149" t="s">
        <v>426</v>
      </c>
      <c r="J1319" s="148" t="s">
        <v>427</v>
      </c>
    </row>
    <row r="1320" spans="1:8" ht="12.75">
      <c r="A1320" s="150" t="s">
        <v>494</v>
      </c>
      <c r="C1320" s="151">
        <v>361.38400000007823</v>
      </c>
      <c r="D1320" s="131">
        <v>54278.4517673254</v>
      </c>
      <c r="F1320" s="131">
        <v>26286</v>
      </c>
      <c r="G1320" s="131">
        <v>25848</v>
      </c>
      <c r="H1320" s="152" t="s">
        <v>936</v>
      </c>
    </row>
    <row r="1322" spans="4:8" ht="12.75">
      <c r="D1322" s="131">
        <v>51565.29900979996</v>
      </c>
      <c r="F1322" s="131">
        <v>25842</v>
      </c>
      <c r="G1322" s="131">
        <v>25270</v>
      </c>
      <c r="H1322" s="152" t="s">
        <v>937</v>
      </c>
    </row>
    <row r="1324" spans="4:8" ht="12.75">
      <c r="D1324" s="131">
        <v>52881.21192467213</v>
      </c>
      <c r="F1324" s="131">
        <v>25679.999999970198</v>
      </c>
      <c r="G1324" s="131">
        <v>25556</v>
      </c>
      <c r="H1324" s="152" t="s">
        <v>938</v>
      </c>
    </row>
    <row r="1326" spans="1:8" ht="12.75">
      <c r="A1326" s="147" t="s">
        <v>428</v>
      </c>
      <c r="C1326" s="153" t="s">
        <v>429</v>
      </c>
      <c r="D1326" s="131">
        <v>52908.32090059917</v>
      </c>
      <c r="F1326" s="131">
        <v>25935.99999999007</v>
      </c>
      <c r="G1326" s="131">
        <v>25558</v>
      </c>
      <c r="H1326" s="131">
        <v>27146.066454640102</v>
      </c>
    </row>
    <row r="1327" spans="1:8" ht="12.75">
      <c r="A1327" s="130">
        <v>38395.9753125</v>
      </c>
      <c r="C1327" s="153" t="s">
        <v>430</v>
      </c>
      <c r="D1327" s="131">
        <v>1356.7795118770343</v>
      </c>
      <c r="F1327" s="131">
        <v>313.7451194962738</v>
      </c>
      <c r="G1327" s="131">
        <v>289.0051902648117</v>
      </c>
      <c r="H1327" s="131">
        <v>1356.7795118770343</v>
      </c>
    </row>
    <row r="1329" spans="3:8" ht="12.75">
      <c r="C1329" s="153" t="s">
        <v>431</v>
      </c>
      <c r="D1329" s="131">
        <v>2.5643972229360035</v>
      </c>
      <c r="F1329" s="131">
        <v>1.2096896957757324</v>
      </c>
      <c r="G1329" s="131">
        <v>1.1307817132201725</v>
      </c>
      <c r="H1329" s="131">
        <v>4.998070398686136</v>
      </c>
    </row>
    <row r="1330" spans="1:10" ht="12.75">
      <c r="A1330" s="147" t="s">
        <v>420</v>
      </c>
      <c r="C1330" s="148" t="s">
        <v>421</v>
      </c>
      <c r="D1330" s="148" t="s">
        <v>422</v>
      </c>
      <c r="F1330" s="148" t="s">
        <v>423</v>
      </c>
      <c r="G1330" s="148" t="s">
        <v>424</v>
      </c>
      <c r="H1330" s="148" t="s">
        <v>425</v>
      </c>
      <c r="I1330" s="149" t="s">
        <v>426</v>
      </c>
      <c r="J1330" s="148" t="s">
        <v>427</v>
      </c>
    </row>
    <row r="1331" spans="1:8" ht="12.75">
      <c r="A1331" s="150" t="s">
        <v>513</v>
      </c>
      <c r="C1331" s="151">
        <v>371.029</v>
      </c>
      <c r="D1331" s="131">
        <v>46374.07539963722</v>
      </c>
      <c r="F1331" s="131">
        <v>30958</v>
      </c>
      <c r="G1331" s="131">
        <v>32177.999999970198</v>
      </c>
      <c r="H1331" s="152" t="s">
        <v>939</v>
      </c>
    </row>
    <row r="1333" spans="4:8" ht="12.75">
      <c r="D1333" s="131">
        <v>45757</v>
      </c>
      <c r="F1333" s="131">
        <v>31827.999999970198</v>
      </c>
      <c r="G1333" s="131">
        <v>31720.000000029802</v>
      </c>
      <c r="H1333" s="152" t="s">
        <v>940</v>
      </c>
    </row>
    <row r="1335" spans="4:8" ht="12.75">
      <c r="D1335" s="131">
        <v>46923.841052532196</v>
      </c>
      <c r="F1335" s="131">
        <v>32134</v>
      </c>
      <c r="G1335" s="131">
        <v>31925.999999970198</v>
      </c>
      <c r="H1335" s="152" t="s">
        <v>941</v>
      </c>
    </row>
    <row r="1337" spans="1:8" ht="12.75">
      <c r="A1337" s="147" t="s">
        <v>428</v>
      </c>
      <c r="C1337" s="153" t="s">
        <v>429</v>
      </c>
      <c r="D1337" s="131">
        <v>46351.6388173898</v>
      </c>
      <c r="F1337" s="131">
        <v>31639.99999999007</v>
      </c>
      <c r="G1337" s="131">
        <v>31941.333333323397</v>
      </c>
      <c r="H1337" s="131">
        <v>14596.966512959993</v>
      </c>
    </row>
    <row r="1338" spans="1:8" ht="12.75">
      <c r="A1338" s="130">
        <v>38395.975752314815</v>
      </c>
      <c r="C1338" s="153" t="s">
        <v>430</v>
      </c>
      <c r="D1338" s="131">
        <v>583.7440026552619</v>
      </c>
      <c r="F1338" s="131">
        <v>610.1245774384989</v>
      </c>
      <c r="G1338" s="131">
        <v>229.38468414413725</v>
      </c>
      <c r="H1338" s="131">
        <v>583.7440026552619</v>
      </c>
    </row>
    <row r="1340" spans="3:8" ht="12.75">
      <c r="C1340" s="153" t="s">
        <v>431</v>
      </c>
      <c r="D1340" s="131">
        <v>1.2593815829360884</v>
      </c>
      <c r="F1340" s="131">
        <v>1.9283330513232944</v>
      </c>
      <c r="G1340" s="131">
        <v>0.7181437347977813</v>
      </c>
      <c r="H1340" s="131">
        <v>3.999077494197043</v>
      </c>
    </row>
    <row r="1341" spans="1:10" ht="12.75">
      <c r="A1341" s="147" t="s">
        <v>420</v>
      </c>
      <c r="C1341" s="148" t="s">
        <v>421</v>
      </c>
      <c r="D1341" s="148" t="s">
        <v>422</v>
      </c>
      <c r="F1341" s="148" t="s">
        <v>423</v>
      </c>
      <c r="G1341" s="148" t="s">
        <v>424</v>
      </c>
      <c r="H1341" s="148" t="s">
        <v>425</v>
      </c>
      <c r="I1341" s="149" t="s">
        <v>426</v>
      </c>
      <c r="J1341" s="148" t="s">
        <v>427</v>
      </c>
    </row>
    <row r="1342" spans="1:8" ht="12.75">
      <c r="A1342" s="150" t="s">
        <v>488</v>
      </c>
      <c r="C1342" s="151">
        <v>407.77100000018254</v>
      </c>
      <c r="D1342" s="131">
        <v>4293366.075637817</v>
      </c>
      <c r="F1342" s="131">
        <v>93400</v>
      </c>
      <c r="G1342" s="131">
        <v>87300</v>
      </c>
      <c r="H1342" s="152" t="s">
        <v>942</v>
      </c>
    </row>
    <row r="1344" spans="4:8" ht="12.75">
      <c r="D1344" s="131">
        <v>4034121.1363449097</v>
      </c>
      <c r="F1344" s="131">
        <v>93700</v>
      </c>
      <c r="G1344" s="131">
        <v>88600</v>
      </c>
      <c r="H1344" s="152" t="s">
        <v>943</v>
      </c>
    </row>
    <row r="1346" spans="4:8" ht="12.75">
      <c r="D1346" s="131">
        <v>4083301.3663101196</v>
      </c>
      <c r="F1346" s="131">
        <v>94000</v>
      </c>
      <c r="G1346" s="131">
        <v>88600</v>
      </c>
      <c r="H1346" s="152" t="s">
        <v>944</v>
      </c>
    </row>
    <row r="1348" spans="1:8" ht="12.75">
      <c r="A1348" s="147" t="s">
        <v>428</v>
      </c>
      <c r="C1348" s="153" t="s">
        <v>429</v>
      </c>
      <c r="D1348" s="131">
        <v>4136929.5260976152</v>
      </c>
      <c r="F1348" s="131">
        <v>93700</v>
      </c>
      <c r="G1348" s="131">
        <v>88166.66666666666</v>
      </c>
      <c r="H1348" s="131">
        <v>4046041.433854429</v>
      </c>
    </row>
    <row r="1349" spans="1:8" ht="12.75">
      <c r="A1349" s="130">
        <v>38395.97621527778</v>
      </c>
      <c r="C1349" s="153" t="s">
        <v>430</v>
      </c>
      <c r="D1349" s="131">
        <v>137691.5730133475</v>
      </c>
      <c r="F1349" s="131">
        <v>300</v>
      </c>
      <c r="G1349" s="131">
        <v>750.5553499465136</v>
      </c>
      <c r="H1349" s="131">
        <v>137691.5730133475</v>
      </c>
    </row>
    <row r="1351" spans="3:8" ht="12.75">
      <c r="C1351" s="153" t="s">
        <v>431</v>
      </c>
      <c r="D1351" s="131">
        <v>3.3283519128069985</v>
      </c>
      <c r="F1351" s="131">
        <v>0.32017075773745995</v>
      </c>
      <c r="G1351" s="131">
        <v>0.8512915122266699</v>
      </c>
      <c r="H1351" s="131">
        <v>3.403118214787451</v>
      </c>
    </row>
    <row r="1352" spans="1:10" ht="12.75">
      <c r="A1352" s="147" t="s">
        <v>420</v>
      </c>
      <c r="C1352" s="148" t="s">
        <v>421</v>
      </c>
      <c r="D1352" s="148" t="s">
        <v>422</v>
      </c>
      <c r="F1352" s="148" t="s">
        <v>423</v>
      </c>
      <c r="G1352" s="148" t="s">
        <v>424</v>
      </c>
      <c r="H1352" s="148" t="s">
        <v>425</v>
      </c>
      <c r="I1352" s="149" t="s">
        <v>426</v>
      </c>
      <c r="J1352" s="148" t="s">
        <v>427</v>
      </c>
    </row>
    <row r="1353" spans="1:8" ht="12.75">
      <c r="A1353" s="150" t="s">
        <v>495</v>
      </c>
      <c r="C1353" s="151">
        <v>455.40299999993294</v>
      </c>
      <c r="D1353" s="131">
        <v>600132.0327358246</v>
      </c>
      <c r="F1353" s="131">
        <v>79035</v>
      </c>
      <c r="G1353" s="131">
        <v>78980</v>
      </c>
      <c r="H1353" s="152" t="s">
        <v>945</v>
      </c>
    </row>
    <row r="1355" spans="4:8" ht="12.75">
      <c r="D1355" s="131">
        <v>634854.5760669708</v>
      </c>
      <c r="F1355" s="131">
        <v>77680</v>
      </c>
      <c r="G1355" s="131">
        <v>82242.5</v>
      </c>
      <c r="H1355" s="152" t="s">
        <v>946</v>
      </c>
    </row>
    <row r="1357" spans="4:8" ht="12.75">
      <c r="D1357" s="131">
        <v>590109.832154274</v>
      </c>
      <c r="F1357" s="131">
        <v>79660</v>
      </c>
      <c r="G1357" s="131">
        <v>81265</v>
      </c>
      <c r="H1357" s="152" t="s">
        <v>947</v>
      </c>
    </row>
    <row r="1359" spans="1:8" ht="12.75">
      <c r="A1359" s="147" t="s">
        <v>428</v>
      </c>
      <c r="C1359" s="153" t="s">
        <v>429</v>
      </c>
      <c r="D1359" s="131">
        <v>608365.4803190231</v>
      </c>
      <c r="F1359" s="131">
        <v>78791.66666666667</v>
      </c>
      <c r="G1359" s="131">
        <v>80829.16666666667</v>
      </c>
      <c r="H1359" s="131">
        <v>528560.9866174727</v>
      </c>
    </row>
    <row r="1360" spans="1:8" ht="12.75">
      <c r="A1360" s="130">
        <v>38395.97686342592</v>
      </c>
      <c r="C1360" s="153" t="s">
        <v>430</v>
      </c>
      <c r="D1360" s="131">
        <v>23481.168439457764</v>
      </c>
      <c r="F1360" s="131">
        <v>1012.1799905813854</v>
      </c>
      <c r="G1360" s="131">
        <v>1674.3475097282922</v>
      </c>
      <c r="H1360" s="131">
        <v>23481.168439457764</v>
      </c>
    </row>
    <row r="1362" spans="3:8" ht="12.75">
      <c r="C1362" s="153" t="s">
        <v>431</v>
      </c>
      <c r="D1362" s="131">
        <v>3.8597141355134723</v>
      </c>
      <c r="F1362" s="131">
        <v>1.2846282270731486</v>
      </c>
      <c r="G1362" s="131">
        <v>2.071464520515439</v>
      </c>
      <c r="H1362" s="131">
        <v>4.442470979503341</v>
      </c>
    </row>
    <row r="1363" spans="1:16" ht="12.75">
      <c r="A1363" s="141" t="s">
        <v>411</v>
      </c>
      <c r="B1363" s="136" t="s">
        <v>355</v>
      </c>
      <c r="D1363" s="141" t="s">
        <v>412</v>
      </c>
      <c r="E1363" s="136" t="s">
        <v>413</v>
      </c>
      <c r="F1363" s="137" t="s">
        <v>448</v>
      </c>
      <c r="G1363" s="142" t="s">
        <v>415</v>
      </c>
      <c r="H1363" s="143">
        <v>1</v>
      </c>
      <c r="I1363" s="144" t="s">
        <v>416</v>
      </c>
      <c r="J1363" s="143">
        <v>13</v>
      </c>
      <c r="K1363" s="142" t="s">
        <v>417</v>
      </c>
      <c r="L1363" s="145">
        <v>1</v>
      </c>
      <c r="M1363" s="142" t="s">
        <v>418</v>
      </c>
      <c r="N1363" s="146">
        <v>1</v>
      </c>
      <c r="O1363" s="142" t="s">
        <v>419</v>
      </c>
      <c r="P1363" s="146">
        <v>1</v>
      </c>
    </row>
    <row r="1365" spans="1:10" ht="12.75">
      <c r="A1365" s="147" t="s">
        <v>420</v>
      </c>
      <c r="C1365" s="148" t="s">
        <v>421</v>
      </c>
      <c r="D1365" s="148" t="s">
        <v>422</v>
      </c>
      <c r="F1365" s="148" t="s">
        <v>423</v>
      </c>
      <c r="G1365" s="148" t="s">
        <v>424</v>
      </c>
      <c r="H1365" s="148" t="s">
        <v>425</v>
      </c>
      <c r="I1365" s="149" t="s">
        <v>426</v>
      </c>
      <c r="J1365" s="148" t="s">
        <v>427</v>
      </c>
    </row>
    <row r="1366" spans="1:8" ht="12.75">
      <c r="A1366" s="150" t="s">
        <v>491</v>
      </c>
      <c r="C1366" s="151">
        <v>228.61599999992177</v>
      </c>
      <c r="D1366" s="131">
        <v>39616.187839746475</v>
      </c>
      <c r="F1366" s="131">
        <v>26827</v>
      </c>
      <c r="G1366" s="131">
        <v>25522</v>
      </c>
      <c r="H1366" s="152" t="s">
        <v>948</v>
      </c>
    </row>
    <row r="1368" spans="4:8" ht="12.75">
      <c r="D1368" s="131">
        <v>39606.12272596359</v>
      </c>
      <c r="F1368" s="131">
        <v>27011</v>
      </c>
      <c r="G1368" s="131">
        <v>26304.999999970198</v>
      </c>
      <c r="H1368" s="152" t="s">
        <v>949</v>
      </c>
    </row>
    <row r="1370" spans="4:8" ht="12.75">
      <c r="D1370" s="131">
        <v>41011.33539813757</v>
      </c>
      <c r="F1370" s="131">
        <v>27250.999999970198</v>
      </c>
      <c r="G1370" s="131">
        <v>25887</v>
      </c>
      <c r="H1370" s="152" t="s">
        <v>950</v>
      </c>
    </row>
    <row r="1372" spans="1:8" ht="12.75">
      <c r="A1372" s="147" t="s">
        <v>428</v>
      </c>
      <c r="C1372" s="153" t="s">
        <v>429</v>
      </c>
      <c r="D1372" s="131">
        <v>40077.881987949215</v>
      </c>
      <c r="F1372" s="131">
        <v>27029.666666656733</v>
      </c>
      <c r="G1372" s="131">
        <v>25904.666666656733</v>
      </c>
      <c r="H1372" s="131">
        <v>13590.073119457615</v>
      </c>
    </row>
    <row r="1373" spans="1:8" ht="12.75">
      <c r="A1373" s="130">
        <v>38395.979097222225</v>
      </c>
      <c r="C1373" s="153" t="s">
        <v>430</v>
      </c>
      <c r="D1373" s="131">
        <v>808.410031093881</v>
      </c>
      <c r="F1373" s="131">
        <v>212.61545881431795</v>
      </c>
      <c r="G1373" s="131">
        <v>391.79884293005483</v>
      </c>
      <c r="H1373" s="131">
        <v>808.410031093881</v>
      </c>
    </row>
    <row r="1375" spans="3:8" ht="12.75">
      <c r="C1375" s="153" t="s">
        <v>431</v>
      </c>
      <c r="D1375" s="131">
        <v>2.017097688288411</v>
      </c>
      <c r="F1375" s="131">
        <v>0.786600372976838</v>
      </c>
      <c r="G1375" s="131">
        <v>1.5124643291950166</v>
      </c>
      <c r="H1375" s="131">
        <v>5.948533344801789</v>
      </c>
    </row>
    <row r="1376" spans="1:10" ht="12.75">
      <c r="A1376" s="147" t="s">
        <v>420</v>
      </c>
      <c r="C1376" s="148" t="s">
        <v>421</v>
      </c>
      <c r="D1376" s="148" t="s">
        <v>422</v>
      </c>
      <c r="F1376" s="148" t="s">
        <v>423</v>
      </c>
      <c r="G1376" s="148" t="s">
        <v>424</v>
      </c>
      <c r="H1376" s="148" t="s">
        <v>425</v>
      </c>
      <c r="I1376" s="149" t="s">
        <v>426</v>
      </c>
      <c r="J1376" s="148" t="s">
        <v>427</v>
      </c>
    </row>
    <row r="1377" spans="1:8" ht="12.75">
      <c r="A1377" s="150" t="s">
        <v>492</v>
      </c>
      <c r="C1377" s="151">
        <v>231.6040000000503</v>
      </c>
      <c r="D1377" s="131">
        <v>125810.76053905487</v>
      </c>
      <c r="F1377" s="131">
        <v>22020</v>
      </c>
      <c r="G1377" s="131">
        <v>23834</v>
      </c>
      <c r="H1377" s="152" t="s">
        <v>951</v>
      </c>
    </row>
    <row r="1379" spans="4:8" ht="12.75">
      <c r="D1379" s="131">
        <v>139941.9071416855</v>
      </c>
      <c r="F1379" s="131">
        <v>20150</v>
      </c>
      <c r="G1379" s="131">
        <v>23672</v>
      </c>
      <c r="H1379" s="152" t="s">
        <v>952</v>
      </c>
    </row>
    <row r="1381" spans="4:8" ht="12.75">
      <c r="D1381" s="131">
        <v>138705.9497115612</v>
      </c>
      <c r="F1381" s="131">
        <v>20041</v>
      </c>
      <c r="G1381" s="131">
        <v>23338</v>
      </c>
      <c r="H1381" s="152" t="s">
        <v>953</v>
      </c>
    </row>
    <row r="1383" spans="1:8" ht="12.75">
      <c r="A1383" s="147" t="s">
        <v>428</v>
      </c>
      <c r="C1383" s="153" t="s">
        <v>429</v>
      </c>
      <c r="D1383" s="131">
        <v>134819.5391307672</v>
      </c>
      <c r="F1383" s="131">
        <v>20737</v>
      </c>
      <c r="G1383" s="131">
        <v>23614.666666666664</v>
      </c>
      <c r="H1383" s="131">
        <v>112414.32657038073</v>
      </c>
    </row>
    <row r="1384" spans="1:8" ht="12.75">
      <c r="A1384" s="130">
        <v>38395.97956018519</v>
      </c>
      <c r="C1384" s="153" t="s">
        <v>430</v>
      </c>
      <c r="D1384" s="131">
        <v>7826.267723387776</v>
      </c>
      <c r="F1384" s="131">
        <v>1112.4464032033184</v>
      </c>
      <c r="G1384" s="131">
        <v>252.9215952292989</v>
      </c>
      <c r="H1384" s="131">
        <v>7826.267723387776</v>
      </c>
    </row>
    <row r="1386" spans="3:8" ht="12.75">
      <c r="C1386" s="153" t="s">
        <v>431</v>
      </c>
      <c r="D1386" s="131">
        <v>5.804995161566861</v>
      </c>
      <c r="F1386" s="131">
        <v>5.3645484072108705</v>
      </c>
      <c r="G1386" s="131">
        <v>1.0710360590704888</v>
      </c>
      <c r="H1386" s="131">
        <v>6.961984261399176</v>
      </c>
    </row>
    <row r="1387" spans="1:10" ht="12.75">
      <c r="A1387" s="147" t="s">
        <v>420</v>
      </c>
      <c r="C1387" s="148" t="s">
        <v>421</v>
      </c>
      <c r="D1387" s="148" t="s">
        <v>422</v>
      </c>
      <c r="F1387" s="148" t="s">
        <v>423</v>
      </c>
      <c r="G1387" s="148" t="s">
        <v>424</v>
      </c>
      <c r="H1387" s="148" t="s">
        <v>425</v>
      </c>
      <c r="I1387" s="149" t="s">
        <v>426</v>
      </c>
      <c r="J1387" s="148" t="s">
        <v>427</v>
      </c>
    </row>
    <row r="1388" spans="1:8" ht="12.75">
      <c r="A1388" s="150" t="s">
        <v>490</v>
      </c>
      <c r="C1388" s="151">
        <v>267.7160000000149</v>
      </c>
      <c r="D1388" s="131">
        <v>111361.02990555763</v>
      </c>
      <c r="F1388" s="131">
        <v>6662</v>
      </c>
      <c r="G1388" s="131">
        <v>6776</v>
      </c>
      <c r="H1388" s="152" t="s">
        <v>954</v>
      </c>
    </row>
    <row r="1390" spans="4:8" ht="12.75">
      <c r="D1390" s="131">
        <v>120212.58734369278</v>
      </c>
      <c r="F1390" s="131">
        <v>6652</v>
      </c>
      <c r="G1390" s="131">
        <v>6828.25</v>
      </c>
      <c r="H1390" s="152" t="s">
        <v>955</v>
      </c>
    </row>
    <row r="1392" spans="4:8" ht="12.75">
      <c r="D1392" s="131">
        <v>118481.21104609966</v>
      </c>
      <c r="F1392" s="131">
        <v>6681.25</v>
      </c>
      <c r="G1392" s="131">
        <v>6725.249999992549</v>
      </c>
      <c r="H1392" s="152" t="s">
        <v>956</v>
      </c>
    </row>
    <row r="1394" spans="1:8" ht="12.75">
      <c r="A1394" s="147" t="s">
        <v>428</v>
      </c>
      <c r="C1394" s="153" t="s">
        <v>429</v>
      </c>
      <c r="D1394" s="131">
        <v>116684.94276511669</v>
      </c>
      <c r="F1394" s="131">
        <v>6665.083333333334</v>
      </c>
      <c r="G1394" s="131">
        <v>6776.499999997517</v>
      </c>
      <c r="H1394" s="131">
        <v>109954.80600742417</v>
      </c>
    </row>
    <row r="1395" spans="1:8" ht="12.75">
      <c r="A1395" s="130">
        <v>38395.98019675926</v>
      </c>
      <c r="C1395" s="153" t="s">
        <v>430</v>
      </c>
      <c r="D1395" s="131">
        <v>4691.210086224978</v>
      </c>
      <c r="F1395" s="131">
        <v>14.866769431632862</v>
      </c>
      <c r="G1395" s="131">
        <v>51.5018203600046</v>
      </c>
      <c r="H1395" s="131">
        <v>4691.210086224978</v>
      </c>
    </row>
    <row r="1397" spans="3:8" ht="12.75">
      <c r="C1397" s="153" t="s">
        <v>431</v>
      </c>
      <c r="D1397" s="131">
        <v>4.020407410807274</v>
      </c>
      <c r="F1397" s="131">
        <v>0.22305451692226191</v>
      </c>
      <c r="G1397" s="131">
        <v>0.7600062032025895</v>
      </c>
      <c r="H1397" s="131">
        <v>4.266489348276625</v>
      </c>
    </row>
    <row r="1398" spans="1:10" ht="12.75">
      <c r="A1398" s="147" t="s">
        <v>420</v>
      </c>
      <c r="C1398" s="148" t="s">
        <v>421</v>
      </c>
      <c r="D1398" s="148" t="s">
        <v>422</v>
      </c>
      <c r="F1398" s="148" t="s">
        <v>423</v>
      </c>
      <c r="G1398" s="148" t="s">
        <v>424</v>
      </c>
      <c r="H1398" s="148" t="s">
        <v>425</v>
      </c>
      <c r="I1398" s="149" t="s">
        <v>426</v>
      </c>
      <c r="J1398" s="148" t="s">
        <v>427</v>
      </c>
    </row>
    <row r="1399" spans="1:8" ht="12.75">
      <c r="A1399" s="150" t="s">
        <v>489</v>
      </c>
      <c r="C1399" s="151">
        <v>292.40199999976903</v>
      </c>
      <c r="D1399" s="131">
        <v>22077.878986001015</v>
      </c>
      <c r="F1399" s="131">
        <v>21591.25</v>
      </c>
      <c r="G1399" s="131">
        <v>21265.25</v>
      </c>
      <c r="H1399" s="152" t="s">
        <v>957</v>
      </c>
    </row>
    <row r="1401" spans="4:8" ht="12.75">
      <c r="D1401" s="131">
        <v>22201.36852040887</v>
      </c>
      <c r="F1401" s="131">
        <v>21650</v>
      </c>
      <c r="G1401" s="131">
        <v>21367.25</v>
      </c>
      <c r="H1401" s="152" t="s">
        <v>958</v>
      </c>
    </row>
    <row r="1403" spans="4:8" ht="12.75">
      <c r="D1403" s="131">
        <v>22397.511575698853</v>
      </c>
      <c r="F1403" s="131">
        <v>21916</v>
      </c>
      <c r="G1403" s="131">
        <v>21401.5</v>
      </c>
      <c r="H1403" s="152" t="s">
        <v>959</v>
      </c>
    </row>
    <row r="1405" spans="1:8" ht="12.75">
      <c r="A1405" s="147" t="s">
        <v>428</v>
      </c>
      <c r="C1405" s="153" t="s">
        <v>429</v>
      </c>
      <c r="D1405" s="131">
        <v>22225.58636070291</v>
      </c>
      <c r="F1405" s="131">
        <v>21719.083333333336</v>
      </c>
      <c r="G1405" s="131">
        <v>21344.666666666664</v>
      </c>
      <c r="H1405" s="131">
        <v>721.2108898931192</v>
      </c>
    </row>
    <row r="1406" spans="1:8" ht="12.75">
      <c r="A1406" s="130">
        <v>38395.98087962963</v>
      </c>
      <c r="C1406" s="153" t="s">
        <v>430</v>
      </c>
      <c r="D1406" s="131">
        <v>161.18661836688477</v>
      </c>
      <c r="F1406" s="131">
        <v>173.0462967917353</v>
      </c>
      <c r="G1406" s="131">
        <v>70.87680038865561</v>
      </c>
      <c r="H1406" s="131">
        <v>161.18661836688477</v>
      </c>
    </row>
    <row r="1408" spans="3:8" ht="12.75">
      <c r="C1408" s="153" t="s">
        <v>431</v>
      </c>
      <c r="D1408" s="131">
        <v>0.7252299928153036</v>
      </c>
      <c r="F1408" s="131">
        <v>0.7967476994121238</v>
      </c>
      <c r="G1408" s="131">
        <v>0.33205859569286145</v>
      </c>
      <c r="H1408" s="131">
        <v>22.34944322468176</v>
      </c>
    </row>
    <row r="1409" spans="1:10" ht="12.75">
      <c r="A1409" s="147" t="s">
        <v>420</v>
      </c>
      <c r="C1409" s="148" t="s">
        <v>421</v>
      </c>
      <c r="D1409" s="148" t="s">
        <v>422</v>
      </c>
      <c r="F1409" s="148" t="s">
        <v>423</v>
      </c>
      <c r="G1409" s="148" t="s">
        <v>424</v>
      </c>
      <c r="H1409" s="148" t="s">
        <v>425</v>
      </c>
      <c r="I1409" s="149" t="s">
        <v>426</v>
      </c>
      <c r="J1409" s="148" t="s">
        <v>427</v>
      </c>
    </row>
    <row r="1410" spans="1:8" ht="12.75">
      <c r="A1410" s="150" t="s">
        <v>493</v>
      </c>
      <c r="C1410" s="151">
        <v>324.75400000019</v>
      </c>
      <c r="D1410" s="131">
        <v>33702.79005521536</v>
      </c>
      <c r="F1410" s="131">
        <v>30219</v>
      </c>
      <c r="G1410" s="131">
        <v>27193.000000029802</v>
      </c>
      <c r="H1410" s="152" t="s">
        <v>960</v>
      </c>
    </row>
    <row r="1412" spans="4:8" ht="12.75">
      <c r="D1412" s="131">
        <v>33595.69104784727</v>
      </c>
      <c r="F1412" s="131">
        <v>29758</v>
      </c>
      <c r="G1412" s="131">
        <v>27364</v>
      </c>
      <c r="H1412" s="152" t="s">
        <v>961</v>
      </c>
    </row>
    <row r="1414" spans="4:8" ht="12.75">
      <c r="D1414" s="131">
        <v>33728.22228771448</v>
      </c>
      <c r="F1414" s="131">
        <v>30449.000000029802</v>
      </c>
      <c r="G1414" s="131">
        <v>27131.999999970198</v>
      </c>
      <c r="H1414" s="152" t="s">
        <v>962</v>
      </c>
    </row>
    <row r="1416" spans="1:8" ht="12.75">
      <c r="A1416" s="147" t="s">
        <v>428</v>
      </c>
      <c r="C1416" s="153" t="s">
        <v>429</v>
      </c>
      <c r="D1416" s="131">
        <v>33675.5677969257</v>
      </c>
      <c r="F1416" s="131">
        <v>30142.00000000993</v>
      </c>
      <c r="G1416" s="131">
        <v>27229.666666666664</v>
      </c>
      <c r="H1416" s="131">
        <v>4893.005259517654</v>
      </c>
    </row>
    <row r="1417" spans="1:8" ht="12.75">
      <c r="A1417" s="130">
        <v>38395.98137731481</v>
      </c>
      <c r="C1417" s="153" t="s">
        <v>430</v>
      </c>
      <c r="D1417" s="131">
        <v>70.33435074972785</v>
      </c>
      <c r="F1417" s="131">
        <v>351.87639876688985</v>
      </c>
      <c r="G1417" s="131">
        <v>120.26775683933074</v>
      </c>
      <c r="H1417" s="131">
        <v>70.33435074972785</v>
      </c>
    </row>
    <row r="1419" spans="3:8" ht="12.75">
      <c r="C1419" s="153" t="s">
        <v>431</v>
      </c>
      <c r="D1419" s="131">
        <v>0.2088586929665631</v>
      </c>
      <c r="F1419" s="131">
        <v>1.1673956564487222</v>
      </c>
      <c r="G1419" s="131">
        <v>0.44167913735997794</v>
      </c>
      <c r="H1419" s="131">
        <v>1.4374468658687138</v>
      </c>
    </row>
    <row r="1420" spans="1:10" ht="12.75">
      <c r="A1420" s="147" t="s">
        <v>420</v>
      </c>
      <c r="C1420" s="148" t="s">
        <v>421</v>
      </c>
      <c r="D1420" s="148" t="s">
        <v>422</v>
      </c>
      <c r="F1420" s="148" t="s">
        <v>423</v>
      </c>
      <c r="G1420" s="148" t="s">
        <v>424</v>
      </c>
      <c r="H1420" s="148" t="s">
        <v>425</v>
      </c>
      <c r="I1420" s="149" t="s">
        <v>426</v>
      </c>
      <c r="J1420" s="148" t="s">
        <v>427</v>
      </c>
    </row>
    <row r="1421" spans="1:8" ht="12.75">
      <c r="A1421" s="150" t="s">
        <v>512</v>
      </c>
      <c r="C1421" s="151">
        <v>343.82299999985844</v>
      </c>
      <c r="D1421" s="131">
        <v>30069.213877618313</v>
      </c>
      <c r="F1421" s="131">
        <v>27172.000000029802</v>
      </c>
      <c r="G1421" s="131">
        <v>27277.999999970198</v>
      </c>
      <c r="H1421" s="152" t="s">
        <v>963</v>
      </c>
    </row>
    <row r="1423" spans="4:8" ht="12.75">
      <c r="D1423" s="131">
        <v>30479.280020922422</v>
      </c>
      <c r="F1423" s="131">
        <v>27398</v>
      </c>
      <c r="G1423" s="131">
        <v>27381.999999970198</v>
      </c>
      <c r="H1423" s="152" t="s">
        <v>964</v>
      </c>
    </row>
    <row r="1425" spans="4:8" ht="12.75">
      <c r="D1425" s="131">
        <v>29583.991238743067</v>
      </c>
      <c r="F1425" s="131">
        <v>27356</v>
      </c>
      <c r="G1425" s="131">
        <v>27781.999999970198</v>
      </c>
      <c r="H1425" s="152" t="s">
        <v>965</v>
      </c>
    </row>
    <row r="1427" spans="1:8" ht="12.75">
      <c r="A1427" s="147" t="s">
        <v>428</v>
      </c>
      <c r="C1427" s="153" t="s">
        <v>429</v>
      </c>
      <c r="D1427" s="131">
        <v>30044.161712427936</v>
      </c>
      <c r="F1427" s="131">
        <v>27308.666666676603</v>
      </c>
      <c r="G1427" s="131">
        <v>27480.666666636862</v>
      </c>
      <c r="H1427" s="131">
        <v>2650.115536391548</v>
      </c>
    </row>
    <row r="1428" spans="1:8" ht="12.75">
      <c r="A1428" s="130">
        <v>38395.98181712963</v>
      </c>
      <c r="C1428" s="153" t="s">
        <v>430</v>
      </c>
      <c r="D1428" s="131">
        <v>448.1698440431937</v>
      </c>
      <c r="F1428" s="131">
        <v>120.20537978503425</v>
      </c>
      <c r="G1428" s="131">
        <v>266.0927156713113</v>
      </c>
      <c r="H1428" s="131">
        <v>448.1698440431937</v>
      </c>
    </row>
    <row r="1430" spans="3:8" ht="12.75">
      <c r="C1430" s="153" t="s">
        <v>431</v>
      </c>
      <c r="D1430" s="131">
        <v>1.4917036072862229</v>
      </c>
      <c r="F1430" s="131">
        <v>0.44017300900199147</v>
      </c>
      <c r="G1430" s="131">
        <v>0.9682906128124011</v>
      </c>
      <c r="H1430" s="131">
        <v>16.91133227547622</v>
      </c>
    </row>
    <row r="1431" spans="1:10" ht="12.75">
      <c r="A1431" s="147" t="s">
        <v>420</v>
      </c>
      <c r="C1431" s="148" t="s">
        <v>421</v>
      </c>
      <c r="D1431" s="148" t="s">
        <v>422</v>
      </c>
      <c r="F1431" s="148" t="s">
        <v>423</v>
      </c>
      <c r="G1431" s="148" t="s">
        <v>424</v>
      </c>
      <c r="H1431" s="148" t="s">
        <v>425</v>
      </c>
      <c r="I1431" s="149" t="s">
        <v>426</v>
      </c>
      <c r="J1431" s="148" t="s">
        <v>427</v>
      </c>
    </row>
    <row r="1432" spans="1:8" ht="12.75">
      <c r="A1432" s="150" t="s">
        <v>494</v>
      </c>
      <c r="C1432" s="151">
        <v>361.38400000007823</v>
      </c>
      <c r="D1432" s="131">
        <v>28603.73822826147</v>
      </c>
      <c r="F1432" s="131">
        <v>25370</v>
      </c>
      <c r="G1432" s="131">
        <v>25488</v>
      </c>
      <c r="H1432" s="152" t="s">
        <v>966</v>
      </c>
    </row>
    <row r="1434" spans="4:8" ht="12.75">
      <c r="D1434" s="131">
        <v>28169.123429954052</v>
      </c>
      <c r="F1434" s="131">
        <v>25674.000000029802</v>
      </c>
      <c r="G1434" s="131">
        <v>25126</v>
      </c>
      <c r="H1434" s="152" t="s">
        <v>967</v>
      </c>
    </row>
    <row r="1436" spans="4:8" ht="12.75">
      <c r="D1436" s="131">
        <v>28303.37354835868</v>
      </c>
      <c r="F1436" s="131">
        <v>25132</v>
      </c>
      <c r="G1436" s="131">
        <v>24524</v>
      </c>
      <c r="H1436" s="152" t="s">
        <v>968</v>
      </c>
    </row>
    <row r="1438" spans="1:8" ht="12.75">
      <c r="A1438" s="147" t="s">
        <v>428</v>
      </c>
      <c r="C1438" s="153" t="s">
        <v>429</v>
      </c>
      <c r="D1438" s="131">
        <v>28358.745068858065</v>
      </c>
      <c r="F1438" s="131">
        <v>25392.00000000993</v>
      </c>
      <c r="G1438" s="131">
        <v>25046</v>
      </c>
      <c r="H1438" s="131">
        <v>3125.7820045572134</v>
      </c>
    </row>
    <row r="1439" spans="1:8" ht="12.75">
      <c r="A1439" s="130">
        <v>38395.982256944444</v>
      </c>
      <c r="C1439" s="153" t="s">
        <v>430</v>
      </c>
      <c r="D1439" s="131">
        <v>222.53541221279974</v>
      </c>
      <c r="F1439" s="131">
        <v>271.66891616145836</v>
      </c>
      <c r="G1439" s="131">
        <v>486.9537965762255</v>
      </c>
      <c r="H1439" s="131">
        <v>222.53541221279974</v>
      </c>
    </row>
    <row r="1441" spans="3:8" ht="12.75">
      <c r="C1441" s="153" t="s">
        <v>431</v>
      </c>
      <c r="D1441" s="131">
        <v>0.7847153027133603</v>
      </c>
      <c r="F1441" s="131">
        <v>1.0698996383166042</v>
      </c>
      <c r="G1441" s="131">
        <v>1.9442377887735582</v>
      </c>
      <c r="H1441" s="131">
        <v>7.119351633874519</v>
      </c>
    </row>
    <row r="1442" spans="1:10" ht="12.75">
      <c r="A1442" s="147" t="s">
        <v>420</v>
      </c>
      <c r="C1442" s="148" t="s">
        <v>421</v>
      </c>
      <c r="D1442" s="148" t="s">
        <v>422</v>
      </c>
      <c r="F1442" s="148" t="s">
        <v>423</v>
      </c>
      <c r="G1442" s="148" t="s">
        <v>424</v>
      </c>
      <c r="H1442" s="148" t="s">
        <v>425</v>
      </c>
      <c r="I1442" s="149" t="s">
        <v>426</v>
      </c>
      <c r="J1442" s="148" t="s">
        <v>427</v>
      </c>
    </row>
    <row r="1443" spans="1:8" ht="12.75">
      <c r="A1443" s="150" t="s">
        <v>513</v>
      </c>
      <c r="C1443" s="151">
        <v>371.029</v>
      </c>
      <c r="D1443" s="131">
        <v>30385.499999970198</v>
      </c>
      <c r="F1443" s="131">
        <v>29734</v>
      </c>
      <c r="G1443" s="131">
        <v>31720.000000029802</v>
      </c>
      <c r="H1443" s="152" t="s">
        <v>969</v>
      </c>
    </row>
    <row r="1445" spans="4:8" ht="12.75">
      <c r="D1445" s="131">
        <v>30898.50912719965</v>
      </c>
      <c r="F1445" s="131">
        <v>30725.999999970198</v>
      </c>
      <c r="G1445" s="131">
        <v>31581.999999970198</v>
      </c>
      <c r="H1445" s="152" t="s">
        <v>970</v>
      </c>
    </row>
    <row r="1447" spans="4:8" ht="12.75">
      <c r="D1447" s="131">
        <v>30544</v>
      </c>
      <c r="F1447" s="131">
        <v>30727.999999970198</v>
      </c>
      <c r="G1447" s="131">
        <v>30654</v>
      </c>
      <c r="H1447" s="152" t="s">
        <v>971</v>
      </c>
    </row>
    <row r="1449" spans="1:8" ht="12.75">
      <c r="A1449" s="147" t="s">
        <v>428</v>
      </c>
      <c r="C1449" s="153" t="s">
        <v>429</v>
      </c>
      <c r="D1449" s="131">
        <v>30609.33637572328</v>
      </c>
      <c r="F1449" s="131">
        <v>30395.99999998013</v>
      </c>
      <c r="G1449" s="131">
        <v>31318.666666666664</v>
      </c>
      <c r="H1449" s="131">
        <v>-137.7841316639873</v>
      </c>
    </row>
    <row r="1450" spans="1:8" ht="12.75">
      <c r="A1450" s="130">
        <v>38395.98269675926</v>
      </c>
      <c r="C1450" s="153" t="s">
        <v>430</v>
      </c>
      <c r="D1450" s="131">
        <v>262.67132056914045</v>
      </c>
      <c r="F1450" s="131">
        <v>573.3096894177398</v>
      </c>
      <c r="G1450" s="131">
        <v>579.7390217480641</v>
      </c>
      <c r="H1450" s="131">
        <v>262.67132056914045</v>
      </c>
    </row>
    <row r="1452" spans="3:7" ht="12.75">
      <c r="C1452" s="153" t="s">
        <v>431</v>
      </c>
      <c r="D1452" s="131">
        <v>0.8581411806675726</v>
      </c>
      <c r="F1452" s="131">
        <v>1.8861353119427378</v>
      </c>
      <c r="G1452" s="131">
        <v>1.8510973915920141</v>
      </c>
    </row>
    <row r="1453" spans="1:10" ht="12.75">
      <c r="A1453" s="147" t="s">
        <v>420</v>
      </c>
      <c r="C1453" s="148" t="s">
        <v>421</v>
      </c>
      <c r="D1453" s="148" t="s">
        <v>422</v>
      </c>
      <c r="F1453" s="148" t="s">
        <v>423</v>
      </c>
      <c r="G1453" s="148" t="s">
        <v>424</v>
      </c>
      <c r="H1453" s="148" t="s">
        <v>425</v>
      </c>
      <c r="I1453" s="149" t="s">
        <v>426</v>
      </c>
      <c r="J1453" s="148" t="s">
        <v>427</v>
      </c>
    </row>
    <row r="1454" spans="1:8" ht="12.75">
      <c r="A1454" s="150" t="s">
        <v>488</v>
      </c>
      <c r="C1454" s="151">
        <v>407.77100000018254</v>
      </c>
      <c r="D1454" s="131">
        <v>86812.42723369598</v>
      </c>
      <c r="F1454" s="131">
        <v>79400</v>
      </c>
      <c r="G1454" s="131">
        <v>78300</v>
      </c>
      <c r="H1454" s="152" t="s">
        <v>972</v>
      </c>
    </row>
    <row r="1456" spans="4:8" ht="12.75">
      <c r="D1456" s="131">
        <v>85858.89431595802</v>
      </c>
      <c r="F1456" s="131">
        <v>78900</v>
      </c>
      <c r="G1456" s="131">
        <v>76900</v>
      </c>
      <c r="H1456" s="152" t="s">
        <v>973</v>
      </c>
    </row>
    <row r="1458" spans="4:8" ht="12.75">
      <c r="D1458" s="131">
        <v>87219.3661006689</v>
      </c>
      <c r="F1458" s="131">
        <v>77900</v>
      </c>
      <c r="G1458" s="131">
        <v>78000</v>
      </c>
      <c r="H1458" s="152" t="s">
        <v>974</v>
      </c>
    </row>
    <row r="1460" spans="1:8" ht="12.75">
      <c r="A1460" s="147" t="s">
        <v>428</v>
      </c>
      <c r="C1460" s="153" t="s">
        <v>429</v>
      </c>
      <c r="D1460" s="131">
        <v>86630.22921677431</v>
      </c>
      <c r="F1460" s="131">
        <v>78733.33333333333</v>
      </c>
      <c r="G1460" s="131">
        <v>77733.33333333333</v>
      </c>
      <c r="H1460" s="131">
        <v>8405.071984069902</v>
      </c>
    </row>
    <row r="1461" spans="1:8" ht="12.75">
      <c r="A1461" s="130">
        <v>38395.98315972222</v>
      </c>
      <c r="C1461" s="153" t="s">
        <v>430</v>
      </c>
      <c r="D1461" s="131">
        <v>698.2964680375828</v>
      </c>
      <c r="F1461" s="131">
        <v>763.7626158259733</v>
      </c>
      <c r="G1461" s="131">
        <v>737.1114795831994</v>
      </c>
      <c r="H1461" s="131">
        <v>698.2964680375828</v>
      </c>
    </row>
    <row r="1463" spans="3:8" ht="12.75">
      <c r="C1463" s="153" t="s">
        <v>431</v>
      </c>
      <c r="D1463" s="131">
        <v>0.8060655897495548</v>
      </c>
      <c r="F1463" s="131">
        <v>0.9700625941904828</v>
      </c>
      <c r="G1463" s="131">
        <v>0.9482566203900507</v>
      </c>
      <c r="H1463" s="131">
        <v>8.308036734974564</v>
      </c>
    </row>
    <row r="1464" spans="1:10" ht="12.75">
      <c r="A1464" s="147" t="s">
        <v>420</v>
      </c>
      <c r="C1464" s="148" t="s">
        <v>421</v>
      </c>
      <c r="D1464" s="148" t="s">
        <v>422</v>
      </c>
      <c r="F1464" s="148" t="s">
        <v>423</v>
      </c>
      <c r="G1464" s="148" t="s">
        <v>424</v>
      </c>
      <c r="H1464" s="148" t="s">
        <v>425</v>
      </c>
      <c r="I1464" s="149" t="s">
        <v>426</v>
      </c>
      <c r="J1464" s="148" t="s">
        <v>427</v>
      </c>
    </row>
    <row r="1465" spans="1:8" ht="12.75">
      <c r="A1465" s="150" t="s">
        <v>495</v>
      </c>
      <c r="C1465" s="151">
        <v>455.40299999993294</v>
      </c>
      <c r="D1465" s="131">
        <v>83776.25428235531</v>
      </c>
      <c r="F1465" s="131">
        <v>75187.5</v>
      </c>
      <c r="G1465" s="131">
        <v>76750</v>
      </c>
      <c r="H1465" s="152" t="s">
        <v>975</v>
      </c>
    </row>
    <row r="1467" spans="4:8" ht="12.75">
      <c r="D1467" s="131">
        <v>83088.27689051628</v>
      </c>
      <c r="F1467" s="131">
        <v>73442.5</v>
      </c>
      <c r="G1467" s="131">
        <v>77527.5</v>
      </c>
      <c r="H1467" s="152" t="s">
        <v>976</v>
      </c>
    </row>
    <row r="1469" spans="4:8" ht="12.75">
      <c r="D1469" s="131">
        <v>83903.38300216198</v>
      </c>
      <c r="F1469" s="131">
        <v>73492.5</v>
      </c>
      <c r="G1469" s="131">
        <v>76952.5</v>
      </c>
      <c r="H1469" s="152" t="s">
        <v>977</v>
      </c>
    </row>
    <row r="1471" spans="1:8" ht="12.75">
      <c r="A1471" s="147" t="s">
        <v>428</v>
      </c>
      <c r="C1471" s="153" t="s">
        <v>429</v>
      </c>
      <c r="D1471" s="131">
        <v>83589.30472501118</v>
      </c>
      <c r="F1471" s="131">
        <v>74040.83333333333</v>
      </c>
      <c r="G1471" s="131">
        <v>77076.66666666667</v>
      </c>
      <c r="H1471" s="131">
        <v>8039.379821910415</v>
      </c>
    </row>
    <row r="1472" spans="1:8" ht="12.75">
      <c r="A1472" s="130">
        <v>38395.9837962963</v>
      </c>
      <c r="C1472" s="153" t="s">
        <v>430</v>
      </c>
      <c r="D1472" s="131">
        <v>438.53403066887245</v>
      </c>
      <c r="F1472" s="131">
        <v>993.3571026238918</v>
      </c>
      <c r="G1472" s="131">
        <v>403.34796805405296</v>
      </c>
      <c r="H1472" s="131">
        <v>438.53403066887245</v>
      </c>
    </row>
    <row r="1474" spans="3:8" ht="12.75">
      <c r="C1474" s="153" t="s">
        <v>431</v>
      </c>
      <c r="D1474" s="131">
        <v>0.5246293555276534</v>
      </c>
      <c r="F1474" s="131">
        <v>1.3416341468656605</v>
      </c>
      <c r="G1474" s="131">
        <v>0.5233074878528559</v>
      </c>
      <c r="H1474" s="131">
        <v>5.45482413299715</v>
      </c>
    </row>
    <row r="1475" spans="1:16" ht="12.75">
      <c r="A1475" s="141" t="s">
        <v>411</v>
      </c>
      <c r="B1475" s="136" t="s">
        <v>578</v>
      </c>
      <c r="D1475" s="141" t="s">
        <v>412</v>
      </c>
      <c r="E1475" s="136" t="s">
        <v>413</v>
      </c>
      <c r="F1475" s="137" t="s">
        <v>449</v>
      </c>
      <c r="G1475" s="142" t="s">
        <v>415</v>
      </c>
      <c r="H1475" s="143">
        <v>1</v>
      </c>
      <c r="I1475" s="144" t="s">
        <v>416</v>
      </c>
      <c r="J1475" s="143">
        <v>14</v>
      </c>
      <c r="K1475" s="142" t="s">
        <v>417</v>
      </c>
      <c r="L1475" s="145">
        <v>1</v>
      </c>
      <c r="M1475" s="142" t="s">
        <v>418</v>
      </c>
      <c r="N1475" s="146">
        <v>1</v>
      </c>
      <c r="O1475" s="142" t="s">
        <v>419</v>
      </c>
      <c r="P1475" s="146">
        <v>1</v>
      </c>
    </row>
    <row r="1477" spans="1:10" ht="12.75">
      <c r="A1477" s="147" t="s">
        <v>420</v>
      </c>
      <c r="C1477" s="148" t="s">
        <v>421</v>
      </c>
      <c r="D1477" s="148" t="s">
        <v>422</v>
      </c>
      <c r="F1477" s="148" t="s">
        <v>423</v>
      </c>
      <c r="G1477" s="148" t="s">
        <v>424</v>
      </c>
      <c r="H1477" s="148" t="s">
        <v>425</v>
      </c>
      <c r="I1477" s="149" t="s">
        <v>426</v>
      </c>
      <c r="J1477" s="148" t="s">
        <v>427</v>
      </c>
    </row>
    <row r="1478" spans="1:8" ht="12.75">
      <c r="A1478" s="150" t="s">
        <v>491</v>
      </c>
      <c r="C1478" s="151">
        <v>228.61599999992177</v>
      </c>
      <c r="D1478" s="131">
        <v>28467.84400191903</v>
      </c>
      <c r="F1478" s="131">
        <v>25787</v>
      </c>
      <c r="G1478" s="131">
        <v>25434</v>
      </c>
      <c r="H1478" s="152" t="s">
        <v>978</v>
      </c>
    </row>
    <row r="1480" spans="4:8" ht="12.75">
      <c r="D1480" s="131">
        <v>28829.974013656378</v>
      </c>
      <c r="F1480" s="131">
        <v>26398</v>
      </c>
      <c r="G1480" s="131">
        <v>25147</v>
      </c>
      <c r="H1480" s="152" t="s">
        <v>979</v>
      </c>
    </row>
    <row r="1482" spans="4:8" ht="12.75">
      <c r="D1482" s="131">
        <v>29074.998188227415</v>
      </c>
      <c r="F1482" s="131">
        <v>26114</v>
      </c>
      <c r="G1482" s="131">
        <v>25272</v>
      </c>
      <c r="H1482" s="152" t="s">
        <v>980</v>
      </c>
    </row>
    <row r="1484" spans="1:8" ht="12.75">
      <c r="A1484" s="147" t="s">
        <v>428</v>
      </c>
      <c r="C1484" s="153" t="s">
        <v>429</v>
      </c>
      <c r="D1484" s="131">
        <v>28790.93873460094</v>
      </c>
      <c r="F1484" s="131">
        <v>26099.666666666664</v>
      </c>
      <c r="G1484" s="131">
        <v>25284.333333333336</v>
      </c>
      <c r="H1484" s="131">
        <v>3083.9784899526235</v>
      </c>
    </row>
    <row r="1485" spans="1:8" ht="12.75">
      <c r="A1485" s="130">
        <v>38395.986030092594</v>
      </c>
      <c r="C1485" s="153" t="s">
        <v>430</v>
      </c>
      <c r="D1485" s="131">
        <v>305.45354187885573</v>
      </c>
      <c r="F1485" s="131">
        <v>305.7520782158861</v>
      </c>
      <c r="G1485" s="131">
        <v>143.8969538709327</v>
      </c>
      <c r="H1485" s="131">
        <v>305.45354187885573</v>
      </c>
    </row>
    <row r="1487" spans="3:8" ht="12.75">
      <c r="C1487" s="153" t="s">
        <v>431</v>
      </c>
      <c r="D1487" s="131">
        <v>1.060936375484561</v>
      </c>
      <c r="F1487" s="131">
        <v>1.171478862626162</v>
      </c>
      <c r="G1487" s="131">
        <v>0.569115079974158</v>
      </c>
      <c r="H1487" s="131">
        <v>9.90452893475104</v>
      </c>
    </row>
    <row r="1488" spans="1:10" ht="12.75">
      <c r="A1488" s="147" t="s">
        <v>420</v>
      </c>
      <c r="C1488" s="148" t="s">
        <v>421</v>
      </c>
      <c r="D1488" s="148" t="s">
        <v>422</v>
      </c>
      <c r="F1488" s="148" t="s">
        <v>423</v>
      </c>
      <c r="G1488" s="148" t="s">
        <v>424</v>
      </c>
      <c r="H1488" s="148" t="s">
        <v>425</v>
      </c>
      <c r="I1488" s="149" t="s">
        <v>426</v>
      </c>
      <c r="J1488" s="148" t="s">
        <v>427</v>
      </c>
    </row>
    <row r="1489" spans="1:8" ht="12.75">
      <c r="A1489" s="150" t="s">
        <v>492</v>
      </c>
      <c r="C1489" s="151">
        <v>231.6040000000503</v>
      </c>
      <c r="D1489" s="131">
        <v>25682.321212232113</v>
      </c>
      <c r="F1489" s="131">
        <v>18971</v>
      </c>
      <c r="G1489" s="131">
        <v>22832</v>
      </c>
      <c r="H1489" s="152" t="s">
        <v>981</v>
      </c>
    </row>
    <row r="1491" spans="4:8" ht="12.75">
      <c r="D1491" s="131">
        <v>25120.522580266</v>
      </c>
      <c r="F1491" s="131">
        <v>18727</v>
      </c>
      <c r="G1491" s="131">
        <v>22508</v>
      </c>
      <c r="H1491" s="152" t="s">
        <v>982</v>
      </c>
    </row>
    <row r="1493" spans="4:8" ht="12.75">
      <c r="D1493" s="131">
        <v>25592.49238201976</v>
      </c>
      <c r="F1493" s="131">
        <v>18814</v>
      </c>
      <c r="G1493" s="131">
        <v>22640</v>
      </c>
      <c r="H1493" s="152" t="s">
        <v>983</v>
      </c>
    </row>
    <row r="1495" spans="1:8" ht="12.75">
      <c r="A1495" s="147" t="s">
        <v>428</v>
      </c>
      <c r="C1495" s="153" t="s">
        <v>429</v>
      </c>
      <c r="D1495" s="131">
        <v>25465.11205817262</v>
      </c>
      <c r="F1495" s="131">
        <v>18837.333333333332</v>
      </c>
      <c r="G1495" s="131">
        <v>22660</v>
      </c>
      <c r="H1495" s="131">
        <v>4411.740077496294</v>
      </c>
    </row>
    <row r="1496" spans="1:8" ht="12.75">
      <c r="A1496" s="130">
        <v>38395.986493055556</v>
      </c>
      <c r="C1496" s="153" t="s">
        <v>430</v>
      </c>
      <c r="D1496" s="131">
        <v>301.78425389210884</v>
      </c>
      <c r="F1496" s="131">
        <v>123.6621742220851</v>
      </c>
      <c r="G1496" s="131">
        <v>162.9232948353304</v>
      </c>
      <c r="H1496" s="131">
        <v>301.78425389210884</v>
      </c>
    </row>
    <row r="1498" spans="3:8" ht="12.75">
      <c r="C1498" s="153" t="s">
        <v>431</v>
      </c>
      <c r="D1498" s="131">
        <v>1.1850890473315474</v>
      </c>
      <c r="F1498" s="131">
        <v>0.6564738863714881</v>
      </c>
      <c r="G1498" s="131">
        <v>0.7189907097763917</v>
      </c>
      <c r="H1498" s="131">
        <v>6.840481274757564</v>
      </c>
    </row>
    <row r="1499" spans="1:10" ht="12.75">
      <c r="A1499" s="147" t="s">
        <v>420</v>
      </c>
      <c r="C1499" s="148" t="s">
        <v>421</v>
      </c>
      <c r="D1499" s="148" t="s">
        <v>422</v>
      </c>
      <c r="F1499" s="148" t="s">
        <v>423</v>
      </c>
      <c r="G1499" s="148" t="s">
        <v>424</v>
      </c>
      <c r="H1499" s="148" t="s">
        <v>425</v>
      </c>
      <c r="I1499" s="149" t="s">
        <v>426</v>
      </c>
      <c r="J1499" s="148" t="s">
        <v>427</v>
      </c>
    </row>
    <row r="1500" spans="1:8" ht="12.75">
      <c r="A1500" s="150" t="s">
        <v>490</v>
      </c>
      <c r="C1500" s="151">
        <v>267.7160000000149</v>
      </c>
      <c r="D1500" s="131">
        <v>12242.428996786475</v>
      </c>
      <c r="F1500" s="131">
        <v>6126.75</v>
      </c>
      <c r="G1500" s="131">
        <v>6352.25</v>
      </c>
      <c r="H1500" s="152" t="s">
        <v>984</v>
      </c>
    </row>
    <row r="1502" spans="4:8" ht="12.75">
      <c r="D1502" s="131">
        <v>12089.45875017345</v>
      </c>
      <c r="F1502" s="131">
        <v>6166</v>
      </c>
      <c r="G1502" s="131">
        <v>6338</v>
      </c>
      <c r="H1502" s="152" t="s">
        <v>985</v>
      </c>
    </row>
    <row r="1504" spans="4:8" ht="12.75">
      <c r="D1504" s="131">
        <v>12185.470134615898</v>
      </c>
      <c r="F1504" s="131">
        <v>6221.25</v>
      </c>
      <c r="G1504" s="131">
        <v>6275.25</v>
      </c>
      <c r="H1504" s="152" t="s">
        <v>986</v>
      </c>
    </row>
    <row r="1506" spans="1:8" ht="12.75">
      <c r="A1506" s="147" t="s">
        <v>428</v>
      </c>
      <c r="C1506" s="153" t="s">
        <v>429</v>
      </c>
      <c r="D1506" s="131">
        <v>12172.452627191942</v>
      </c>
      <c r="F1506" s="131">
        <v>6171.333333333334</v>
      </c>
      <c r="G1506" s="131">
        <v>6321.833333333334</v>
      </c>
      <c r="H1506" s="131">
        <v>5913.246081895018</v>
      </c>
    </row>
    <row r="1507" spans="1:8" ht="12.75">
      <c r="A1507" s="130">
        <v>38395.9871412037</v>
      </c>
      <c r="C1507" s="153" t="s">
        <v>430</v>
      </c>
      <c r="D1507" s="131">
        <v>77.31148499332666</v>
      </c>
      <c r="F1507" s="131">
        <v>47.47521283083766</v>
      </c>
      <c r="G1507" s="131">
        <v>40.966703959842</v>
      </c>
      <c r="H1507" s="131">
        <v>77.31148499332666</v>
      </c>
    </row>
    <row r="1509" spans="3:8" ht="12.75">
      <c r="C1509" s="153" t="s">
        <v>431</v>
      </c>
      <c r="D1509" s="131">
        <v>0.635134819260838</v>
      </c>
      <c r="F1509" s="131">
        <v>0.7692861536810683</v>
      </c>
      <c r="G1509" s="131">
        <v>0.6480193608369198</v>
      </c>
      <c r="H1509" s="131">
        <v>1.3074288457237797</v>
      </c>
    </row>
    <row r="1510" spans="1:10" ht="12.75">
      <c r="A1510" s="147" t="s">
        <v>420</v>
      </c>
      <c r="C1510" s="148" t="s">
        <v>421</v>
      </c>
      <c r="D1510" s="148" t="s">
        <v>422</v>
      </c>
      <c r="F1510" s="148" t="s">
        <v>423</v>
      </c>
      <c r="G1510" s="148" t="s">
        <v>424</v>
      </c>
      <c r="H1510" s="148" t="s">
        <v>425</v>
      </c>
      <c r="I1510" s="149" t="s">
        <v>426</v>
      </c>
      <c r="J1510" s="148" t="s">
        <v>427</v>
      </c>
    </row>
    <row r="1511" spans="1:8" ht="12.75">
      <c r="A1511" s="150" t="s">
        <v>489</v>
      </c>
      <c r="C1511" s="151">
        <v>292.40199999976903</v>
      </c>
      <c r="D1511" s="131">
        <v>40801.57210826874</v>
      </c>
      <c r="F1511" s="131">
        <v>20272.75</v>
      </c>
      <c r="G1511" s="131">
        <v>20383.25</v>
      </c>
      <c r="H1511" s="152" t="s">
        <v>987</v>
      </c>
    </row>
    <row r="1513" spans="4:8" ht="12.75">
      <c r="D1513" s="131">
        <v>41406.74542236328</v>
      </c>
      <c r="F1513" s="131">
        <v>20401.25</v>
      </c>
      <c r="G1513" s="131">
        <v>20327.75</v>
      </c>
      <c r="H1513" s="152" t="s">
        <v>988</v>
      </c>
    </row>
    <row r="1515" spans="4:8" ht="12.75">
      <c r="D1515" s="131">
        <v>40453.035153687</v>
      </c>
      <c r="F1515" s="131">
        <v>20419.75</v>
      </c>
      <c r="G1515" s="131">
        <v>20268</v>
      </c>
      <c r="H1515" s="152" t="s">
        <v>989</v>
      </c>
    </row>
    <row r="1517" spans="1:8" ht="12.75">
      <c r="A1517" s="147" t="s">
        <v>428</v>
      </c>
      <c r="C1517" s="153" t="s">
        <v>429</v>
      </c>
      <c r="D1517" s="131">
        <v>40887.11756143967</v>
      </c>
      <c r="F1517" s="131">
        <v>20364.583333333332</v>
      </c>
      <c r="G1517" s="131">
        <v>20326.333333333332</v>
      </c>
      <c r="H1517" s="131">
        <v>20544.468550140235</v>
      </c>
    </row>
    <row r="1518" spans="1:8" ht="12.75">
      <c r="A1518" s="130">
        <v>38395.98782407407</v>
      </c>
      <c r="C1518" s="153" t="s">
        <v>430</v>
      </c>
      <c r="D1518" s="131">
        <v>482.5757324643216</v>
      </c>
      <c r="F1518" s="131">
        <v>80.06611851047441</v>
      </c>
      <c r="G1518" s="131">
        <v>57.63805889629988</v>
      </c>
      <c r="H1518" s="131">
        <v>482.5757324643216</v>
      </c>
    </row>
    <row r="1520" spans="3:8" ht="12.75">
      <c r="C1520" s="153" t="s">
        <v>431</v>
      </c>
      <c r="D1520" s="131">
        <v>1.1802635187945731</v>
      </c>
      <c r="F1520" s="131">
        <v>0.3931635486959357</v>
      </c>
      <c r="G1520" s="131">
        <v>0.2835634836401051</v>
      </c>
      <c r="H1520" s="131">
        <v>2.348932664218407</v>
      </c>
    </row>
    <row r="1521" spans="1:10" ht="12.75">
      <c r="A1521" s="147" t="s">
        <v>420</v>
      </c>
      <c r="C1521" s="148" t="s">
        <v>421</v>
      </c>
      <c r="D1521" s="148" t="s">
        <v>422</v>
      </c>
      <c r="F1521" s="148" t="s">
        <v>423</v>
      </c>
      <c r="G1521" s="148" t="s">
        <v>424</v>
      </c>
      <c r="H1521" s="148" t="s">
        <v>425</v>
      </c>
      <c r="I1521" s="149" t="s">
        <v>426</v>
      </c>
      <c r="J1521" s="148" t="s">
        <v>427</v>
      </c>
    </row>
    <row r="1522" spans="1:8" ht="12.75">
      <c r="A1522" s="150" t="s">
        <v>493</v>
      </c>
      <c r="C1522" s="151">
        <v>324.75400000019</v>
      </c>
      <c r="D1522" s="131">
        <v>39286.81387835741</v>
      </c>
      <c r="F1522" s="131">
        <v>29897.000000029802</v>
      </c>
      <c r="G1522" s="131">
        <v>28072.000000029802</v>
      </c>
      <c r="H1522" s="152" t="s">
        <v>990</v>
      </c>
    </row>
    <row r="1524" spans="4:8" ht="12.75">
      <c r="D1524" s="131">
        <v>39323.82609951496</v>
      </c>
      <c r="F1524" s="131">
        <v>30379</v>
      </c>
      <c r="G1524" s="131">
        <v>28363</v>
      </c>
      <c r="H1524" s="152" t="s">
        <v>991</v>
      </c>
    </row>
    <row r="1526" spans="4:8" ht="12.75">
      <c r="D1526" s="131">
        <v>39302.248896718025</v>
      </c>
      <c r="F1526" s="131">
        <v>30599.000000029802</v>
      </c>
      <c r="G1526" s="131">
        <v>28342</v>
      </c>
      <c r="H1526" s="152" t="s">
        <v>992</v>
      </c>
    </row>
    <row r="1528" spans="1:8" ht="12.75">
      <c r="A1528" s="147" t="s">
        <v>428</v>
      </c>
      <c r="C1528" s="153" t="s">
        <v>429</v>
      </c>
      <c r="D1528" s="131">
        <v>39304.29629153013</v>
      </c>
      <c r="F1528" s="131">
        <v>30291.666666686535</v>
      </c>
      <c r="G1528" s="131">
        <v>28259.00000000993</v>
      </c>
      <c r="H1528" s="131">
        <v>9961.450690078635</v>
      </c>
    </row>
    <row r="1529" spans="1:8" ht="12.75">
      <c r="A1529" s="130">
        <v>38395.988333333335</v>
      </c>
      <c r="C1529" s="153" t="s">
        <v>430</v>
      </c>
      <c r="D1529" s="131">
        <v>18.590857924592825</v>
      </c>
      <c r="F1529" s="131">
        <v>359.05617016128815</v>
      </c>
      <c r="G1529" s="131">
        <v>162.2867831787507</v>
      </c>
      <c r="H1529" s="131">
        <v>18.590857924592825</v>
      </c>
    </row>
    <row r="1531" spans="3:8" ht="12.75">
      <c r="C1531" s="153" t="s">
        <v>431</v>
      </c>
      <c r="D1531" s="131">
        <v>0.04729981116237173</v>
      </c>
      <c r="F1531" s="131">
        <v>1.1853298602290598</v>
      </c>
      <c r="G1531" s="131">
        <v>0.574283531542849</v>
      </c>
      <c r="H1531" s="131">
        <v>0.18662801737410473</v>
      </c>
    </row>
    <row r="1532" spans="1:10" ht="12.75">
      <c r="A1532" s="147" t="s">
        <v>420</v>
      </c>
      <c r="C1532" s="148" t="s">
        <v>421</v>
      </c>
      <c r="D1532" s="148" t="s">
        <v>422</v>
      </c>
      <c r="F1532" s="148" t="s">
        <v>423</v>
      </c>
      <c r="G1532" s="148" t="s">
        <v>424</v>
      </c>
      <c r="H1532" s="148" t="s">
        <v>425</v>
      </c>
      <c r="I1532" s="149" t="s">
        <v>426</v>
      </c>
      <c r="J1532" s="148" t="s">
        <v>427</v>
      </c>
    </row>
    <row r="1533" spans="1:8" ht="12.75">
      <c r="A1533" s="150" t="s">
        <v>512</v>
      </c>
      <c r="C1533" s="151">
        <v>343.82299999985844</v>
      </c>
      <c r="D1533" s="131">
        <v>31100.955089598894</v>
      </c>
      <c r="F1533" s="131">
        <v>28218.000000029802</v>
      </c>
      <c r="G1533" s="131">
        <v>28144</v>
      </c>
      <c r="H1533" s="152" t="s">
        <v>993</v>
      </c>
    </row>
    <row r="1535" spans="4:8" ht="12.75">
      <c r="D1535" s="131">
        <v>31075.348206669092</v>
      </c>
      <c r="F1535" s="131">
        <v>28429.999999970198</v>
      </c>
      <c r="G1535" s="131">
        <v>27818.000000029802</v>
      </c>
      <c r="H1535" s="152" t="s">
        <v>994</v>
      </c>
    </row>
    <row r="1537" spans="4:8" ht="12.75">
      <c r="D1537" s="131">
        <v>31156.113127708435</v>
      </c>
      <c r="F1537" s="131">
        <v>28354</v>
      </c>
      <c r="G1537" s="131">
        <v>28602</v>
      </c>
      <c r="H1537" s="152" t="s">
        <v>995</v>
      </c>
    </row>
    <row r="1539" spans="1:8" ht="12.75">
      <c r="A1539" s="147" t="s">
        <v>428</v>
      </c>
      <c r="C1539" s="153" t="s">
        <v>429</v>
      </c>
      <c r="D1539" s="131">
        <v>31110.80547465881</v>
      </c>
      <c r="F1539" s="131">
        <v>28334</v>
      </c>
      <c r="G1539" s="131">
        <v>28188.00000000993</v>
      </c>
      <c r="H1539" s="131">
        <v>2849.2787791271803</v>
      </c>
    </row>
    <row r="1540" spans="1:8" ht="12.75">
      <c r="A1540" s="130">
        <v>38395.98877314815</v>
      </c>
      <c r="C1540" s="153" t="s">
        <v>430</v>
      </c>
      <c r="D1540" s="131">
        <v>41.273668142850426</v>
      </c>
      <c r="F1540" s="131">
        <v>107.40577262741998</v>
      </c>
      <c r="G1540" s="131">
        <v>393.8476862814064</v>
      </c>
      <c r="H1540" s="131">
        <v>41.273668142850426</v>
      </c>
    </row>
    <row r="1542" spans="3:8" ht="12.75">
      <c r="C1542" s="153" t="s">
        <v>431</v>
      </c>
      <c r="D1542" s="131">
        <v>0.13266666520887652</v>
      </c>
      <c r="F1542" s="131">
        <v>0.3790702782078775</v>
      </c>
      <c r="G1542" s="131">
        <v>1.3972175616619404</v>
      </c>
      <c r="H1542" s="131">
        <v>1.4485654561149608</v>
      </c>
    </row>
    <row r="1543" spans="1:10" ht="12.75">
      <c r="A1543" s="147" t="s">
        <v>420</v>
      </c>
      <c r="C1543" s="148" t="s">
        <v>421</v>
      </c>
      <c r="D1543" s="148" t="s">
        <v>422</v>
      </c>
      <c r="F1543" s="148" t="s">
        <v>423</v>
      </c>
      <c r="G1543" s="148" t="s">
        <v>424</v>
      </c>
      <c r="H1543" s="148" t="s">
        <v>425</v>
      </c>
      <c r="I1543" s="149" t="s">
        <v>426</v>
      </c>
      <c r="J1543" s="148" t="s">
        <v>427</v>
      </c>
    </row>
    <row r="1544" spans="1:8" ht="12.75">
      <c r="A1544" s="150" t="s">
        <v>494</v>
      </c>
      <c r="C1544" s="151">
        <v>361.38400000007823</v>
      </c>
      <c r="D1544" s="131">
        <v>56525.12473702431</v>
      </c>
      <c r="F1544" s="131">
        <v>26024.000000029802</v>
      </c>
      <c r="G1544" s="131">
        <v>26202</v>
      </c>
      <c r="H1544" s="152" t="s">
        <v>996</v>
      </c>
    </row>
    <row r="1546" spans="4:8" ht="12.75">
      <c r="D1546" s="131">
        <v>55875.51767760515</v>
      </c>
      <c r="F1546" s="131">
        <v>25744</v>
      </c>
      <c r="G1546" s="131">
        <v>25966.000000029802</v>
      </c>
      <c r="H1546" s="152" t="s">
        <v>997</v>
      </c>
    </row>
    <row r="1548" spans="4:8" ht="12.75">
      <c r="D1548" s="131">
        <v>56771.491192400455</v>
      </c>
      <c r="F1548" s="131">
        <v>26374.000000029802</v>
      </c>
      <c r="G1548" s="131">
        <v>26329.999999970198</v>
      </c>
      <c r="H1548" s="152" t="s">
        <v>998</v>
      </c>
    </row>
    <row r="1550" spans="1:8" ht="12.75">
      <c r="A1550" s="147" t="s">
        <v>428</v>
      </c>
      <c r="C1550" s="153" t="s">
        <v>429</v>
      </c>
      <c r="D1550" s="131">
        <v>56390.7112023433</v>
      </c>
      <c r="F1550" s="131">
        <v>26047.3333333532</v>
      </c>
      <c r="G1550" s="131">
        <v>26166</v>
      </c>
      <c r="H1550" s="131">
        <v>30288.83340935491</v>
      </c>
    </row>
    <row r="1551" spans="1:8" ht="12.75">
      <c r="A1551" s="130">
        <v>38395.98920138889</v>
      </c>
      <c r="C1551" s="153" t="s">
        <v>430</v>
      </c>
      <c r="D1551" s="131">
        <v>462.86324495763847</v>
      </c>
      <c r="F1551" s="131">
        <v>315.647482712105</v>
      </c>
      <c r="G1551" s="131">
        <v>184.65102217159176</v>
      </c>
      <c r="H1551" s="131">
        <v>462.86324495763847</v>
      </c>
    </row>
    <row r="1553" spans="3:8" ht="12.75">
      <c r="C1553" s="153" t="s">
        <v>431</v>
      </c>
      <c r="D1553" s="131">
        <v>0.820814696407667</v>
      </c>
      <c r="F1553" s="131">
        <v>1.2118226410068758</v>
      </c>
      <c r="G1553" s="131">
        <v>0.7056906755774355</v>
      </c>
      <c r="H1553" s="131">
        <v>1.5281646496648498</v>
      </c>
    </row>
    <row r="1554" spans="1:10" ht="12.75">
      <c r="A1554" s="147" t="s">
        <v>420</v>
      </c>
      <c r="C1554" s="148" t="s">
        <v>421</v>
      </c>
      <c r="D1554" s="148" t="s">
        <v>422</v>
      </c>
      <c r="F1554" s="148" t="s">
        <v>423</v>
      </c>
      <c r="G1554" s="148" t="s">
        <v>424</v>
      </c>
      <c r="H1554" s="148" t="s">
        <v>425</v>
      </c>
      <c r="I1554" s="149" t="s">
        <v>426</v>
      </c>
      <c r="J1554" s="148" t="s">
        <v>427</v>
      </c>
    </row>
    <row r="1555" spans="1:8" ht="12.75">
      <c r="A1555" s="150" t="s">
        <v>513</v>
      </c>
      <c r="C1555" s="151">
        <v>371.029</v>
      </c>
      <c r="D1555" s="131">
        <v>38280.57393223047</v>
      </c>
      <c r="F1555" s="131">
        <v>31279.999999970198</v>
      </c>
      <c r="G1555" s="131">
        <v>32129.999999970198</v>
      </c>
      <c r="H1555" s="152" t="s">
        <v>999</v>
      </c>
    </row>
    <row r="1557" spans="4:8" ht="12.75">
      <c r="D1557" s="131">
        <v>38438.9700088501</v>
      </c>
      <c r="F1557" s="131">
        <v>31196</v>
      </c>
      <c r="G1557" s="131">
        <v>31606</v>
      </c>
      <c r="H1557" s="152" t="s">
        <v>1000</v>
      </c>
    </row>
    <row r="1559" spans="4:8" ht="12.75">
      <c r="D1559" s="131">
        <v>37843.663211762905</v>
      </c>
      <c r="F1559" s="131">
        <v>32060</v>
      </c>
      <c r="G1559" s="131">
        <v>31946</v>
      </c>
      <c r="H1559" s="152" t="s">
        <v>1001</v>
      </c>
    </row>
    <row r="1561" spans="1:8" ht="12.75">
      <c r="A1561" s="147" t="s">
        <v>428</v>
      </c>
      <c r="C1561" s="153" t="s">
        <v>429</v>
      </c>
      <c r="D1561" s="131">
        <v>38187.735717614494</v>
      </c>
      <c r="F1561" s="131">
        <v>31511.99999999007</v>
      </c>
      <c r="G1561" s="131">
        <v>31893.99999999007</v>
      </c>
      <c r="H1561" s="131">
        <v>6530.365738766076</v>
      </c>
    </row>
    <row r="1562" spans="1:8" ht="12.75">
      <c r="A1562" s="130">
        <v>38395.989641203705</v>
      </c>
      <c r="C1562" s="153" t="s">
        <v>430</v>
      </c>
      <c r="D1562" s="131">
        <v>308.3208494969773</v>
      </c>
      <c r="F1562" s="131">
        <v>476.43677440654943</v>
      </c>
      <c r="G1562" s="131">
        <v>265.842058360002</v>
      </c>
      <c r="H1562" s="131">
        <v>308.3208494969773</v>
      </c>
    </row>
    <row r="1564" spans="3:8" ht="12.75">
      <c r="C1564" s="153" t="s">
        <v>431</v>
      </c>
      <c r="D1564" s="131">
        <v>0.8073818562506733</v>
      </c>
      <c r="F1564" s="131">
        <v>1.5119217263477396</v>
      </c>
      <c r="G1564" s="131">
        <v>0.8335174589580635</v>
      </c>
      <c r="H1564" s="131">
        <v>4.721341220855344</v>
      </c>
    </row>
    <row r="1565" spans="1:10" ht="12.75">
      <c r="A1565" s="147" t="s">
        <v>420</v>
      </c>
      <c r="C1565" s="148" t="s">
        <v>421</v>
      </c>
      <c r="D1565" s="148" t="s">
        <v>422</v>
      </c>
      <c r="F1565" s="148" t="s">
        <v>423</v>
      </c>
      <c r="G1565" s="148" t="s">
        <v>424</v>
      </c>
      <c r="H1565" s="148" t="s">
        <v>425</v>
      </c>
      <c r="I1565" s="149" t="s">
        <v>426</v>
      </c>
      <c r="J1565" s="148" t="s">
        <v>427</v>
      </c>
    </row>
    <row r="1566" spans="1:8" ht="12.75">
      <c r="A1566" s="150" t="s">
        <v>488</v>
      </c>
      <c r="C1566" s="151">
        <v>407.77100000018254</v>
      </c>
      <c r="D1566" s="131">
        <v>1091801.5047283173</v>
      </c>
      <c r="F1566" s="131">
        <v>85000</v>
      </c>
      <c r="G1566" s="131">
        <v>81700</v>
      </c>
      <c r="H1566" s="152" t="s">
        <v>1002</v>
      </c>
    </row>
    <row r="1568" spans="4:8" ht="12.75">
      <c r="D1568" s="131">
        <v>1148965.7175998688</v>
      </c>
      <c r="F1568" s="131">
        <v>83000</v>
      </c>
      <c r="G1568" s="131">
        <v>79600</v>
      </c>
      <c r="H1568" s="152" t="s">
        <v>1003</v>
      </c>
    </row>
    <row r="1570" spans="4:8" ht="12.75">
      <c r="D1570" s="131">
        <v>1173249.6911373138</v>
      </c>
      <c r="F1570" s="131">
        <v>82600</v>
      </c>
      <c r="G1570" s="131">
        <v>81100</v>
      </c>
      <c r="H1570" s="152" t="s">
        <v>1004</v>
      </c>
    </row>
    <row r="1572" spans="1:8" ht="12.75">
      <c r="A1572" s="147" t="s">
        <v>428</v>
      </c>
      <c r="C1572" s="153" t="s">
        <v>429</v>
      </c>
      <c r="D1572" s="131">
        <v>1138005.6378218334</v>
      </c>
      <c r="F1572" s="131">
        <v>83533.33333333333</v>
      </c>
      <c r="G1572" s="131">
        <v>80800</v>
      </c>
      <c r="H1572" s="131">
        <v>1055861.3191635525</v>
      </c>
    </row>
    <row r="1573" spans="1:8" ht="12.75">
      <c r="A1573" s="130">
        <v>38395.99010416667</v>
      </c>
      <c r="C1573" s="153" t="s">
        <v>430</v>
      </c>
      <c r="D1573" s="131">
        <v>41815.59851161008</v>
      </c>
      <c r="F1573" s="131">
        <v>1285.8201014657272</v>
      </c>
      <c r="G1573" s="131">
        <v>1081.6653826391967</v>
      </c>
      <c r="H1573" s="131">
        <v>41815.59851161008</v>
      </c>
    </row>
    <row r="1575" spans="3:8" ht="12.75">
      <c r="C1575" s="153" t="s">
        <v>431</v>
      </c>
      <c r="D1575" s="131">
        <v>3.674463211943837</v>
      </c>
      <c r="F1575" s="131">
        <v>1.5392898261760504</v>
      </c>
      <c r="G1575" s="131">
        <v>1.3386947804940557</v>
      </c>
      <c r="H1575" s="131">
        <v>3.9603305616627926</v>
      </c>
    </row>
    <row r="1576" spans="1:10" ht="12.75">
      <c r="A1576" s="147" t="s">
        <v>420</v>
      </c>
      <c r="C1576" s="148" t="s">
        <v>421</v>
      </c>
      <c r="D1576" s="148" t="s">
        <v>422</v>
      </c>
      <c r="F1576" s="148" t="s">
        <v>423</v>
      </c>
      <c r="G1576" s="148" t="s">
        <v>424</v>
      </c>
      <c r="H1576" s="148" t="s">
        <v>425</v>
      </c>
      <c r="I1576" s="149" t="s">
        <v>426</v>
      </c>
      <c r="J1576" s="148" t="s">
        <v>427</v>
      </c>
    </row>
    <row r="1577" spans="1:8" ht="12.75">
      <c r="A1577" s="150" t="s">
        <v>495</v>
      </c>
      <c r="C1577" s="151">
        <v>455.40299999993294</v>
      </c>
      <c r="D1577" s="131">
        <v>94318.41046476364</v>
      </c>
      <c r="F1577" s="131">
        <v>74995</v>
      </c>
      <c r="G1577" s="131">
        <v>79245</v>
      </c>
      <c r="H1577" s="152" t="s">
        <v>1005</v>
      </c>
    </row>
    <row r="1579" spans="4:8" ht="12.75">
      <c r="D1579" s="131">
        <v>94408.52402460575</v>
      </c>
      <c r="F1579" s="131">
        <v>76665</v>
      </c>
      <c r="G1579" s="131">
        <v>80252.5</v>
      </c>
      <c r="H1579" s="152" t="s">
        <v>1006</v>
      </c>
    </row>
    <row r="1581" spans="4:8" ht="12.75">
      <c r="D1581" s="131">
        <v>94013.52993226051</v>
      </c>
      <c r="F1581" s="131">
        <v>76950</v>
      </c>
      <c r="G1581" s="131">
        <v>79375</v>
      </c>
      <c r="H1581" s="152" t="s">
        <v>1007</v>
      </c>
    </row>
    <row r="1583" spans="1:8" ht="12.75">
      <c r="A1583" s="147" t="s">
        <v>428</v>
      </c>
      <c r="C1583" s="153" t="s">
        <v>429</v>
      </c>
      <c r="D1583" s="131">
        <v>94246.82147387663</v>
      </c>
      <c r="F1583" s="131">
        <v>76203.33333333333</v>
      </c>
      <c r="G1583" s="131">
        <v>79624.16666666667</v>
      </c>
      <c r="H1583" s="131">
        <v>16343.015756822371</v>
      </c>
    </row>
    <row r="1584" spans="1:8" ht="12.75">
      <c r="A1584" s="130">
        <v>38395.990752314814</v>
      </c>
      <c r="C1584" s="153" t="s">
        <v>430</v>
      </c>
      <c r="D1584" s="131">
        <v>206.99956753647206</v>
      </c>
      <c r="F1584" s="131">
        <v>1056.1052662179718</v>
      </c>
      <c r="G1584" s="131">
        <v>548.0210610308087</v>
      </c>
      <c r="H1584" s="131">
        <v>206.99956753647206</v>
      </c>
    </row>
    <row r="1586" spans="3:8" ht="12.75">
      <c r="C1586" s="153" t="s">
        <v>431</v>
      </c>
      <c r="D1586" s="131">
        <v>0.21963559544960173</v>
      </c>
      <c r="F1586" s="131">
        <v>1.3859042905620558</v>
      </c>
      <c r="G1586" s="131">
        <v>0.6882597130655165</v>
      </c>
      <c r="H1586" s="131">
        <v>1.2665934526194185</v>
      </c>
    </row>
    <row r="1587" spans="1:16" ht="12.75">
      <c r="A1587" s="141" t="s">
        <v>411</v>
      </c>
      <c r="B1587" s="136" t="s">
        <v>579</v>
      </c>
      <c r="D1587" s="141" t="s">
        <v>412</v>
      </c>
      <c r="E1587" s="136" t="s">
        <v>413</v>
      </c>
      <c r="F1587" s="137" t="s">
        <v>450</v>
      </c>
      <c r="G1587" s="142" t="s">
        <v>415</v>
      </c>
      <c r="H1587" s="143">
        <v>2</v>
      </c>
      <c r="I1587" s="144" t="s">
        <v>416</v>
      </c>
      <c r="J1587" s="143">
        <v>1</v>
      </c>
      <c r="K1587" s="142" t="s">
        <v>417</v>
      </c>
      <c r="L1587" s="145">
        <v>1</v>
      </c>
      <c r="M1587" s="142" t="s">
        <v>418</v>
      </c>
      <c r="N1587" s="146">
        <v>1</v>
      </c>
      <c r="O1587" s="142" t="s">
        <v>419</v>
      </c>
      <c r="P1587" s="146">
        <v>1</v>
      </c>
    </row>
    <row r="1589" spans="1:10" ht="12.75">
      <c r="A1589" s="147" t="s">
        <v>420</v>
      </c>
      <c r="C1589" s="148" t="s">
        <v>421</v>
      </c>
      <c r="D1589" s="148" t="s">
        <v>422</v>
      </c>
      <c r="F1589" s="148" t="s">
        <v>423</v>
      </c>
      <c r="G1589" s="148" t="s">
        <v>424</v>
      </c>
      <c r="H1589" s="148" t="s">
        <v>425</v>
      </c>
      <c r="I1589" s="149" t="s">
        <v>426</v>
      </c>
      <c r="J1589" s="148" t="s">
        <v>427</v>
      </c>
    </row>
    <row r="1590" spans="1:8" ht="12.75">
      <c r="A1590" s="150" t="s">
        <v>491</v>
      </c>
      <c r="C1590" s="151">
        <v>228.61599999992177</v>
      </c>
      <c r="D1590" s="131">
        <v>29357.387255877256</v>
      </c>
      <c r="F1590" s="131">
        <v>26486</v>
      </c>
      <c r="G1590" s="131">
        <v>25868.000000029802</v>
      </c>
      <c r="H1590" s="152" t="s">
        <v>1008</v>
      </c>
    </row>
    <row r="1592" spans="4:8" ht="12.75">
      <c r="D1592" s="131">
        <v>29597.12519392371</v>
      </c>
      <c r="F1592" s="131">
        <v>26143.000000029802</v>
      </c>
      <c r="G1592" s="131">
        <v>25301</v>
      </c>
      <c r="H1592" s="152" t="s">
        <v>1009</v>
      </c>
    </row>
    <row r="1594" spans="4:8" ht="12.75">
      <c r="D1594" s="131">
        <v>29832.401843994856</v>
      </c>
      <c r="F1594" s="131">
        <v>26361</v>
      </c>
      <c r="G1594" s="131">
        <v>25945.000000029802</v>
      </c>
      <c r="H1594" s="152" t="s">
        <v>1010</v>
      </c>
    </row>
    <row r="1596" spans="1:8" ht="12.75">
      <c r="A1596" s="147" t="s">
        <v>428</v>
      </c>
      <c r="C1596" s="153" t="s">
        <v>429</v>
      </c>
      <c r="D1596" s="131">
        <v>29595.638097931944</v>
      </c>
      <c r="F1596" s="131">
        <v>26330.00000000993</v>
      </c>
      <c r="G1596" s="131">
        <v>25704.666666686535</v>
      </c>
      <c r="H1596" s="131">
        <v>3566.830758467682</v>
      </c>
    </row>
    <row r="1597" spans="1:8" ht="12.75">
      <c r="A1597" s="130">
        <v>38395.99297453704</v>
      </c>
      <c r="C1597" s="153" t="s">
        <v>430</v>
      </c>
      <c r="D1597" s="131">
        <v>237.51078569601867</v>
      </c>
      <c r="F1597" s="131">
        <v>173.5885940795271</v>
      </c>
      <c r="G1597" s="131">
        <v>351.69920862199405</v>
      </c>
      <c r="H1597" s="131">
        <v>237.51078569601867</v>
      </c>
    </row>
    <row r="1599" spans="3:8" ht="12.75">
      <c r="C1599" s="153" t="s">
        <v>431</v>
      </c>
      <c r="D1599" s="131">
        <v>0.8025195635589801</v>
      </c>
      <c r="F1599" s="131">
        <v>0.6592806459531395</v>
      </c>
      <c r="G1599" s="131">
        <v>1.3682309643711477</v>
      </c>
      <c r="H1599" s="131">
        <v>6.658874552210429</v>
      </c>
    </row>
    <row r="1600" spans="1:10" ht="12.75">
      <c r="A1600" s="147" t="s">
        <v>420</v>
      </c>
      <c r="C1600" s="148" t="s">
        <v>421</v>
      </c>
      <c r="D1600" s="148" t="s">
        <v>422</v>
      </c>
      <c r="F1600" s="148" t="s">
        <v>423</v>
      </c>
      <c r="G1600" s="148" t="s">
        <v>424</v>
      </c>
      <c r="H1600" s="148" t="s">
        <v>425</v>
      </c>
      <c r="I1600" s="149" t="s">
        <v>426</v>
      </c>
      <c r="J1600" s="148" t="s">
        <v>427</v>
      </c>
    </row>
    <row r="1601" spans="1:8" ht="12.75">
      <c r="A1601" s="150" t="s">
        <v>492</v>
      </c>
      <c r="C1601" s="151">
        <v>231.6040000000503</v>
      </c>
      <c r="D1601" s="131">
        <v>29572.043875187635</v>
      </c>
      <c r="F1601" s="131">
        <v>19393</v>
      </c>
      <c r="G1601" s="131">
        <v>22458</v>
      </c>
      <c r="H1601" s="152" t="s">
        <v>1011</v>
      </c>
    </row>
    <row r="1603" spans="4:8" ht="12.75">
      <c r="D1603" s="131">
        <v>30246.59950593114</v>
      </c>
      <c r="F1603" s="131">
        <v>19245</v>
      </c>
      <c r="G1603" s="131">
        <v>22527</v>
      </c>
      <c r="H1603" s="152" t="s">
        <v>1012</v>
      </c>
    </row>
    <row r="1605" spans="4:8" ht="12.75">
      <c r="D1605" s="131">
        <v>30187.62465673685</v>
      </c>
      <c r="F1605" s="131">
        <v>18855</v>
      </c>
      <c r="G1605" s="131">
        <v>22409</v>
      </c>
      <c r="H1605" s="152" t="s">
        <v>1013</v>
      </c>
    </row>
    <row r="1607" spans="1:8" ht="12.75">
      <c r="A1607" s="147" t="s">
        <v>428</v>
      </c>
      <c r="C1607" s="153" t="s">
        <v>429</v>
      </c>
      <c r="D1607" s="131">
        <v>30002.089345951877</v>
      </c>
      <c r="F1607" s="131">
        <v>19164.333333333332</v>
      </c>
      <c r="G1607" s="131">
        <v>22464.666666666664</v>
      </c>
      <c r="H1607" s="131">
        <v>8924.519297642695</v>
      </c>
    </row>
    <row r="1608" spans="1:8" ht="12.75">
      <c r="A1608" s="130">
        <v>38395.99344907407</v>
      </c>
      <c r="C1608" s="153" t="s">
        <v>430</v>
      </c>
      <c r="D1608" s="131">
        <v>373.5958222503477</v>
      </c>
      <c r="F1608" s="131">
        <v>277.92325079657036</v>
      </c>
      <c r="G1608" s="131">
        <v>59.28181283777794</v>
      </c>
      <c r="H1608" s="131">
        <v>373.5958222503477</v>
      </c>
    </row>
    <row r="1610" spans="3:8" ht="12.75">
      <c r="C1610" s="153" t="s">
        <v>431</v>
      </c>
      <c r="D1610" s="131">
        <v>1.2452326834389493</v>
      </c>
      <c r="F1610" s="131">
        <v>1.450210899395946</v>
      </c>
      <c r="G1610" s="131">
        <v>0.263889127390174</v>
      </c>
      <c r="H1610" s="131">
        <v>4.186173056391156</v>
      </c>
    </row>
    <row r="1611" spans="1:10" ht="12.75">
      <c r="A1611" s="147" t="s">
        <v>420</v>
      </c>
      <c r="C1611" s="148" t="s">
        <v>421</v>
      </c>
      <c r="D1611" s="148" t="s">
        <v>422</v>
      </c>
      <c r="F1611" s="148" t="s">
        <v>423</v>
      </c>
      <c r="G1611" s="148" t="s">
        <v>424</v>
      </c>
      <c r="H1611" s="148" t="s">
        <v>425</v>
      </c>
      <c r="I1611" s="149" t="s">
        <v>426</v>
      </c>
      <c r="J1611" s="148" t="s">
        <v>427</v>
      </c>
    </row>
    <row r="1612" spans="1:8" ht="12.75">
      <c r="A1612" s="150" t="s">
        <v>490</v>
      </c>
      <c r="C1612" s="151">
        <v>267.7160000000149</v>
      </c>
      <c r="D1612" s="131">
        <v>32352.293875962496</v>
      </c>
      <c r="F1612" s="131">
        <v>6276.5</v>
      </c>
      <c r="G1612" s="131">
        <v>6406.999999992549</v>
      </c>
      <c r="H1612" s="152" t="s">
        <v>1014</v>
      </c>
    </row>
    <row r="1614" spans="4:8" ht="12.75">
      <c r="D1614" s="131">
        <v>33768.44480586052</v>
      </c>
      <c r="F1614" s="131">
        <v>6280.25</v>
      </c>
      <c r="G1614" s="131">
        <v>6438</v>
      </c>
      <c r="H1614" s="152" t="s">
        <v>1015</v>
      </c>
    </row>
    <row r="1616" spans="4:8" ht="12.75">
      <c r="D1616" s="131">
        <v>33872.75388735533</v>
      </c>
      <c r="F1616" s="131">
        <v>6267.5</v>
      </c>
      <c r="G1616" s="131">
        <v>6394.75</v>
      </c>
      <c r="H1616" s="152" t="s">
        <v>1016</v>
      </c>
    </row>
    <row r="1618" spans="1:8" ht="12.75">
      <c r="A1618" s="147" t="s">
        <v>428</v>
      </c>
      <c r="C1618" s="153" t="s">
        <v>429</v>
      </c>
      <c r="D1618" s="131">
        <v>33331.164189726114</v>
      </c>
      <c r="F1618" s="131">
        <v>6274.75</v>
      </c>
      <c r="G1618" s="131">
        <v>6413.249999997517</v>
      </c>
      <c r="H1618" s="131">
        <v>26975.54747971456</v>
      </c>
    </row>
    <row r="1619" spans="1:8" ht="12.75">
      <c r="A1619" s="130">
        <v>38395.994097222225</v>
      </c>
      <c r="C1619" s="153" t="s">
        <v>430</v>
      </c>
      <c r="D1619" s="131">
        <v>849.3293910469934</v>
      </c>
      <c r="F1619" s="131">
        <v>6.552671211040579</v>
      </c>
      <c r="G1619" s="131">
        <v>22.29209501260172</v>
      </c>
      <c r="H1619" s="131">
        <v>849.3293910469934</v>
      </c>
    </row>
    <row r="1621" spans="3:8" ht="12.75">
      <c r="C1621" s="153" t="s">
        <v>431</v>
      </c>
      <c r="D1621" s="131">
        <v>2.5481539924992713</v>
      </c>
      <c r="F1621" s="131">
        <v>0.10442919974565648</v>
      </c>
      <c r="G1621" s="131">
        <v>0.3475943556326411</v>
      </c>
      <c r="H1621" s="131">
        <v>3.1485158612098</v>
      </c>
    </row>
    <row r="1622" spans="1:10" ht="12.75">
      <c r="A1622" s="147" t="s">
        <v>420</v>
      </c>
      <c r="C1622" s="148" t="s">
        <v>421</v>
      </c>
      <c r="D1622" s="148" t="s">
        <v>422</v>
      </c>
      <c r="F1622" s="148" t="s">
        <v>423</v>
      </c>
      <c r="G1622" s="148" t="s">
        <v>424</v>
      </c>
      <c r="H1622" s="148" t="s">
        <v>425</v>
      </c>
      <c r="I1622" s="149" t="s">
        <v>426</v>
      </c>
      <c r="J1622" s="148" t="s">
        <v>427</v>
      </c>
    </row>
    <row r="1623" spans="1:8" ht="12.75">
      <c r="A1623" s="150" t="s">
        <v>489</v>
      </c>
      <c r="C1623" s="151">
        <v>292.40199999976903</v>
      </c>
      <c r="D1623" s="131">
        <v>40346.536676347256</v>
      </c>
      <c r="F1623" s="131">
        <v>20481.75</v>
      </c>
      <c r="G1623" s="131">
        <v>20480.5</v>
      </c>
      <c r="H1623" s="152" t="s">
        <v>1017</v>
      </c>
    </row>
    <row r="1625" spans="4:8" ht="12.75">
      <c r="D1625" s="131">
        <v>40204.1910508275</v>
      </c>
      <c r="F1625" s="131">
        <v>20388.75</v>
      </c>
      <c r="G1625" s="131">
        <v>20431.25</v>
      </c>
      <c r="H1625" s="152" t="s">
        <v>1018</v>
      </c>
    </row>
    <row r="1627" spans="4:8" ht="12.75">
      <c r="D1627" s="131">
        <v>38567.90989166498</v>
      </c>
      <c r="F1627" s="131">
        <v>20319.25</v>
      </c>
      <c r="G1627" s="131">
        <v>20394.25</v>
      </c>
      <c r="H1627" s="152" t="s">
        <v>1019</v>
      </c>
    </row>
    <row r="1629" spans="1:8" ht="12.75">
      <c r="A1629" s="147" t="s">
        <v>428</v>
      </c>
      <c r="C1629" s="153" t="s">
        <v>429</v>
      </c>
      <c r="D1629" s="131">
        <v>39706.21253961325</v>
      </c>
      <c r="F1629" s="131">
        <v>20396.583333333332</v>
      </c>
      <c r="G1629" s="131">
        <v>20435.333333333332</v>
      </c>
      <c r="H1629" s="131">
        <v>19287.408161082174</v>
      </c>
    </row>
    <row r="1630" spans="1:8" ht="12.75">
      <c r="A1630" s="130">
        <v>38395.99476851852</v>
      </c>
      <c r="C1630" s="153" t="s">
        <v>430</v>
      </c>
      <c r="D1630" s="131">
        <v>988.364941719825</v>
      </c>
      <c r="F1630" s="131">
        <v>81.5327132710137</v>
      </c>
      <c r="G1630" s="131">
        <v>43.26974501118921</v>
      </c>
      <c r="H1630" s="131">
        <v>988.364941719825</v>
      </c>
    </row>
    <row r="1632" spans="3:8" ht="12.75">
      <c r="C1632" s="153" t="s">
        <v>431</v>
      </c>
      <c r="D1632" s="131">
        <v>2.489194709099424</v>
      </c>
      <c r="F1632" s="131">
        <v>0.3997371125279007</v>
      </c>
      <c r="G1632" s="131">
        <v>0.2117398542288971</v>
      </c>
      <c r="H1632" s="131">
        <v>5.124405173910986</v>
      </c>
    </row>
    <row r="1633" spans="1:10" ht="12.75">
      <c r="A1633" s="147" t="s">
        <v>420</v>
      </c>
      <c r="C1633" s="148" t="s">
        <v>421</v>
      </c>
      <c r="D1633" s="148" t="s">
        <v>422</v>
      </c>
      <c r="F1633" s="148" t="s">
        <v>423</v>
      </c>
      <c r="G1633" s="148" t="s">
        <v>424</v>
      </c>
      <c r="H1633" s="148" t="s">
        <v>425</v>
      </c>
      <c r="I1633" s="149" t="s">
        <v>426</v>
      </c>
      <c r="J1633" s="148" t="s">
        <v>427</v>
      </c>
    </row>
    <row r="1634" spans="1:8" ht="12.75">
      <c r="A1634" s="150" t="s">
        <v>493</v>
      </c>
      <c r="C1634" s="151">
        <v>324.75400000019</v>
      </c>
      <c r="D1634" s="131">
        <v>45419.11057835817</v>
      </c>
      <c r="F1634" s="131">
        <v>29894</v>
      </c>
      <c r="G1634" s="131">
        <v>26856.999999970198</v>
      </c>
      <c r="H1634" s="152" t="s">
        <v>1020</v>
      </c>
    </row>
    <row r="1636" spans="4:8" ht="12.75">
      <c r="D1636" s="131">
        <v>46169.05858248472</v>
      </c>
      <c r="F1636" s="131">
        <v>29842</v>
      </c>
      <c r="G1636" s="131">
        <v>27523</v>
      </c>
      <c r="H1636" s="152" t="s">
        <v>1021</v>
      </c>
    </row>
    <row r="1638" spans="4:8" ht="12.75">
      <c r="D1638" s="131">
        <v>45199.021594405174</v>
      </c>
      <c r="F1638" s="131">
        <v>29417</v>
      </c>
      <c r="G1638" s="131">
        <v>27229</v>
      </c>
      <c r="H1638" s="152" t="s">
        <v>1022</v>
      </c>
    </row>
    <row r="1640" spans="1:8" ht="12.75">
      <c r="A1640" s="147" t="s">
        <v>428</v>
      </c>
      <c r="C1640" s="153" t="s">
        <v>429</v>
      </c>
      <c r="D1640" s="131">
        <v>45595.73025174935</v>
      </c>
      <c r="F1640" s="131">
        <v>29717.666666666664</v>
      </c>
      <c r="G1640" s="131">
        <v>27202.99999999007</v>
      </c>
      <c r="H1640" s="131">
        <v>17051.875673657047</v>
      </c>
    </row>
    <row r="1641" spans="1:8" ht="12.75">
      <c r="A1641" s="130">
        <v>38395.99527777778</v>
      </c>
      <c r="C1641" s="153" t="s">
        <v>430</v>
      </c>
      <c r="D1641" s="131">
        <v>508.56545432441044</v>
      </c>
      <c r="F1641" s="131">
        <v>261.6798298175336</v>
      </c>
      <c r="G1641" s="131">
        <v>333.7603931121486</v>
      </c>
      <c r="H1641" s="131">
        <v>508.56545432441044</v>
      </c>
    </row>
    <row r="1643" spans="3:8" ht="12.75">
      <c r="C1643" s="153" t="s">
        <v>431</v>
      </c>
      <c r="D1643" s="131">
        <v>1.1153795575077967</v>
      </c>
      <c r="F1643" s="131">
        <v>0.8805530822884267</v>
      </c>
      <c r="G1643" s="131">
        <v>1.226924946190753</v>
      </c>
      <c r="H1643" s="131">
        <v>2.982460487382503</v>
      </c>
    </row>
    <row r="1644" spans="1:10" ht="12.75">
      <c r="A1644" s="147" t="s">
        <v>420</v>
      </c>
      <c r="C1644" s="148" t="s">
        <v>421</v>
      </c>
      <c r="D1644" s="148" t="s">
        <v>422</v>
      </c>
      <c r="F1644" s="148" t="s">
        <v>423</v>
      </c>
      <c r="G1644" s="148" t="s">
        <v>424</v>
      </c>
      <c r="H1644" s="148" t="s">
        <v>425</v>
      </c>
      <c r="I1644" s="149" t="s">
        <v>426</v>
      </c>
      <c r="J1644" s="148" t="s">
        <v>427</v>
      </c>
    </row>
    <row r="1645" spans="1:8" ht="12.75">
      <c r="A1645" s="150" t="s">
        <v>512</v>
      </c>
      <c r="C1645" s="151">
        <v>343.82299999985844</v>
      </c>
      <c r="D1645" s="131">
        <v>31242.624431282282</v>
      </c>
      <c r="F1645" s="131">
        <v>27027.999999970198</v>
      </c>
      <c r="G1645" s="131">
        <v>27062</v>
      </c>
      <c r="H1645" s="152" t="s">
        <v>1023</v>
      </c>
    </row>
    <row r="1647" spans="4:8" ht="12.75">
      <c r="D1647" s="131">
        <v>31451.647184073925</v>
      </c>
      <c r="F1647" s="131">
        <v>27636</v>
      </c>
      <c r="G1647" s="131">
        <v>27568.000000029802</v>
      </c>
      <c r="H1647" s="152" t="s">
        <v>1024</v>
      </c>
    </row>
    <row r="1649" spans="4:8" ht="12.75">
      <c r="D1649" s="131">
        <v>31547.96269571781</v>
      </c>
      <c r="F1649" s="131">
        <v>27827.999999970198</v>
      </c>
      <c r="G1649" s="131">
        <v>27875.999999970198</v>
      </c>
      <c r="H1649" s="152" t="s">
        <v>1025</v>
      </c>
    </row>
    <row r="1651" spans="1:8" ht="12.75">
      <c r="A1651" s="147" t="s">
        <v>428</v>
      </c>
      <c r="C1651" s="153" t="s">
        <v>429</v>
      </c>
      <c r="D1651" s="131">
        <v>31414.07810369134</v>
      </c>
      <c r="F1651" s="131">
        <v>27497.333333313465</v>
      </c>
      <c r="G1651" s="131">
        <v>27502</v>
      </c>
      <c r="H1651" s="131">
        <v>3914.428272051513</v>
      </c>
    </row>
    <row r="1652" spans="1:8" ht="12.75">
      <c r="A1652" s="130">
        <v>38395.995717592596</v>
      </c>
      <c r="C1652" s="153" t="s">
        <v>430</v>
      </c>
      <c r="D1652" s="131">
        <v>156.0975361204577</v>
      </c>
      <c r="F1652" s="131">
        <v>417.63780161451183</v>
      </c>
      <c r="G1652" s="131">
        <v>410.9939172187889</v>
      </c>
      <c r="H1652" s="131">
        <v>156.0975361204577</v>
      </c>
    </row>
    <row r="1654" spans="3:8" ht="12.75">
      <c r="C1654" s="153" t="s">
        <v>431</v>
      </c>
      <c r="D1654" s="131">
        <v>0.49690312606090875</v>
      </c>
      <c r="F1654" s="131">
        <v>1.5188301954667613</v>
      </c>
      <c r="G1654" s="131">
        <v>1.494414650639186</v>
      </c>
      <c r="H1654" s="131">
        <v>3.9877480252984316</v>
      </c>
    </row>
    <row r="1655" spans="1:10" ht="12.75">
      <c r="A1655" s="147" t="s">
        <v>420</v>
      </c>
      <c r="C1655" s="148" t="s">
        <v>421</v>
      </c>
      <c r="D1655" s="148" t="s">
        <v>422</v>
      </c>
      <c r="F1655" s="148" t="s">
        <v>423</v>
      </c>
      <c r="G1655" s="148" t="s">
        <v>424</v>
      </c>
      <c r="H1655" s="148" t="s">
        <v>425</v>
      </c>
      <c r="I1655" s="149" t="s">
        <v>426</v>
      </c>
      <c r="J1655" s="148" t="s">
        <v>427</v>
      </c>
    </row>
    <row r="1656" spans="1:8" ht="12.75">
      <c r="A1656" s="150" t="s">
        <v>494</v>
      </c>
      <c r="C1656" s="151">
        <v>361.38400000007823</v>
      </c>
      <c r="D1656" s="131">
        <v>60198.454094827175</v>
      </c>
      <c r="F1656" s="131">
        <v>25700</v>
      </c>
      <c r="G1656" s="131">
        <v>25252</v>
      </c>
      <c r="H1656" s="152" t="s">
        <v>1026</v>
      </c>
    </row>
    <row r="1658" spans="4:8" ht="12.75">
      <c r="D1658" s="131">
        <v>59453.82989472151</v>
      </c>
      <c r="F1658" s="131">
        <v>25546</v>
      </c>
      <c r="G1658" s="131">
        <v>24876</v>
      </c>
      <c r="H1658" s="152" t="s">
        <v>1027</v>
      </c>
    </row>
    <row r="1660" spans="4:8" ht="12.75">
      <c r="D1660" s="131">
        <v>63050.410114347935</v>
      </c>
      <c r="F1660" s="131">
        <v>25404</v>
      </c>
      <c r="G1660" s="131">
        <v>25518</v>
      </c>
      <c r="H1660" s="152" t="s">
        <v>1028</v>
      </c>
    </row>
    <row r="1662" spans="1:8" ht="12.75">
      <c r="A1662" s="147" t="s">
        <v>428</v>
      </c>
      <c r="C1662" s="153" t="s">
        <v>429</v>
      </c>
      <c r="D1662" s="131">
        <v>60900.898034632206</v>
      </c>
      <c r="F1662" s="131">
        <v>25550</v>
      </c>
      <c r="G1662" s="131">
        <v>25215.333333333336</v>
      </c>
      <c r="H1662" s="131">
        <v>35504.72566801114</v>
      </c>
    </row>
    <row r="1663" spans="1:8" ht="12.75">
      <c r="A1663" s="130">
        <v>38395.996145833335</v>
      </c>
      <c r="C1663" s="153" t="s">
        <v>430</v>
      </c>
      <c r="D1663" s="131">
        <v>1898.3987819950114</v>
      </c>
      <c r="F1663" s="131">
        <v>148.0405349895764</v>
      </c>
      <c r="G1663" s="131">
        <v>322.5667889497202</v>
      </c>
      <c r="H1663" s="131">
        <v>1898.3987819950114</v>
      </c>
    </row>
    <row r="1665" spans="3:8" ht="12.75">
      <c r="C1665" s="153" t="s">
        <v>431</v>
      </c>
      <c r="D1665" s="131">
        <v>3.117193413002644</v>
      </c>
      <c r="F1665" s="131">
        <v>0.579415009743939</v>
      </c>
      <c r="G1665" s="131">
        <v>1.279248561522302</v>
      </c>
      <c r="H1665" s="131">
        <v>5.346890438602714</v>
      </c>
    </row>
    <row r="1666" spans="1:10" ht="12.75">
      <c r="A1666" s="147" t="s">
        <v>420</v>
      </c>
      <c r="C1666" s="148" t="s">
        <v>421</v>
      </c>
      <c r="D1666" s="148" t="s">
        <v>422</v>
      </c>
      <c r="F1666" s="148" t="s">
        <v>423</v>
      </c>
      <c r="G1666" s="148" t="s">
        <v>424</v>
      </c>
      <c r="H1666" s="148" t="s">
        <v>425</v>
      </c>
      <c r="I1666" s="149" t="s">
        <v>426</v>
      </c>
      <c r="J1666" s="148" t="s">
        <v>427</v>
      </c>
    </row>
    <row r="1667" spans="1:8" ht="12.75">
      <c r="A1667" s="150" t="s">
        <v>513</v>
      </c>
      <c r="C1667" s="151">
        <v>371.029</v>
      </c>
      <c r="D1667" s="131">
        <v>37811.07312190533</v>
      </c>
      <c r="F1667" s="131">
        <v>30496</v>
      </c>
      <c r="G1667" s="131">
        <v>30712</v>
      </c>
      <c r="H1667" s="152" t="s">
        <v>1029</v>
      </c>
    </row>
    <row r="1669" spans="4:8" ht="12.75">
      <c r="D1669" s="131">
        <v>37609.55287963152</v>
      </c>
      <c r="F1669" s="131">
        <v>30814</v>
      </c>
      <c r="G1669" s="131">
        <v>30662</v>
      </c>
      <c r="H1669" s="152" t="s">
        <v>1030</v>
      </c>
    </row>
    <row r="1671" spans="4:8" ht="12.75">
      <c r="D1671" s="131">
        <v>36686.65781098604</v>
      </c>
      <c r="F1671" s="131">
        <v>31068.000000029802</v>
      </c>
      <c r="G1671" s="131">
        <v>31846</v>
      </c>
      <c r="H1671" s="152" t="s">
        <v>1031</v>
      </c>
    </row>
    <row r="1673" spans="1:8" ht="12.75">
      <c r="A1673" s="147" t="s">
        <v>428</v>
      </c>
      <c r="C1673" s="153" t="s">
        <v>429</v>
      </c>
      <c r="D1673" s="131">
        <v>37369.09460417429</v>
      </c>
      <c r="F1673" s="131">
        <v>30792.666666676603</v>
      </c>
      <c r="G1673" s="131">
        <v>31073.333333333336</v>
      </c>
      <c r="H1673" s="131">
        <v>6469.620326507818</v>
      </c>
    </row>
    <row r="1674" spans="1:8" ht="12.75">
      <c r="A1674" s="130">
        <v>38395.99658564815</v>
      </c>
      <c r="C1674" s="153" t="s">
        <v>430</v>
      </c>
      <c r="D1674" s="131">
        <v>599.5353071628994</v>
      </c>
      <c r="F1674" s="131">
        <v>286.5961153635397</v>
      </c>
      <c r="G1674" s="131">
        <v>669.6158102474384</v>
      </c>
      <c r="H1674" s="131">
        <v>599.5353071628994</v>
      </c>
    </row>
    <row r="1676" spans="3:8" ht="12.75">
      <c r="C1676" s="153" t="s">
        <v>431</v>
      </c>
      <c r="D1676" s="131">
        <v>1.6043613406034427</v>
      </c>
      <c r="F1676" s="131">
        <v>0.9307284700798258</v>
      </c>
      <c r="G1676" s="131">
        <v>2.154953261899072</v>
      </c>
      <c r="H1676" s="131">
        <v>9.266931858527123</v>
      </c>
    </row>
    <row r="1677" spans="1:10" ht="12.75">
      <c r="A1677" s="147" t="s">
        <v>420</v>
      </c>
      <c r="C1677" s="148" t="s">
        <v>421</v>
      </c>
      <c r="D1677" s="148" t="s">
        <v>422</v>
      </c>
      <c r="F1677" s="148" t="s">
        <v>423</v>
      </c>
      <c r="G1677" s="148" t="s">
        <v>424</v>
      </c>
      <c r="H1677" s="148" t="s">
        <v>425</v>
      </c>
      <c r="I1677" s="149" t="s">
        <v>426</v>
      </c>
      <c r="J1677" s="148" t="s">
        <v>427</v>
      </c>
    </row>
    <row r="1678" spans="1:8" ht="12.75">
      <c r="A1678" s="150" t="s">
        <v>488</v>
      </c>
      <c r="C1678" s="151">
        <v>407.77100000018254</v>
      </c>
      <c r="D1678" s="131">
        <v>891649.1285200119</v>
      </c>
      <c r="F1678" s="131">
        <v>83200</v>
      </c>
      <c r="G1678" s="131">
        <v>78700</v>
      </c>
      <c r="H1678" s="152" t="s">
        <v>1032</v>
      </c>
    </row>
    <row r="1680" spans="4:8" ht="12.75">
      <c r="D1680" s="131">
        <v>848065.1662359238</v>
      </c>
      <c r="F1680" s="131">
        <v>81700</v>
      </c>
      <c r="G1680" s="131">
        <v>80400</v>
      </c>
      <c r="H1680" s="152" t="s">
        <v>1033</v>
      </c>
    </row>
    <row r="1682" spans="4:8" ht="12.75">
      <c r="D1682" s="131">
        <v>860120.6946487427</v>
      </c>
      <c r="F1682" s="131">
        <v>82500</v>
      </c>
      <c r="G1682" s="131">
        <v>79800</v>
      </c>
      <c r="H1682" s="152" t="s">
        <v>1034</v>
      </c>
    </row>
    <row r="1684" spans="1:8" ht="12.75">
      <c r="A1684" s="147" t="s">
        <v>428</v>
      </c>
      <c r="C1684" s="153" t="s">
        <v>429</v>
      </c>
      <c r="D1684" s="131">
        <v>866611.6631348927</v>
      </c>
      <c r="F1684" s="131">
        <v>82466.66666666667</v>
      </c>
      <c r="G1684" s="131">
        <v>79633.33333333333</v>
      </c>
      <c r="H1684" s="131">
        <v>785584.8287533415</v>
      </c>
    </row>
    <row r="1685" spans="1:8" ht="12.75">
      <c r="A1685" s="130">
        <v>38395.99706018518</v>
      </c>
      <c r="C1685" s="153" t="s">
        <v>430</v>
      </c>
      <c r="D1685" s="131">
        <v>22505.33150191861</v>
      </c>
      <c r="F1685" s="131">
        <v>750.5553499465136</v>
      </c>
      <c r="G1685" s="131">
        <v>862.167810425171</v>
      </c>
      <c r="H1685" s="131">
        <v>22505.33150191861</v>
      </c>
    </row>
    <row r="1687" spans="3:8" ht="12.75">
      <c r="C1687" s="153" t="s">
        <v>431</v>
      </c>
      <c r="D1687" s="131">
        <v>2.596933835451454</v>
      </c>
      <c r="F1687" s="131">
        <v>0.9101317905576157</v>
      </c>
      <c r="G1687" s="131">
        <v>1.0826720097427849</v>
      </c>
      <c r="H1687" s="131">
        <v>2.864786930474805</v>
      </c>
    </row>
    <row r="1688" spans="1:10" ht="12.75">
      <c r="A1688" s="147" t="s">
        <v>420</v>
      </c>
      <c r="C1688" s="148" t="s">
        <v>421</v>
      </c>
      <c r="D1688" s="148" t="s">
        <v>422</v>
      </c>
      <c r="F1688" s="148" t="s">
        <v>423</v>
      </c>
      <c r="G1688" s="148" t="s">
        <v>424</v>
      </c>
      <c r="H1688" s="148" t="s">
        <v>425</v>
      </c>
      <c r="I1688" s="149" t="s">
        <v>426</v>
      </c>
      <c r="J1688" s="148" t="s">
        <v>427</v>
      </c>
    </row>
    <row r="1689" spans="1:8" ht="12.75">
      <c r="A1689" s="150" t="s">
        <v>495</v>
      </c>
      <c r="C1689" s="151">
        <v>455.40299999993294</v>
      </c>
      <c r="D1689" s="131">
        <v>88177.30154550076</v>
      </c>
      <c r="F1689" s="131">
        <v>74380</v>
      </c>
      <c r="G1689" s="131">
        <v>75972.5</v>
      </c>
      <c r="H1689" s="152" t="s">
        <v>1035</v>
      </c>
    </row>
    <row r="1691" spans="4:8" ht="12.75">
      <c r="D1691" s="131">
        <v>88479.4960269928</v>
      </c>
      <c r="F1691" s="131">
        <v>74190</v>
      </c>
      <c r="G1691" s="131">
        <v>75577.5</v>
      </c>
      <c r="H1691" s="152" t="s">
        <v>1036</v>
      </c>
    </row>
    <row r="1693" spans="4:8" ht="12.75">
      <c r="D1693" s="131">
        <v>88316.2580294609</v>
      </c>
      <c r="F1693" s="131">
        <v>73450</v>
      </c>
      <c r="G1693" s="131">
        <v>76490</v>
      </c>
      <c r="H1693" s="152" t="s">
        <v>1037</v>
      </c>
    </row>
    <row r="1695" spans="1:8" ht="12.75">
      <c r="A1695" s="147" t="s">
        <v>428</v>
      </c>
      <c r="C1695" s="153" t="s">
        <v>429</v>
      </c>
      <c r="D1695" s="131">
        <v>88324.35186731815</v>
      </c>
      <c r="F1695" s="131">
        <v>74006.66666666667</v>
      </c>
      <c r="G1695" s="131">
        <v>76013.33333333333</v>
      </c>
      <c r="H1695" s="131">
        <v>13320.185200651486</v>
      </c>
    </row>
    <row r="1696" spans="1:8" ht="12.75">
      <c r="A1696" s="130">
        <v>38395.997708333336</v>
      </c>
      <c r="C1696" s="153" t="s">
        <v>430</v>
      </c>
      <c r="D1696" s="131">
        <v>151.25973959257826</v>
      </c>
      <c r="F1696" s="131">
        <v>491.35866058647355</v>
      </c>
      <c r="G1696" s="131">
        <v>457.6183817694972</v>
      </c>
      <c r="H1696" s="131">
        <v>151.25973959257826</v>
      </c>
    </row>
    <row r="1698" spans="3:8" ht="12.75">
      <c r="C1698" s="153" t="s">
        <v>431</v>
      </c>
      <c r="D1698" s="131">
        <v>0.17125485372346957</v>
      </c>
      <c r="F1698" s="131">
        <v>0.6639383757136388</v>
      </c>
      <c r="G1698" s="131">
        <v>0.6020238314806579</v>
      </c>
      <c r="H1698" s="131">
        <v>1.1355678416932238</v>
      </c>
    </row>
    <row r="1699" spans="1:16" ht="12.75">
      <c r="A1699" s="141" t="s">
        <v>411</v>
      </c>
      <c r="B1699" s="136" t="s">
        <v>580</v>
      </c>
      <c r="D1699" s="141" t="s">
        <v>412</v>
      </c>
      <c r="E1699" s="136" t="s">
        <v>413</v>
      </c>
      <c r="F1699" s="137" t="s">
        <v>451</v>
      </c>
      <c r="G1699" s="142" t="s">
        <v>415</v>
      </c>
      <c r="H1699" s="143">
        <v>2</v>
      </c>
      <c r="I1699" s="144" t="s">
        <v>416</v>
      </c>
      <c r="J1699" s="143">
        <v>2</v>
      </c>
      <c r="K1699" s="142" t="s">
        <v>417</v>
      </c>
      <c r="L1699" s="145">
        <v>1</v>
      </c>
      <c r="M1699" s="142" t="s">
        <v>418</v>
      </c>
      <c r="N1699" s="146">
        <v>1</v>
      </c>
      <c r="O1699" s="142" t="s">
        <v>419</v>
      </c>
      <c r="P1699" s="146">
        <v>1</v>
      </c>
    </row>
    <row r="1701" spans="1:10" ht="12.75">
      <c r="A1701" s="147" t="s">
        <v>420</v>
      </c>
      <c r="C1701" s="148" t="s">
        <v>421</v>
      </c>
      <c r="D1701" s="148" t="s">
        <v>422</v>
      </c>
      <c r="F1701" s="148" t="s">
        <v>423</v>
      </c>
      <c r="G1701" s="148" t="s">
        <v>424</v>
      </c>
      <c r="H1701" s="148" t="s">
        <v>425</v>
      </c>
      <c r="I1701" s="149" t="s">
        <v>426</v>
      </c>
      <c r="J1701" s="148" t="s">
        <v>427</v>
      </c>
    </row>
    <row r="1702" spans="1:8" ht="12.75">
      <c r="A1702" s="150" t="s">
        <v>491</v>
      </c>
      <c r="C1702" s="151">
        <v>228.61599999992177</v>
      </c>
      <c r="D1702" s="131">
        <v>28745.162448585033</v>
      </c>
      <c r="F1702" s="131">
        <v>26162</v>
      </c>
      <c r="G1702" s="131">
        <v>25555</v>
      </c>
      <c r="H1702" s="152" t="s">
        <v>1038</v>
      </c>
    </row>
    <row r="1704" spans="4:8" ht="12.75">
      <c r="D1704" s="131">
        <v>28722.11937868595</v>
      </c>
      <c r="F1704" s="131">
        <v>25800.999999970198</v>
      </c>
      <c r="G1704" s="131">
        <v>25709</v>
      </c>
      <c r="H1704" s="152" t="s">
        <v>1039</v>
      </c>
    </row>
    <row r="1706" spans="4:8" ht="12.75">
      <c r="D1706" s="131">
        <v>28551.336497813463</v>
      </c>
      <c r="F1706" s="131">
        <v>26142</v>
      </c>
      <c r="G1706" s="131">
        <v>25558</v>
      </c>
      <c r="H1706" s="152" t="s">
        <v>1040</v>
      </c>
    </row>
    <row r="1708" spans="1:8" ht="12.75">
      <c r="A1708" s="147" t="s">
        <v>428</v>
      </c>
      <c r="C1708" s="153" t="s">
        <v>429</v>
      </c>
      <c r="D1708" s="131">
        <v>28672.872775028147</v>
      </c>
      <c r="F1708" s="131">
        <v>26034.99999999007</v>
      </c>
      <c r="G1708" s="131">
        <v>25607.333333333336</v>
      </c>
      <c r="H1708" s="131">
        <v>2843.8590135654085</v>
      </c>
    </row>
    <row r="1709" spans="1:8" ht="12.75">
      <c r="A1709" s="130">
        <v>38395.999930555554</v>
      </c>
      <c r="C1709" s="153" t="s">
        <v>430</v>
      </c>
      <c r="D1709" s="131">
        <v>105.88222597290606</v>
      </c>
      <c r="F1709" s="131">
        <v>202.8965253697578</v>
      </c>
      <c r="G1709" s="131">
        <v>88.05869254839828</v>
      </c>
      <c r="H1709" s="131">
        <v>105.88222597290606</v>
      </c>
    </row>
    <row r="1711" spans="3:8" ht="12.75">
      <c r="C1711" s="153" t="s">
        <v>431</v>
      </c>
      <c r="D1711" s="131">
        <v>0.36927665673291493</v>
      </c>
      <c r="F1711" s="131">
        <v>0.7793221638941241</v>
      </c>
      <c r="G1711" s="131">
        <v>0.343880760257732</v>
      </c>
      <c r="H1711" s="131">
        <v>3.723188296882524</v>
      </c>
    </row>
    <row r="1712" spans="1:10" ht="12.75">
      <c r="A1712" s="147" t="s">
        <v>420</v>
      </c>
      <c r="C1712" s="148" t="s">
        <v>421</v>
      </c>
      <c r="D1712" s="148" t="s">
        <v>422</v>
      </c>
      <c r="F1712" s="148" t="s">
        <v>423</v>
      </c>
      <c r="G1712" s="148" t="s">
        <v>424</v>
      </c>
      <c r="H1712" s="148" t="s">
        <v>425</v>
      </c>
      <c r="I1712" s="149" t="s">
        <v>426</v>
      </c>
      <c r="J1712" s="148" t="s">
        <v>427</v>
      </c>
    </row>
    <row r="1713" spans="1:8" ht="12.75">
      <c r="A1713" s="150" t="s">
        <v>492</v>
      </c>
      <c r="C1713" s="151">
        <v>231.6040000000503</v>
      </c>
      <c r="D1713" s="131">
        <v>26369.728303343058</v>
      </c>
      <c r="F1713" s="131">
        <v>19406</v>
      </c>
      <c r="G1713" s="131">
        <v>22848</v>
      </c>
      <c r="H1713" s="152" t="s">
        <v>1041</v>
      </c>
    </row>
    <row r="1715" spans="4:8" ht="12.75">
      <c r="D1715" s="131">
        <v>26007.355772465467</v>
      </c>
      <c r="F1715" s="131">
        <v>19351</v>
      </c>
      <c r="G1715" s="131">
        <v>22326</v>
      </c>
      <c r="H1715" s="152" t="s">
        <v>1042</v>
      </c>
    </row>
    <row r="1717" spans="4:8" ht="12.75">
      <c r="D1717" s="131">
        <v>26345.818677067757</v>
      </c>
      <c r="F1717" s="131">
        <v>18850</v>
      </c>
      <c r="G1717" s="131">
        <v>22475</v>
      </c>
      <c r="H1717" s="152" t="s">
        <v>1043</v>
      </c>
    </row>
    <row r="1719" spans="1:8" ht="12.75">
      <c r="A1719" s="147" t="s">
        <v>428</v>
      </c>
      <c r="C1719" s="153" t="s">
        <v>429</v>
      </c>
      <c r="D1719" s="131">
        <v>26240.96758429209</v>
      </c>
      <c r="F1719" s="131">
        <v>19202.333333333332</v>
      </c>
      <c r="G1719" s="131">
        <v>22549.666666666664</v>
      </c>
      <c r="H1719" s="131">
        <v>5098.151159171321</v>
      </c>
    </row>
    <row r="1720" spans="1:8" ht="12.75">
      <c r="A1720" s="130">
        <v>38396.000393518516</v>
      </c>
      <c r="C1720" s="153" t="s">
        <v>430</v>
      </c>
      <c r="D1720" s="131">
        <v>202.66666357810035</v>
      </c>
      <c r="F1720" s="131">
        <v>306.3663384468557</v>
      </c>
      <c r="G1720" s="131">
        <v>268.8909320399878</v>
      </c>
      <c r="H1720" s="131">
        <v>202.66666357810035</v>
      </c>
    </row>
    <row r="1722" spans="3:8" ht="12.75">
      <c r="C1722" s="153" t="s">
        <v>431</v>
      </c>
      <c r="D1722" s="131">
        <v>0.7723292326286672</v>
      </c>
      <c r="F1722" s="131">
        <v>1.5954641195350687</v>
      </c>
      <c r="G1722" s="131">
        <v>1.1924386112432757</v>
      </c>
      <c r="H1722" s="131">
        <v>3.9752972646468745</v>
      </c>
    </row>
    <row r="1723" spans="1:10" ht="12.75">
      <c r="A1723" s="147" t="s">
        <v>420</v>
      </c>
      <c r="C1723" s="148" t="s">
        <v>421</v>
      </c>
      <c r="D1723" s="148" t="s">
        <v>422</v>
      </c>
      <c r="F1723" s="148" t="s">
        <v>423</v>
      </c>
      <c r="G1723" s="148" t="s">
        <v>424</v>
      </c>
      <c r="H1723" s="148" t="s">
        <v>425</v>
      </c>
      <c r="I1723" s="149" t="s">
        <v>426</v>
      </c>
      <c r="J1723" s="148" t="s">
        <v>427</v>
      </c>
    </row>
    <row r="1724" spans="1:8" ht="12.75">
      <c r="A1724" s="150" t="s">
        <v>490</v>
      </c>
      <c r="C1724" s="151">
        <v>267.7160000000149</v>
      </c>
      <c r="D1724" s="131">
        <v>16236.222815856338</v>
      </c>
      <c r="F1724" s="131">
        <v>6108</v>
      </c>
      <c r="G1724" s="131">
        <v>6365.5</v>
      </c>
      <c r="H1724" s="152" t="s">
        <v>1044</v>
      </c>
    </row>
    <row r="1726" spans="4:8" ht="12.75">
      <c r="D1726" s="131">
        <v>16499.947585701942</v>
      </c>
      <c r="F1726" s="131">
        <v>6179.5</v>
      </c>
      <c r="G1726" s="131">
        <v>6297</v>
      </c>
      <c r="H1726" s="152" t="s">
        <v>1045</v>
      </c>
    </row>
    <row r="1728" spans="4:8" ht="12.75">
      <c r="D1728" s="131">
        <v>16192.45995695889</v>
      </c>
      <c r="F1728" s="131">
        <v>6177</v>
      </c>
      <c r="G1728" s="131">
        <v>6289.25</v>
      </c>
      <c r="H1728" s="152" t="s">
        <v>1046</v>
      </c>
    </row>
    <row r="1730" spans="1:8" ht="12.75">
      <c r="A1730" s="147" t="s">
        <v>428</v>
      </c>
      <c r="C1730" s="153" t="s">
        <v>429</v>
      </c>
      <c r="D1730" s="131">
        <v>16309.543452839058</v>
      </c>
      <c r="F1730" s="131">
        <v>6154.833333333334</v>
      </c>
      <c r="G1730" s="131">
        <v>6317.25</v>
      </c>
      <c r="H1730" s="131">
        <v>10059.879061855096</v>
      </c>
    </row>
    <row r="1731" spans="1:8" ht="12.75">
      <c r="A1731" s="130">
        <v>38396.00104166667</v>
      </c>
      <c r="C1731" s="153" t="s">
        <v>430</v>
      </c>
      <c r="D1731" s="131">
        <v>166.34030573835884</v>
      </c>
      <c r="F1731" s="131">
        <v>40.57811396964296</v>
      </c>
      <c r="G1731" s="131">
        <v>41.96501519122804</v>
      </c>
      <c r="H1731" s="131">
        <v>166.34030573835884</v>
      </c>
    </row>
    <row r="1733" spans="3:8" ht="12.75">
      <c r="C1733" s="153" t="s">
        <v>431</v>
      </c>
      <c r="D1733" s="131">
        <v>1.0198955367411184</v>
      </c>
      <c r="F1733" s="131">
        <v>0.659288591128538</v>
      </c>
      <c r="G1733" s="131">
        <v>0.6642924562306074</v>
      </c>
      <c r="H1733" s="131">
        <v>1.6535020422768858</v>
      </c>
    </row>
    <row r="1734" spans="1:10" ht="12.75">
      <c r="A1734" s="147" t="s">
        <v>420</v>
      </c>
      <c r="C1734" s="148" t="s">
        <v>421</v>
      </c>
      <c r="D1734" s="148" t="s">
        <v>422</v>
      </c>
      <c r="F1734" s="148" t="s">
        <v>423</v>
      </c>
      <c r="G1734" s="148" t="s">
        <v>424</v>
      </c>
      <c r="H1734" s="148" t="s">
        <v>425</v>
      </c>
      <c r="I1734" s="149" t="s">
        <v>426</v>
      </c>
      <c r="J1734" s="148" t="s">
        <v>427</v>
      </c>
    </row>
    <row r="1735" spans="1:8" ht="12.75">
      <c r="A1735" s="150" t="s">
        <v>489</v>
      </c>
      <c r="C1735" s="151">
        <v>292.40199999976903</v>
      </c>
      <c r="D1735" s="131">
        <v>39745.94535881281</v>
      </c>
      <c r="F1735" s="131">
        <v>20415</v>
      </c>
      <c r="G1735" s="131">
        <v>20127.5</v>
      </c>
      <c r="H1735" s="152" t="s">
        <v>1047</v>
      </c>
    </row>
    <row r="1737" spans="4:8" ht="12.75">
      <c r="D1737" s="131">
        <v>39835.8230856657</v>
      </c>
      <c r="F1737" s="131">
        <v>20434.75</v>
      </c>
      <c r="G1737" s="131">
        <v>20244.5</v>
      </c>
      <c r="H1737" s="152" t="s">
        <v>1048</v>
      </c>
    </row>
    <row r="1739" spans="4:8" ht="12.75">
      <c r="D1739" s="131">
        <v>38760.05320221186</v>
      </c>
      <c r="F1739" s="131">
        <v>20410.5</v>
      </c>
      <c r="G1739" s="131">
        <v>20053.5</v>
      </c>
      <c r="H1739" s="152" t="s">
        <v>1049</v>
      </c>
    </row>
    <row r="1741" spans="1:8" ht="12.75">
      <c r="A1741" s="147" t="s">
        <v>428</v>
      </c>
      <c r="C1741" s="153" t="s">
        <v>429</v>
      </c>
      <c r="D1741" s="131">
        <v>39447.273882230125</v>
      </c>
      <c r="F1741" s="131">
        <v>20420.083333333332</v>
      </c>
      <c r="G1741" s="131">
        <v>20141.833333333332</v>
      </c>
      <c r="H1741" s="131">
        <v>19186.751989574757</v>
      </c>
    </row>
    <row r="1742" spans="1:8" ht="12.75">
      <c r="A1742" s="130">
        <v>38396.00171296296</v>
      </c>
      <c r="C1742" s="153" t="s">
        <v>430</v>
      </c>
      <c r="D1742" s="131">
        <v>596.8447861292371</v>
      </c>
      <c r="F1742" s="131">
        <v>12.899450892705989</v>
      </c>
      <c r="G1742" s="131">
        <v>96.30334019821605</v>
      </c>
      <c r="H1742" s="131">
        <v>596.8447861292371</v>
      </c>
    </row>
    <row r="1744" spans="3:8" ht="12.75">
      <c r="C1744" s="153" t="s">
        <v>431</v>
      </c>
      <c r="D1744" s="131">
        <v>1.5130190945795592</v>
      </c>
      <c r="F1744" s="131">
        <v>0.06317041258910626</v>
      </c>
      <c r="G1744" s="131">
        <v>0.4781259908393777</v>
      </c>
      <c r="H1744" s="131">
        <v>3.110712988073941</v>
      </c>
    </row>
    <row r="1745" spans="1:10" ht="12.75">
      <c r="A1745" s="147" t="s">
        <v>420</v>
      </c>
      <c r="C1745" s="148" t="s">
        <v>421</v>
      </c>
      <c r="D1745" s="148" t="s">
        <v>422</v>
      </c>
      <c r="F1745" s="148" t="s">
        <v>423</v>
      </c>
      <c r="G1745" s="148" t="s">
        <v>424</v>
      </c>
      <c r="H1745" s="148" t="s">
        <v>425</v>
      </c>
      <c r="I1745" s="149" t="s">
        <v>426</v>
      </c>
      <c r="J1745" s="148" t="s">
        <v>427</v>
      </c>
    </row>
    <row r="1746" spans="1:8" ht="12.75">
      <c r="A1746" s="150" t="s">
        <v>493</v>
      </c>
      <c r="C1746" s="151">
        <v>324.75400000019</v>
      </c>
      <c r="D1746" s="131">
        <v>43933.7912748456</v>
      </c>
      <c r="F1746" s="131">
        <v>29973</v>
      </c>
      <c r="G1746" s="131">
        <v>27347.000000029802</v>
      </c>
      <c r="H1746" s="152" t="s">
        <v>1050</v>
      </c>
    </row>
    <row r="1748" spans="4:8" ht="12.75">
      <c r="D1748" s="131">
        <v>45245.794368863106</v>
      </c>
      <c r="F1748" s="131">
        <v>29891.000000029802</v>
      </c>
      <c r="G1748" s="131">
        <v>26550</v>
      </c>
      <c r="H1748" s="152" t="s">
        <v>1051</v>
      </c>
    </row>
    <row r="1750" spans="4:8" ht="12.75">
      <c r="D1750" s="131">
        <v>45076.94881540537</v>
      </c>
      <c r="F1750" s="131">
        <v>29165</v>
      </c>
      <c r="G1750" s="131">
        <v>27266.000000029802</v>
      </c>
      <c r="H1750" s="152" t="s">
        <v>1052</v>
      </c>
    </row>
    <row r="1752" spans="1:8" ht="12.75">
      <c r="A1752" s="147" t="s">
        <v>428</v>
      </c>
      <c r="C1752" s="153" t="s">
        <v>429</v>
      </c>
      <c r="D1752" s="131">
        <v>44752.178153038025</v>
      </c>
      <c r="F1752" s="131">
        <v>29676.333333343267</v>
      </c>
      <c r="G1752" s="131">
        <v>27054.3333333532</v>
      </c>
      <c r="H1752" s="131">
        <v>16299.758643747571</v>
      </c>
    </row>
    <row r="1753" spans="1:8" ht="12.75">
      <c r="A1753" s="130">
        <v>38396.002222222225</v>
      </c>
      <c r="C1753" s="153" t="s">
        <v>430</v>
      </c>
      <c r="D1753" s="131">
        <v>713.7541712864512</v>
      </c>
      <c r="F1753" s="131">
        <v>444.7216357898953</v>
      </c>
      <c r="G1753" s="131">
        <v>438.6391835536266</v>
      </c>
      <c r="H1753" s="131">
        <v>713.7541712864512</v>
      </c>
    </row>
    <row r="1755" spans="3:8" ht="12.75">
      <c r="C1755" s="153" t="s">
        <v>431</v>
      </c>
      <c r="D1755" s="131">
        <v>1.594903758305667</v>
      </c>
      <c r="F1755" s="131">
        <v>1.4985733944773494</v>
      </c>
      <c r="G1755" s="131">
        <v>1.6213268985374045</v>
      </c>
      <c r="H1755" s="131">
        <v>4.378924785860191</v>
      </c>
    </row>
    <row r="1756" spans="1:10" ht="12.75">
      <c r="A1756" s="147" t="s">
        <v>420</v>
      </c>
      <c r="C1756" s="148" t="s">
        <v>421</v>
      </c>
      <c r="D1756" s="148" t="s">
        <v>422</v>
      </c>
      <c r="F1756" s="148" t="s">
        <v>423</v>
      </c>
      <c r="G1756" s="148" t="s">
        <v>424</v>
      </c>
      <c r="H1756" s="148" t="s">
        <v>425</v>
      </c>
      <c r="I1756" s="149" t="s">
        <v>426</v>
      </c>
      <c r="J1756" s="148" t="s">
        <v>427</v>
      </c>
    </row>
    <row r="1757" spans="1:8" ht="12.75">
      <c r="A1757" s="150" t="s">
        <v>512</v>
      </c>
      <c r="C1757" s="151">
        <v>343.82299999985844</v>
      </c>
      <c r="D1757" s="131">
        <v>29765.757696300745</v>
      </c>
      <c r="F1757" s="131">
        <v>27692</v>
      </c>
      <c r="G1757" s="131">
        <v>26614</v>
      </c>
      <c r="H1757" s="152" t="s">
        <v>1053</v>
      </c>
    </row>
    <row r="1759" spans="4:8" ht="12.75">
      <c r="D1759" s="131">
        <v>29966.277814865112</v>
      </c>
      <c r="F1759" s="131">
        <v>27020.000000029802</v>
      </c>
      <c r="G1759" s="131">
        <v>26948</v>
      </c>
      <c r="H1759" s="152" t="s">
        <v>1054</v>
      </c>
    </row>
    <row r="1761" spans="4:8" ht="12.75">
      <c r="D1761" s="131">
        <v>29593.208053469658</v>
      </c>
      <c r="F1761" s="131">
        <v>27410</v>
      </c>
      <c r="G1761" s="131">
        <v>27036</v>
      </c>
      <c r="H1761" s="152" t="s">
        <v>1055</v>
      </c>
    </row>
    <row r="1763" spans="1:8" ht="12.75">
      <c r="A1763" s="147" t="s">
        <v>428</v>
      </c>
      <c r="C1763" s="153" t="s">
        <v>429</v>
      </c>
      <c r="D1763" s="131">
        <v>29775.081188211836</v>
      </c>
      <c r="F1763" s="131">
        <v>27374.00000000993</v>
      </c>
      <c r="G1763" s="131">
        <v>26866</v>
      </c>
      <c r="H1763" s="131">
        <v>2653.248576374224</v>
      </c>
    </row>
    <row r="1764" spans="1:8" ht="12.75">
      <c r="A1764" s="130">
        <v>38396.00266203703</v>
      </c>
      <c r="C1764" s="153" t="s">
        <v>430</v>
      </c>
      <c r="D1764" s="131">
        <v>186.70955343297152</v>
      </c>
      <c r="F1764" s="131">
        <v>337.4433285596569</v>
      </c>
      <c r="G1764" s="131">
        <v>222.62973745661202</v>
      </c>
      <c r="H1764" s="131">
        <v>186.70955343297152</v>
      </c>
    </row>
    <row r="1766" spans="3:8" ht="12.75">
      <c r="C1766" s="153" t="s">
        <v>431</v>
      </c>
      <c r="D1766" s="131">
        <v>0.6270664796940711</v>
      </c>
      <c r="F1766" s="131">
        <v>1.232714724043013</v>
      </c>
      <c r="G1766" s="131">
        <v>0.8286672279334921</v>
      </c>
      <c r="H1766" s="131">
        <v>7.037017002308846</v>
      </c>
    </row>
    <row r="1767" spans="1:10" ht="12.75">
      <c r="A1767" s="147" t="s">
        <v>420</v>
      </c>
      <c r="C1767" s="148" t="s">
        <v>421</v>
      </c>
      <c r="D1767" s="148" t="s">
        <v>422</v>
      </c>
      <c r="F1767" s="148" t="s">
        <v>423</v>
      </c>
      <c r="G1767" s="148" t="s">
        <v>424</v>
      </c>
      <c r="H1767" s="148" t="s">
        <v>425</v>
      </c>
      <c r="I1767" s="149" t="s">
        <v>426</v>
      </c>
      <c r="J1767" s="148" t="s">
        <v>427</v>
      </c>
    </row>
    <row r="1768" spans="1:8" ht="12.75">
      <c r="A1768" s="150" t="s">
        <v>494</v>
      </c>
      <c r="C1768" s="151">
        <v>361.38400000007823</v>
      </c>
      <c r="D1768" s="131">
        <v>63100.608390808105</v>
      </c>
      <c r="F1768" s="131">
        <v>24672</v>
      </c>
      <c r="G1768" s="131">
        <v>25530</v>
      </c>
      <c r="H1768" s="152" t="s">
        <v>1056</v>
      </c>
    </row>
    <row r="1770" spans="4:8" ht="12.75">
      <c r="D1770" s="131">
        <v>62741.05917030573</v>
      </c>
      <c r="F1770" s="131">
        <v>25186</v>
      </c>
      <c r="G1770" s="131">
        <v>25422</v>
      </c>
      <c r="H1770" s="152" t="s">
        <v>1057</v>
      </c>
    </row>
    <row r="1772" spans="4:8" ht="12.75">
      <c r="D1772" s="131">
        <v>61891.286990463734</v>
      </c>
      <c r="F1772" s="131">
        <v>25600</v>
      </c>
      <c r="G1772" s="131">
        <v>25176</v>
      </c>
      <c r="H1772" s="152" t="s">
        <v>1058</v>
      </c>
    </row>
    <row r="1774" spans="1:8" ht="12.75">
      <c r="A1774" s="147" t="s">
        <v>428</v>
      </c>
      <c r="C1774" s="153" t="s">
        <v>429</v>
      </c>
      <c r="D1774" s="131">
        <v>62577.65151719253</v>
      </c>
      <c r="F1774" s="131">
        <v>25152.666666666664</v>
      </c>
      <c r="G1774" s="131">
        <v>25376</v>
      </c>
      <c r="H1774" s="131">
        <v>37322.330951757045</v>
      </c>
    </row>
    <row r="1775" spans="1:8" ht="12.75">
      <c r="A1775" s="130">
        <v>38396.00309027778</v>
      </c>
      <c r="C1775" s="153" t="s">
        <v>430</v>
      </c>
      <c r="D1775" s="131">
        <v>621.0000870820587</v>
      </c>
      <c r="F1775" s="131">
        <v>464.89712123579915</v>
      </c>
      <c r="G1775" s="131">
        <v>181.42767153882562</v>
      </c>
      <c r="H1775" s="131">
        <v>621.0000870820587</v>
      </c>
    </row>
    <row r="1777" spans="3:8" ht="12.75">
      <c r="C1777" s="153" t="s">
        <v>431</v>
      </c>
      <c r="D1777" s="131">
        <v>0.9923671982344138</v>
      </c>
      <c r="F1777" s="131">
        <v>1.8483015236388431</v>
      </c>
      <c r="G1777" s="131">
        <v>0.7149577220161792</v>
      </c>
      <c r="H1777" s="131">
        <v>1.6638834479142397</v>
      </c>
    </row>
    <row r="1778" spans="1:10" ht="12.75">
      <c r="A1778" s="147" t="s">
        <v>420</v>
      </c>
      <c r="C1778" s="148" t="s">
        <v>421</v>
      </c>
      <c r="D1778" s="148" t="s">
        <v>422</v>
      </c>
      <c r="F1778" s="148" t="s">
        <v>423</v>
      </c>
      <c r="G1778" s="148" t="s">
        <v>424</v>
      </c>
      <c r="H1778" s="148" t="s">
        <v>425</v>
      </c>
      <c r="I1778" s="149" t="s">
        <v>426</v>
      </c>
      <c r="J1778" s="148" t="s">
        <v>427</v>
      </c>
    </row>
    <row r="1779" spans="1:8" ht="12.75">
      <c r="A1779" s="150" t="s">
        <v>513</v>
      </c>
      <c r="C1779" s="151">
        <v>371.029</v>
      </c>
      <c r="D1779" s="131">
        <v>36310.80608469248</v>
      </c>
      <c r="F1779" s="131">
        <v>30496</v>
      </c>
      <c r="G1779" s="131">
        <v>30108</v>
      </c>
      <c r="H1779" s="152" t="s">
        <v>1059</v>
      </c>
    </row>
    <row r="1781" spans="4:8" ht="12.75">
      <c r="D1781" s="131">
        <v>36602.98482054472</v>
      </c>
      <c r="F1781" s="131">
        <v>30427.999999970198</v>
      </c>
      <c r="G1781" s="131">
        <v>30334</v>
      </c>
      <c r="H1781" s="152" t="s">
        <v>1060</v>
      </c>
    </row>
    <row r="1783" spans="4:8" ht="12.75">
      <c r="D1783" s="131">
        <v>36265.3233332634</v>
      </c>
      <c r="F1783" s="131">
        <v>30552</v>
      </c>
      <c r="G1783" s="131">
        <v>30022.000000029802</v>
      </c>
      <c r="H1783" s="152" t="s">
        <v>1061</v>
      </c>
    </row>
    <row r="1785" spans="1:8" ht="12.75">
      <c r="A1785" s="147" t="s">
        <v>428</v>
      </c>
      <c r="C1785" s="153" t="s">
        <v>429</v>
      </c>
      <c r="D1785" s="131">
        <v>36393.0380795002</v>
      </c>
      <c r="F1785" s="131">
        <v>30491.99999999007</v>
      </c>
      <c r="G1785" s="131">
        <v>30154.666666676603</v>
      </c>
      <c r="H1785" s="131">
        <v>6029.410172525827</v>
      </c>
    </row>
    <row r="1786" spans="1:8" ht="12.75">
      <c r="A1786" s="130">
        <v>38396.003541666665</v>
      </c>
      <c r="C1786" s="153" t="s">
        <v>430</v>
      </c>
      <c r="D1786" s="131">
        <v>183.23590184651192</v>
      </c>
      <c r="F1786" s="131">
        <v>62.09669879978366</v>
      </c>
      <c r="G1786" s="131">
        <v>161.1500336005791</v>
      </c>
      <c r="H1786" s="131">
        <v>183.23590184651192</v>
      </c>
    </row>
    <row r="1788" spans="3:8" ht="12.75">
      <c r="C1788" s="153" t="s">
        <v>431</v>
      </c>
      <c r="D1788" s="131">
        <v>0.5034916333344721</v>
      </c>
      <c r="F1788" s="131">
        <v>0.20364914994032499</v>
      </c>
      <c r="G1788" s="131">
        <v>0.5344115900265056</v>
      </c>
      <c r="H1788" s="131">
        <v>3.0390352721641296</v>
      </c>
    </row>
    <row r="1789" spans="1:10" ht="12.75">
      <c r="A1789" s="147" t="s">
        <v>420</v>
      </c>
      <c r="C1789" s="148" t="s">
        <v>421</v>
      </c>
      <c r="D1789" s="148" t="s">
        <v>422</v>
      </c>
      <c r="F1789" s="148" t="s">
        <v>423</v>
      </c>
      <c r="G1789" s="148" t="s">
        <v>424</v>
      </c>
      <c r="H1789" s="148" t="s">
        <v>425</v>
      </c>
      <c r="I1789" s="149" t="s">
        <v>426</v>
      </c>
      <c r="J1789" s="148" t="s">
        <v>427</v>
      </c>
    </row>
    <row r="1790" spans="1:8" ht="12.75">
      <c r="A1790" s="150" t="s">
        <v>488</v>
      </c>
      <c r="C1790" s="151">
        <v>407.77100000018254</v>
      </c>
      <c r="D1790" s="131">
        <v>1193041.8507728577</v>
      </c>
      <c r="F1790" s="131">
        <v>79600</v>
      </c>
      <c r="G1790" s="131">
        <v>77200</v>
      </c>
      <c r="H1790" s="152" t="s">
        <v>1062</v>
      </c>
    </row>
    <row r="1792" spans="4:8" ht="12.75">
      <c r="D1792" s="131">
        <v>1181725.1229953766</v>
      </c>
      <c r="F1792" s="131">
        <v>80000</v>
      </c>
      <c r="G1792" s="131">
        <v>78500</v>
      </c>
      <c r="H1792" s="152" t="s">
        <v>1063</v>
      </c>
    </row>
    <row r="1794" spans="4:8" ht="12.75">
      <c r="D1794" s="131">
        <v>1234747.5208950043</v>
      </c>
      <c r="F1794" s="131">
        <v>80000</v>
      </c>
      <c r="G1794" s="131">
        <v>76700</v>
      </c>
      <c r="H1794" s="152" t="s">
        <v>1064</v>
      </c>
    </row>
    <row r="1796" spans="1:8" ht="12.75">
      <c r="A1796" s="147" t="s">
        <v>428</v>
      </c>
      <c r="C1796" s="153" t="s">
        <v>429</v>
      </c>
      <c r="D1796" s="131">
        <v>1203171.4982210796</v>
      </c>
      <c r="F1796" s="131">
        <v>79866.66666666667</v>
      </c>
      <c r="G1796" s="131">
        <v>77466.66666666667</v>
      </c>
      <c r="H1796" s="131">
        <v>1124524.4541959222</v>
      </c>
    </row>
    <row r="1797" spans="1:8" ht="12.75">
      <c r="A1797" s="130">
        <v>38396.00400462963</v>
      </c>
      <c r="C1797" s="153" t="s">
        <v>430</v>
      </c>
      <c r="D1797" s="131">
        <v>27924.916970788232</v>
      </c>
      <c r="F1797" s="131">
        <v>230.94010767585027</v>
      </c>
      <c r="G1797" s="131">
        <v>929.1573243177569</v>
      </c>
      <c r="H1797" s="131">
        <v>27924.916970788232</v>
      </c>
    </row>
    <row r="1799" spans="3:8" ht="12.75">
      <c r="C1799" s="153" t="s">
        <v>431</v>
      </c>
      <c r="D1799" s="131">
        <v>2.320942360426253</v>
      </c>
      <c r="F1799" s="131">
        <v>0.2891570630332015</v>
      </c>
      <c r="G1799" s="131">
        <v>1.199428559790564</v>
      </c>
      <c r="H1799" s="131">
        <v>2.4832645360972267</v>
      </c>
    </row>
    <row r="1800" spans="1:10" ht="12.75">
      <c r="A1800" s="147" t="s">
        <v>420</v>
      </c>
      <c r="C1800" s="148" t="s">
        <v>421</v>
      </c>
      <c r="D1800" s="148" t="s">
        <v>422</v>
      </c>
      <c r="F1800" s="148" t="s">
        <v>423</v>
      </c>
      <c r="G1800" s="148" t="s">
        <v>424</v>
      </c>
      <c r="H1800" s="148" t="s">
        <v>425</v>
      </c>
      <c r="I1800" s="149" t="s">
        <v>426</v>
      </c>
      <c r="J1800" s="148" t="s">
        <v>427</v>
      </c>
    </row>
    <row r="1801" spans="1:8" ht="12.75">
      <c r="A1801" s="150" t="s">
        <v>495</v>
      </c>
      <c r="C1801" s="151">
        <v>455.40299999993294</v>
      </c>
      <c r="D1801" s="131">
        <v>87255.1141037941</v>
      </c>
      <c r="F1801" s="131">
        <v>71877.5</v>
      </c>
      <c r="G1801" s="131">
        <v>75480</v>
      </c>
      <c r="H1801" s="152" t="s">
        <v>1065</v>
      </c>
    </row>
    <row r="1803" spans="4:8" ht="12.75">
      <c r="D1803" s="131">
        <v>86944.59352779388</v>
      </c>
      <c r="F1803" s="131">
        <v>73035</v>
      </c>
      <c r="G1803" s="131">
        <v>75025</v>
      </c>
      <c r="H1803" s="152" t="s">
        <v>1066</v>
      </c>
    </row>
    <row r="1805" spans="4:8" ht="12.75">
      <c r="D1805" s="131">
        <v>87385.68588030338</v>
      </c>
      <c r="F1805" s="131">
        <v>71725</v>
      </c>
      <c r="G1805" s="131">
        <v>75590</v>
      </c>
      <c r="H1805" s="152" t="s">
        <v>1067</v>
      </c>
    </row>
    <row r="1807" spans="1:8" ht="12.75">
      <c r="A1807" s="147" t="s">
        <v>428</v>
      </c>
      <c r="C1807" s="153" t="s">
        <v>429</v>
      </c>
      <c r="D1807" s="131">
        <v>87195.13117063046</v>
      </c>
      <c r="F1807" s="131">
        <v>72212.5</v>
      </c>
      <c r="G1807" s="131">
        <v>75365</v>
      </c>
      <c r="H1807" s="131">
        <v>13415.545414816503</v>
      </c>
    </row>
    <row r="1808" spans="1:8" ht="12.75">
      <c r="A1808" s="130">
        <v>38396.00465277778</v>
      </c>
      <c r="C1808" s="153" t="s">
        <v>430</v>
      </c>
      <c r="D1808" s="131">
        <v>226.5812879817673</v>
      </c>
      <c r="F1808" s="131">
        <v>716.3754253183173</v>
      </c>
      <c r="G1808" s="131">
        <v>299.5413160150032</v>
      </c>
      <c r="H1808" s="131">
        <v>226.5812879817673</v>
      </c>
    </row>
    <row r="1810" spans="3:8" ht="12.75">
      <c r="C1810" s="153" t="s">
        <v>431</v>
      </c>
      <c r="D1810" s="131">
        <v>0.25985543566460706</v>
      </c>
      <c r="F1810" s="131">
        <v>0.9920379786301777</v>
      </c>
      <c r="G1810" s="131">
        <v>0.3974541445166897</v>
      </c>
      <c r="H1810" s="131">
        <v>1.6889457787644224</v>
      </c>
    </row>
    <row r="1811" spans="1:16" ht="12.75">
      <c r="A1811" s="141" t="s">
        <v>411</v>
      </c>
      <c r="B1811" s="136" t="s">
        <v>581</v>
      </c>
      <c r="D1811" s="141" t="s">
        <v>412</v>
      </c>
      <c r="E1811" s="136" t="s">
        <v>413</v>
      </c>
      <c r="F1811" s="137" t="s">
        <v>452</v>
      </c>
      <c r="G1811" s="142" t="s">
        <v>415</v>
      </c>
      <c r="H1811" s="143">
        <v>2</v>
      </c>
      <c r="I1811" s="144" t="s">
        <v>416</v>
      </c>
      <c r="J1811" s="143">
        <v>3</v>
      </c>
      <c r="K1811" s="142" t="s">
        <v>417</v>
      </c>
      <c r="L1811" s="145">
        <v>1</v>
      </c>
      <c r="M1811" s="142" t="s">
        <v>418</v>
      </c>
      <c r="N1811" s="146">
        <v>1</v>
      </c>
      <c r="O1811" s="142" t="s">
        <v>419</v>
      </c>
      <c r="P1811" s="146">
        <v>1</v>
      </c>
    </row>
    <row r="1813" spans="1:10" ht="12.75">
      <c r="A1813" s="147" t="s">
        <v>420</v>
      </c>
      <c r="C1813" s="148" t="s">
        <v>421</v>
      </c>
      <c r="D1813" s="148" t="s">
        <v>422</v>
      </c>
      <c r="F1813" s="148" t="s">
        <v>423</v>
      </c>
      <c r="G1813" s="148" t="s">
        <v>424</v>
      </c>
      <c r="H1813" s="148" t="s">
        <v>425</v>
      </c>
      <c r="I1813" s="149" t="s">
        <v>426</v>
      </c>
      <c r="J1813" s="148" t="s">
        <v>427</v>
      </c>
    </row>
    <row r="1814" spans="1:8" ht="12.75">
      <c r="A1814" s="150" t="s">
        <v>491</v>
      </c>
      <c r="C1814" s="151">
        <v>228.61599999992177</v>
      </c>
      <c r="D1814" s="131">
        <v>55759.17234247923</v>
      </c>
      <c r="F1814" s="131">
        <v>26152</v>
      </c>
      <c r="G1814" s="131">
        <v>25059</v>
      </c>
      <c r="H1814" s="152" t="s">
        <v>1068</v>
      </c>
    </row>
    <row r="1816" spans="4:8" ht="12.75">
      <c r="D1816" s="131">
        <v>57759.871416807175</v>
      </c>
      <c r="F1816" s="131">
        <v>26527</v>
      </c>
      <c r="G1816" s="131">
        <v>25478</v>
      </c>
      <c r="H1816" s="152" t="s">
        <v>1069</v>
      </c>
    </row>
    <row r="1818" spans="4:8" ht="12.75">
      <c r="D1818" s="131">
        <v>55878.316329061985</v>
      </c>
      <c r="F1818" s="131">
        <v>26229.999999970198</v>
      </c>
      <c r="G1818" s="131">
        <v>25326</v>
      </c>
      <c r="H1818" s="152" t="s">
        <v>1070</v>
      </c>
    </row>
    <row r="1820" spans="1:8" ht="12.75">
      <c r="A1820" s="147" t="s">
        <v>428</v>
      </c>
      <c r="C1820" s="153" t="s">
        <v>429</v>
      </c>
      <c r="D1820" s="131">
        <v>56465.786696116134</v>
      </c>
      <c r="F1820" s="131">
        <v>26302.99999999007</v>
      </c>
      <c r="G1820" s="131">
        <v>25287.666666666664</v>
      </c>
      <c r="H1820" s="131">
        <v>30651.823393368988</v>
      </c>
    </row>
    <row r="1821" spans="1:8" ht="12.75">
      <c r="A1821" s="130">
        <v>38396.006875</v>
      </c>
      <c r="C1821" s="153" t="s">
        <v>430</v>
      </c>
      <c r="D1821" s="131">
        <v>1122.2924176118581</v>
      </c>
      <c r="F1821" s="131">
        <v>197.87117021496073</v>
      </c>
      <c r="G1821" s="131">
        <v>212.11396307959862</v>
      </c>
      <c r="H1821" s="131">
        <v>1122.2924176118581</v>
      </c>
    </row>
    <row r="1823" spans="3:8" ht="12.75">
      <c r="C1823" s="153" t="s">
        <v>431</v>
      </c>
      <c r="D1823" s="131">
        <v>1.9875618197825486</v>
      </c>
      <c r="F1823" s="131">
        <v>0.7522760529788824</v>
      </c>
      <c r="G1823" s="131">
        <v>0.8388040141291486</v>
      </c>
      <c r="H1823" s="131">
        <v>3.6614213882448756</v>
      </c>
    </row>
    <row r="1824" spans="1:10" ht="12.75">
      <c r="A1824" s="147" t="s">
        <v>420</v>
      </c>
      <c r="C1824" s="148" t="s">
        <v>421</v>
      </c>
      <c r="D1824" s="148" t="s">
        <v>422</v>
      </c>
      <c r="F1824" s="148" t="s">
        <v>423</v>
      </c>
      <c r="G1824" s="148" t="s">
        <v>424</v>
      </c>
      <c r="H1824" s="148" t="s">
        <v>425</v>
      </c>
      <c r="I1824" s="149" t="s">
        <v>426</v>
      </c>
      <c r="J1824" s="148" t="s">
        <v>427</v>
      </c>
    </row>
    <row r="1825" spans="1:8" ht="12.75">
      <c r="A1825" s="150" t="s">
        <v>492</v>
      </c>
      <c r="C1825" s="151">
        <v>231.6040000000503</v>
      </c>
      <c r="D1825" s="131">
        <v>56173.500000059605</v>
      </c>
      <c r="F1825" s="131">
        <v>19677</v>
      </c>
      <c r="G1825" s="131">
        <v>22322</v>
      </c>
      <c r="H1825" s="152" t="s">
        <v>1071</v>
      </c>
    </row>
    <row r="1827" spans="4:8" ht="12.75">
      <c r="D1827" s="131">
        <v>58343.301794826984</v>
      </c>
      <c r="F1827" s="131">
        <v>19054</v>
      </c>
      <c r="G1827" s="131">
        <v>22527</v>
      </c>
      <c r="H1827" s="152" t="s">
        <v>1072</v>
      </c>
    </row>
    <row r="1829" spans="4:8" ht="12.75">
      <c r="D1829" s="131">
        <v>57910.265668451786</v>
      </c>
      <c r="F1829" s="131">
        <v>19341</v>
      </c>
      <c r="G1829" s="131">
        <v>22579</v>
      </c>
      <c r="H1829" s="152" t="s">
        <v>1073</v>
      </c>
    </row>
    <row r="1831" spans="1:8" ht="12.75">
      <c r="A1831" s="147" t="s">
        <v>428</v>
      </c>
      <c r="C1831" s="153" t="s">
        <v>429</v>
      </c>
      <c r="D1831" s="131">
        <v>57475.689154446125</v>
      </c>
      <c r="F1831" s="131">
        <v>19357.333333333332</v>
      </c>
      <c r="G1831" s="131">
        <v>22476</v>
      </c>
      <c r="H1831" s="131">
        <v>36310.433115798776</v>
      </c>
    </row>
    <row r="1832" spans="1:8" ht="12.75">
      <c r="A1832" s="130">
        <v>38396.00733796296</v>
      </c>
      <c r="C1832" s="153" t="s">
        <v>430</v>
      </c>
      <c r="D1832" s="131">
        <v>1148.32596288587</v>
      </c>
      <c r="F1832" s="131">
        <v>311.82099565829964</v>
      </c>
      <c r="G1832" s="131">
        <v>135.87862230682205</v>
      </c>
      <c r="H1832" s="131">
        <v>1148.32596288587</v>
      </c>
    </row>
    <row r="1834" spans="3:8" ht="12.75">
      <c r="C1834" s="153" t="s">
        <v>431</v>
      </c>
      <c r="D1834" s="131">
        <v>1.9979333519605817</v>
      </c>
      <c r="F1834" s="131">
        <v>1.6108675213095796</v>
      </c>
      <c r="G1834" s="131">
        <v>0.6045498411942608</v>
      </c>
      <c r="H1834" s="131">
        <v>3.1625234522091947</v>
      </c>
    </row>
    <row r="1835" spans="1:10" ht="12.75">
      <c r="A1835" s="147" t="s">
        <v>420</v>
      </c>
      <c r="C1835" s="148" t="s">
        <v>421</v>
      </c>
      <c r="D1835" s="148" t="s">
        <v>422</v>
      </c>
      <c r="F1835" s="148" t="s">
        <v>423</v>
      </c>
      <c r="G1835" s="148" t="s">
        <v>424</v>
      </c>
      <c r="H1835" s="148" t="s">
        <v>425</v>
      </c>
      <c r="I1835" s="149" t="s">
        <v>426</v>
      </c>
      <c r="J1835" s="148" t="s">
        <v>427</v>
      </c>
    </row>
    <row r="1836" spans="1:8" ht="12.75">
      <c r="A1836" s="150" t="s">
        <v>490</v>
      </c>
      <c r="C1836" s="151">
        <v>267.7160000000149</v>
      </c>
      <c r="D1836" s="131">
        <v>64977.83187609911</v>
      </c>
      <c r="F1836" s="131">
        <v>6226</v>
      </c>
      <c r="G1836" s="131">
        <v>6484</v>
      </c>
      <c r="H1836" s="152" t="s">
        <v>1074</v>
      </c>
    </row>
    <row r="1838" spans="4:8" ht="12.75">
      <c r="D1838" s="131">
        <v>67751.23665094376</v>
      </c>
      <c r="F1838" s="131">
        <v>6322.25</v>
      </c>
      <c r="G1838" s="131">
        <v>6491.500000007451</v>
      </c>
      <c r="H1838" s="152" t="s">
        <v>1075</v>
      </c>
    </row>
    <row r="1840" spans="4:8" ht="12.75">
      <c r="D1840" s="131">
        <v>68569.15481853485</v>
      </c>
      <c r="F1840" s="131">
        <v>6356.75</v>
      </c>
      <c r="G1840" s="131">
        <v>6463.5</v>
      </c>
      <c r="H1840" s="152" t="s">
        <v>1076</v>
      </c>
    </row>
    <row r="1842" spans="1:8" ht="12.75">
      <c r="A1842" s="147" t="s">
        <v>428</v>
      </c>
      <c r="C1842" s="153" t="s">
        <v>429</v>
      </c>
      <c r="D1842" s="131">
        <v>67099.40778185923</v>
      </c>
      <c r="F1842" s="131">
        <v>6301.666666666666</v>
      </c>
      <c r="G1842" s="131">
        <v>6479.666666669151</v>
      </c>
      <c r="H1842" s="131">
        <v>60693.81133625745</v>
      </c>
    </row>
    <row r="1843" spans="1:8" ht="12.75">
      <c r="A1843" s="130">
        <v>38396.00797453704</v>
      </c>
      <c r="C1843" s="153" t="s">
        <v>430</v>
      </c>
      <c r="D1843" s="131">
        <v>1882.3019882966896</v>
      </c>
      <c r="F1843" s="131">
        <v>67.76168410933522</v>
      </c>
      <c r="G1843" s="131">
        <v>14.494251737235109</v>
      </c>
      <c r="H1843" s="131">
        <v>1882.3019882966896</v>
      </c>
    </row>
    <row r="1845" spans="3:8" ht="12.75">
      <c r="C1845" s="153" t="s">
        <v>431</v>
      </c>
      <c r="D1845" s="131">
        <v>2.8052438173762573</v>
      </c>
      <c r="F1845" s="131">
        <v>1.075297817127774</v>
      </c>
      <c r="G1845" s="131">
        <v>0.22368823093620382</v>
      </c>
      <c r="H1845" s="131">
        <v>3.1013079370947896</v>
      </c>
    </row>
    <row r="1846" spans="1:10" ht="12.75">
      <c r="A1846" s="147" t="s">
        <v>420</v>
      </c>
      <c r="C1846" s="148" t="s">
        <v>421</v>
      </c>
      <c r="D1846" s="148" t="s">
        <v>422</v>
      </c>
      <c r="F1846" s="148" t="s">
        <v>423</v>
      </c>
      <c r="G1846" s="148" t="s">
        <v>424</v>
      </c>
      <c r="H1846" s="148" t="s">
        <v>425</v>
      </c>
      <c r="I1846" s="149" t="s">
        <v>426</v>
      </c>
      <c r="J1846" s="148" t="s">
        <v>427</v>
      </c>
    </row>
    <row r="1847" spans="1:8" ht="12.75">
      <c r="A1847" s="150" t="s">
        <v>489</v>
      </c>
      <c r="C1847" s="151">
        <v>292.40199999976903</v>
      </c>
      <c r="D1847" s="131">
        <v>55524.86581802368</v>
      </c>
      <c r="F1847" s="131">
        <v>21339.5</v>
      </c>
      <c r="G1847" s="131">
        <v>20612.75</v>
      </c>
      <c r="H1847" s="152" t="s">
        <v>1077</v>
      </c>
    </row>
    <row r="1849" spans="4:8" ht="12.75">
      <c r="D1849" s="131">
        <v>55378.772753596306</v>
      </c>
      <c r="F1849" s="131">
        <v>21358.5</v>
      </c>
      <c r="G1849" s="131">
        <v>20690</v>
      </c>
      <c r="H1849" s="152" t="s">
        <v>1078</v>
      </c>
    </row>
    <row r="1851" spans="4:8" ht="12.75">
      <c r="D1851" s="131">
        <v>56589.2183431983</v>
      </c>
      <c r="F1851" s="131">
        <v>21298</v>
      </c>
      <c r="G1851" s="131">
        <v>20574.5</v>
      </c>
      <c r="H1851" s="152" t="s">
        <v>1079</v>
      </c>
    </row>
    <row r="1853" spans="1:8" ht="12.75">
      <c r="A1853" s="147" t="s">
        <v>428</v>
      </c>
      <c r="C1853" s="153" t="s">
        <v>429</v>
      </c>
      <c r="D1853" s="131">
        <v>55830.952304939434</v>
      </c>
      <c r="F1853" s="131">
        <v>21332</v>
      </c>
      <c r="G1853" s="131">
        <v>20625.75</v>
      </c>
      <c r="H1853" s="131">
        <v>34903.94877386598</v>
      </c>
    </row>
    <row r="1854" spans="1:8" ht="12.75">
      <c r="A1854" s="130">
        <v>38396.00865740741</v>
      </c>
      <c r="C1854" s="153" t="s">
        <v>430</v>
      </c>
      <c r="D1854" s="131">
        <v>660.7278823015445</v>
      </c>
      <c r="F1854" s="131">
        <v>30.93945700880996</v>
      </c>
      <c r="G1854" s="131">
        <v>58.8371693744694</v>
      </c>
      <c r="H1854" s="131">
        <v>660.7278823015445</v>
      </c>
    </row>
    <row r="1856" spans="3:8" ht="12.75">
      <c r="C1856" s="153" t="s">
        <v>431</v>
      </c>
      <c r="D1856" s="131">
        <v>1.1834436903256778</v>
      </c>
      <c r="F1856" s="131">
        <v>0.14503776958939604</v>
      </c>
      <c r="G1856" s="131">
        <v>0.285260751121629</v>
      </c>
      <c r="H1856" s="131">
        <v>1.892988918194432</v>
      </c>
    </row>
    <row r="1857" spans="1:10" ht="12.75">
      <c r="A1857" s="147" t="s">
        <v>420</v>
      </c>
      <c r="C1857" s="148" t="s">
        <v>421</v>
      </c>
      <c r="D1857" s="148" t="s">
        <v>422</v>
      </c>
      <c r="F1857" s="148" t="s">
        <v>423</v>
      </c>
      <c r="G1857" s="148" t="s">
        <v>424</v>
      </c>
      <c r="H1857" s="148" t="s">
        <v>425</v>
      </c>
      <c r="I1857" s="149" t="s">
        <v>426</v>
      </c>
      <c r="J1857" s="148" t="s">
        <v>427</v>
      </c>
    </row>
    <row r="1858" spans="1:8" ht="12.75">
      <c r="A1858" s="150" t="s">
        <v>493</v>
      </c>
      <c r="C1858" s="151">
        <v>324.75400000019</v>
      </c>
      <c r="D1858" s="131">
        <v>51904.99476349354</v>
      </c>
      <c r="F1858" s="131">
        <v>31250</v>
      </c>
      <c r="G1858" s="131">
        <v>27910</v>
      </c>
      <c r="H1858" s="152" t="s">
        <v>1080</v>
      </c>
    </row>
    <row r="1860" spans="4:8" ht="12.75">
      <c r="D1860" s="131">
        <v>51280.710195064545</v>
      </c>
      <c r="F1860" s="131">
        <v>30809</v>
      </c>
      <c r="G1860" s="131">
        <v>28119</v>
      </c>
      <c r="H1860" s="152" t="s">
        <v>1081</v>
      </c>
    </row>
    <row r="1862" spans="4:8" ht="12.75">
      <c r="D1862" s="131">
        <v>51404.956279575825</v>
      </c>
      <c r="F1862" s="131">
        <v>30438</v>
      </c>
      <c r="G1862" s="131">
        <v>28061</v>
      </c>
      <c r="H1862" s="152" t="s">
        <v>1082</v>
      </c>
    </row>
    <row r="1864" spans="1:8" ht="12.75">
      <c r="A1864" s="147" t="s">
        <v>428</v>
      </c>
      <c r="C1864" s="153" t="s">
        <v>429</v>
      </c>
      <c r="D1864" s="131">
        <v>51530.22041271131</v>
      </c>
      <c r="F1864" s="131">
        <v>30832.333333333336</v>
      </c>
      <c r="G1864" s="131">
        <v>28030</v>
      </c>
      <c r="H1864" s="131">
        <v>22005.978042872885</v>
      </c>
    </row>
    <row r="1865" spans="1:8" ht="12.75">
      <c r="A1865" s="130">
        <v>38396.00915509259</v>
      </c>
      <c r="C1865" s="153" t="s">
        <v>430</v>
      </c>
      <c r="D1865" s="131">
        <v>330.45594696190136</v>
      </c>
      <c r="F1865" s="131">
        <v>406.5025625175484</v>
      </c>
      <c r="G1865" s="131">
        <v>107.89346597454362</v>
      </c>
      <c r="H1865" s="131">
        <v>330.45594696190136</v>
      </c>
    </row>
    <row r="1867" spans="3:8" ht="12.75">
      <c r="C1867" s="153" t="s">
        <v>431</v>
      </c>
      <c r="D1867" s="131">
        <v>0.6412857238242777</v>
      </c>
      <c r="F1867" s="131">
        <v>1.3184294491201285</v>
      </c>
      <c r="G1867" s="131">
        <v>0.38492139127557484</v>
      </c>
      <c r="H1867" s="131">
        <v>1.5016644400812118</v>
      </c>
    </row>
    <row r="1868" spans="1:10" ht="12.75">
      <c r="A1868" s="147" t="s">
        <v>420</v>
      </c>
      <c r="C1868" s="148" t="s">
        <v>421</v>
      </c>
      <c r="D1868" s="148" t="s">
        <v>422</v>
      </c>
      <c r="F1868" s="148" t="s">
        <v>423</v>
      </c>
      <c r="G1868" s="148" t="s">
        <v>424</v>
      </c>
      <c r="H1868" s="148" t="s">
        <v>425</v>
      </c>
      <c r="I1868" s="149" t="s">
        <v>426</v>
      </c>
      <c r="J1868" s="148" t="s">
        <v>427</v>
      </c>
    </row>
    <row r="1869" spans="1:8" ht="12.75">
      <c r="A1869" s="150" t="s">
        <v>512</v>
      </c>
      <c r="C1869" s="151">
        <v>343.82299999985844</v>
      </c>
      <c r="D1869" s="131">
        <v>57013.729216992855</v>
      </c>
      <c r="F1869" s="131">
        <v>28142</v>
      </c>
      <c r="G1869" s="131">
        <v>27508</v>
      </c>
      <c r="H1869" s="152" t="s">
        <v>1083</v>
      </c>
    </row>
    <row r="1871" spans="4:8" ht="12.75">
      <c r="D1871" s="131">
        <v>58068.91292721033</v>
      </c>
      <c r="F1871" s="131">
        <v>27550</v>
      </c>
      <c r="G1871" s="131">
        <v>27500</v>
      </c>
      <c r="H1871" s="152" t="s">
        <v>1084</v>
      </c>
    </row>
    <row r="1873" spans="4:8" ht="12.75">
      <c r="D1873" s="131">
        <v>56658.529258966446</v>
      </c>
      <c r="F1873" s="131">
        <v>27436</v>
      </c>
      <c r="G1873" s="131">
        <v>27110</v>
      </c>
      <c r="H1873" s="152" t="s">
        <v>1085</v>
      </c>
    </row>
    <row r="1875" spans="1:8" ht="12.75">
      <c r="A1875" s="147" t="s">
        <v>428</v>
      </c>
      <c r="C1875" s="153" t="s">
        <v>429</v>
      </c>
      <c r="D1875" s="131">
        <v>57247.05713438988</v>
      </c>
      <c r="F1875" s="131">
        <v>27709.333333333336</v>
      </c>
      <c r="G1875" s="131">
        <v>27372.666666666664</v>
      </c>
      <c r="H1875" s="131">
        <v>29704.842608175353</v>
      </c>
    </row>
    <row r="1876" spans="1:8" ht="12.75">
      <c r="A1876" s="130">
        <v>38396.00960648148</v>
      </c>
      <c r="C1876" s="153" t="s">
        <v>430</v>
      </c>
      <c r="D1876" s="131">
        <v>733.5713739587524</v>
      </c>
      <c r="F1876" s="131">
        <v>379.01099368400037</v>
      </c>
      <c r="G1876" s="131">
        <v>227.51117188686214</v>
      </c>
      <c r="H1876" s="131">
        <v>733.5713739587524</v>
      </c>
    </row>
    <row r="1878" spans="3:8" ht="12.75">
      <c r="C1878" s="153" t="s">
        <v>431</v>
      </c>
      <c r="D1878" s="131">
        <v>1.2814132475607658</v>
      </c>
      <c r="F1878" s="131">
        <v>1.3678098607593119</v>
      </c>
      <c r="G1878" s="131">
        <v>0.8311618837046527</v>
      </c>
      <c r="H1878" s="131">
        <v>2.4695346265085387</v>
      </c>
    </row>
    <row r="1879" spans="1:10" ht="12.75">
      <c r="A1879" s="147" t="s">
        <v>420</v>
      </c>
      <c r="C1879" s="148" t="s">
        <v>421</v>
      </c>
      <c r="D1879" s="148" t="s">
        <v>422</v>
      </c>
      <c r="F1879" s="148" t="s">
        <v>423</v>
      </c>
      <c r="G1879" s="148" t="s">
        <v>424</v>
      </c>
      <c r="H1879" s="148" t="s">
        <v>425</v>
      </c>
      <c r="I1879" s="149" t="s">
        <v>426</v>
      </c>
      <c r="J1879" s="148" t="s">
        <v>427</v>
      </c>
    </row>
    <row r="1880" spans="1:8" ht="12.75">
      <c r="A1880" s="150" t="s">
        <v>494</v>
      </c>
      <c r="C1880" s="151">
        <v>361.38400000007823</v>
      </c>
      <c r="D1880" s="131">
        <v>52805.420104801655</v>
      </c>
      <c r="F1880" s="131">
        <v>25236</v>
      </c>
      <c r="G1880" s="131">
        <v>25580</v>
      </c>
      <c r="H1880" s="152" t="s">
        <v>1086</v>
      </c>
    </row>
    <row r="1882" spans="4:8" ht="12.75">
      <c r="D1882" s="131">
        <v>53518.91396385431</v>
      </c>
      <c r="F1882" s="131">
        <v>25618.000000029802</v>
      </c>
      <c r="G1882" s="131">
        <v>25146</v>
      </c>
      <c r="H1882" s="152" t="s">
        <v>1087</v>
      </c>
    </row>
    <row r="1884" spans="4:8" ht="12.75">
      <c r="D1884" s="131">
        <v>54055.82674115896</v>
      </c>
      <c r="F1884" s="131">
        <v>25606</v>
      </c>
      <c r="G1884" s="131">
        <v>24750</v>
      </c>
      <c r="H1884" s="152" t="s">
        <v>1088</v>
      </c>
    </row>
    <row r="1886" spans="1:8" ht="12.75">
      <c r="A1886" s="147" t="s">
        <v>428</v>
      </c>
      <c r="C1886" s="153" t="s">
        <v>429</v>
      </c>
      <c r="D1886" s="131">
        <v>53460.05360327165</v>
      </c>
      <c r="F1886" s="131">
        <v>25486.666666676603</v>
      </c>
      <c r="G1886" s="131">
        <v>25158.666666666664</v>
      </c>
      <c r="H1886" s="131">
        <v>28124.1502744929</v>
      </c>
    </row>
    <row r="1887" spans="1:8" ht="12.75">
      <c r="A1887" s="130">
        <v>38396.010034722225</v>
      </c>
      <c r="C1887" s="153" t="s">
        <v>430</v>
      </c>
      <c r="D1887" s="131">
        <v>627.2779253234921</v>
      </c>
      <c r="F1887" s="131">
        <v>217.16660272104997</v>
      </c>
      <c r="G1887" s="131">
        <v>415.1449546042121</v>
      </c>
      <c r="H1887" s="131">
        <v>627.2779253234921</v>
      </c>
    </row>
    <row r="1889" spans="3:8" ht="12.75">
      <c r="C1889" s="153" t="s">
        <v>431</v>
      </c>
      <c r="D1889" s="131">
        <v>1.173358204947823</v>
      </c>
      <c r="F1889" s="131">
        <v>0.8520792678039445</v>
      </c>
      <c r="G1889" s="131">
        <v>1.6501071384448525</v>
      </c>
      <c r="H1889" s="131">
        <v>2.2303888978021846</v>
      </c>
    </row>
    <row r="1890" spans="1:10" ht="12.75">
      <c r="A1890" s="147" t="s">
        <v>420</v>
      </c>
      <c r="C1890" s="148" t="s">
        <v>421</v>
      </c>
      <c r="D1890" s="148" t="s">
        <v>422</v>
      </c>
      <c r="F1890" s="148" t="s">
        <v>423</v>
      </c>
      <c r="G1890" s="148" t="s">
        <v>424</v>
      </c>
      <c r="H1890" s="148" t="s">
        <v>425</v>
      </c>
      <c r="I1890" s="149" t="s">
        <v>426</v>
      </c>
      <c r="J1890" s="148" t="s">
        <v>427</v>
      </c>
    </row>
    <row r="1891" spans="1:8" ht="12.75">
      <c r="A1891" s="150" t="s">
        <v>513</v>
      </c>
      <c r="C1891" s="151">
        <v>371.029</v>
      </c>
      <c r="D1891" s="131">
        <v>48831.49511384964</v>
      </c>
      <c r="F1891" s="131">
        <v>30640</v>
      </c>
      <c r="G1891" s="131">
        <v>30329.999999970198</v>
      </c>
      <c r="H1891" s="152" t="s">
        <v>1089</v>
      </c>
    </row>
    <row r="1893" spans="4:8" ht="12.75">
      <c r="D1893" s="131">
        <v>48179.39187955856</v>
      </c>
      <c r="F1893" s="131">
        <v>30636</v>
      </c>
      <c r="G1893" s="131">
        <v>30520.000000029802</v>
      </c>
      <c r="H1893" s="152" t="s">
        <v>1090</v>
      </c>
    </row>
    <row r="1895" spans="4:8" ht="12.75">
      <c r="D1895" s="131">
        <v>48576.38822478056</v>
      </c>
      <c r="F1895" s="131">
        <v>30906</v>
      </c>
      <c r="G1895" s="131">
        <v>30916.000000029802</v>
      </c>
      <c r="H1895" s="152" t="s">
        <v>1091</v>
      </c>
    </row>
    <row r="1897" spans="1:8" ht="12.75">
      <c r="A1897" s="147" t="s">
        <v>428</v>
      </c>
      <c r="C1897" s="153" t="s">
        <v>429</v>
      </c>
      <c r="D1897" s="131">
        <v>48529.09173939626</v>
      </c>
      <c r="F1897" s="131">
        <v>30727.333333333336</v>
      </c>
      <c r="G1897" s="131">
        <v>30588.666666676603</v>
      </c>
      <c r="H1897" s="131">
        <v>17854.527962084514</v>
      </c>
    </row>
    <row r="1898" spans="1:8" ht="12.75">
      <c r="A1898" s="130">
        <v>38396.01047453703</v>
      </c>
      <c r="C1898" s="153" t="s">
        <v>430</v>
      </c>
      <c r="D1898" s="131">
        <v>328.61432590565755</v>
      </c>
      <c r="F1898" s="131">
        <v>154.74279735526733</v>
      </c>
      <c r="G1898" s="131">
        <v>298.9738004384199</v>
      </c>
      <c r="H1898" s="131">
        <v>328.61432590565755</v>
      </c>
    </row>
    <row r="1900" spans="3:8" ht="12.75">
      <c r="C1900" s="153" t="s">
        <v>431</v>
      </c>
      <c r="D1900" s="131">
        <v>0.6771491369966978</v>
      </c>
      <c r="F1900" s="131">
        <v>0.5035998265017052</v>
      </c>
      <c r="G1900" s="131">
        <v>0.9774005637327204</v>
      </c>
      <c r="H1900" s="131">
        <v>1.8405097385016043</v>
      </c>
    </row>
    <row r="1901" spans="1:10" ht="12.75">
      <c r="A1901" s="147" t="s">
        <v>420</v>
      </c>
      <c r="C1901" s="148" t="s">
        <v>421</v>
      </c>
      <c r="D1901" s="148" t="s">
        <v>422</v>
      </c>
      <c r="F1901" s="148" t="s">
        <v>423</v>
      </c>
      <c r="G1901" s="148" t="s">
        <v>424</v>
      </c>
      <c r="H1901" s="148" t="s">
        <v>425</v>
      </c>
      <c r="I1901" s="149" t="s">
        <v>426</v>
      </c>
      <c r="J1901" s="148" t="s">
        <v>427</v>
      </c>
    </row>
    <row r="1902" spans="1:8" ht="12.75">
      <c r="A1902" s="150" t="s">
        <v>488</v>
      </c>
      <c r="C1902" s="151">
        <v>407.77100000018254</v>
      </c>
      <c r="D1902" s="131">
        <v>4718438.947814941</v>
      </c>
      <c r="F1902" s="131">
        <v>92800</v>
      </c>
      <c r="G1902" s="131">
        <v>84500</v>
      </c>
      <c r="H1902" s="152" t="s">
        <v>1092</v>
      </c>
    </row>
    <row r="1904" spans="4:8" ht="12.75">
      <c r="D1904" s="131">
        <v>4909946.455482483</v>
      </c>
      <c r="F1904" s="131">
        <v>92800</v>
      </c>
      <c r="G1904" s="131">
        <v>86000</v>
      </c>
      <c r="H1904" s="152" t="s">
        <v>1093</v>
      </c>
    </row>
    <row r="1906" spans="4:8" ht="12.75">
      <c r="D1906" s="131">
        <v>4811362.799102783</v>
      </c>
      <c r="F1906" s="131">
        <v>95400</v>
      </c>
      <c r="G1906" s="131">
        <v>83900</v>
      </c>
      <c r="H1906" s="152" t="s">
        <v>1094</v>
      </c>
    </row>
    <row r="1908" spans="1:8" ht="12.75">
      <c r="A1908" s="147" t="s">
        <v>428</v>
      </c>
      <c r="C1908" s="153" t="s">
        <v>429</v>
      </c>
      <c r="D1908" s="131">
        <v>4813249.400800069</v>
      </c>
      <c r="F1908" s="131">
        <v>93666.66666666666</v>
      </c>
      <c r="G1908" s="131">
        <v>84800</v>
      </c>
      <c r="H1908" s="131">
        <v>4724088.562225645</v>
      </c>
    </row>
    <row r="1909" spans="1:8" ht="12.75">
      <c r="A1909" s="130">
        <v>38396.01094907407</v>
      </c>
      <c r="C1909" s="153" t="s">
        <v>430</v>
      </c>
      <c r="D1909" s="131">
        <v>95767.69195676935</v>
      </c>
      <c r="F1909" s="131">
        <v>1501.1106998930272</v>
      </c>
      <c r="G1909" s="131">
        <v>1081.6653826391967</v>
      </c>
      <c r="H1909" s="131">
        <v>95767.69195676935</v>
      </c>
    </row>
    <row r="1911" spans="3:8" ht="12.75">
      <c r="C1911" s="153" t="s">
        <v>431</v>
      </c>
      <c r="D1911" s="131">
        <v>1.9896681842592792</v>
      </c>
      <c r="F1911" s="131">
        <v>1.6026092881420226</v>
      </c>
      <c r="G1911" s="131">
        <v>1.2755488002820718</v>
      </c>
      <c r="H1911" s="131">
        <v>2.0272205039198212</v>
      </c>
    </row>
    <row r="1912" spans="1:10" ht="12.75">
      <c r="A1912" s="147" t="s">
        <v>420</v>
      </c>
      <c r="C1912" s="148" t="s">
        <v>421</v>
      </c>
      <c r="D1912" s="148" t="s">
        <v>422</v>
      </c>
      <c r="F1912" s="148" t="s">
        <v>423</v>
      </c>
      <c r="G1912" s="148" t="s">
        <v>424</v>
      </c>
      <c r="H1912" s="148" t="s">
        <v>425</v>
      </c>
      <c r="I1912" s="149" t="s">
        <v>426</v>
      </c>
      <c r="J1912" s="148" t="s">
        <v>427</v>
      </c>
    </row>
    <row r="1913" spans="1:8" ht="12.75">
      <c r="A1913" s="150" t="s">
        <v>495</v>
      </c>
      <c r="C1913" s="151">
        <v>455.40299999993294</v>
      </c>
      <c r="D1913" s="131">
        <v>605370</v>
      </c>
      <c r="F1913" s="131">
        <v>76122.5</v>
      </c>
      <c r="G1913" s="131">
        <v>78620</v>
      </c>
      <c r="H1913" s="152" t="s">
        <v>1095</v>
      </c>
    </row>
    <row r="1915" spans="4:8" ht="12.75">
      <c r="D1915" s="131">
        <v>645976.292134285</v>
      </c>
      <c r="F1915" s="131">
        <v>76227.5</v>
      </c>
      <c r="G1915" s="131">
        <v>78592.5</v>
      </c>
      <c r="H1915" s="152" t="s">
        <v>1096</v>
      </c>
    </row>
    <row r="1917" spans="4:8" ht="12.75">
      <c r="D1917" s="131">
        <v>650942.7600002289</v>
      </c>
      <c r="F1917" s="131">
        <v>76122.5</v>
      </c>
      <c r="G1917" s="131">
        <v>79192.5</v>
      </c>
      <c r="H1917" s="152" t="s">
        <v>1097</v>
      </c>
    </row>
    <row r="1919" spans="1:8" ht="12.75">
      <c r="A1919" s="147" t="s">
        <v>428</v>
      </c>
      <c r="C1919" s="153" t="s">
        <v>429</v>
      </c>
      <c r="D1919" s="131">
        <v>634096.3507115046</v>
      </c>
      <c r="F1919" s="131">
        <v>76157.5</v>
      </c>
      <c r="G1919" s="131">
        <v>78801.66666666667</v>
      </c>
      <c r="H1919" s="131">
        <v>556624.453909179</v>
      </c>
    </row>
    <row r="1920" spans="1:8" ht="12.75">
      <c r="A1920" s="130">
        <v>38396.01159722222</v>
      </c>
      <c r="C1920" s="153" t="s">
        <v>430</v>
      </c>
      <c r="D1920" s="131">
        <v>25001.377355380762</v>
      </c>
      <c r="F1920" s="131">
        <v>60.62177826491071</v>
      </c>
      <c r="G1920" s="131">
        <v>338.7507687568153</v>
      </c>
      <c r="H1920" s="131">
        <v>25001.377355380762</v>
      </c>
    </row>
    <row r="1922" spans="3:8" ht="12.75">
      <c r="C1922" s="153" t="s">
        <v>431</v>
      </c>
      <c r="D1922" s="131">
        <v>3.9428357105867757</v>
      </c>
      <c r="F1922" s="131">
        <v>0.0796005360797173</v>
      </c>
      <c r="G1922" s="131">
        <v>0.42987767021443946</v>
      </c>
      <c r="H1922" s="131">
        <v>4.491605997507986</v>
      </c>
    </row>
    <row r="1923" spans="1:16" ht="12.75">
      <c r="A1923" s="141" t="s">
        <v>411</v>
      </c>
      <c r="B1923" s="136" t="s">
        <v>356</v>
      </c>
      <c r="D1923" s="141" t="s">
        <v>412</v>
      </c>
      <c r="E1923" s="136" t="s">
        <v>413</v>
      </c>
      <c r="F1923" s="137" t="s">
        <v>453</v>
      </c>
      <c r="G1923" s="142" t="s">
        <v>415</v>
      </c>
      <c r="H1923" s="143">
        <v>2</v>
      </c>
      <c r="I1923" s="144" t="s">
        <v>416</v>
      </c>
      <c r="J1923" s="143">
        <v>4</v>
      </c>
      <c r="K1923" s="142" t="s">
        <v>417</v>
      </c>
      <c r="L1923" s="145">
        <v>1</v>
      </c>
      <c r="M1923" s="142" t="s">
        <v>418</v>
      </c>
      <c r="N1923" s="146">
        <v>1</v>
      </c>
      <c r="O1923" s="142" t="s">
        <v>419</v>
      </c>
      <c r="P1923" s="146">
        <v>1</v>
      </c>
    </row>
    <row r="1925" spans="1:10" ht="12.75">
      <c r="A1925" s="147" t="s">
        <v>420</v>
      </c>
      <c r="C1925" s="148" t="s">
        <v>421</v>
      </c>
      <c r="D1925" s="148" t="s">
        <v>422</v>
      </c>
      <c r="F1925" s="148" t="s">
        <v>423</v>
      </c>
      <c r="G1925" s="148" t="s">
        <v>424</v>
      </c>
      <c r="H1925" s="148" t="s">
        <v>425</v>
      </c>
      <c r="I1925" s="149" t="s">
        <v>426</v>
      </c>
      <c r="J1925" s="148" t="s">
        <v>427</v>
      </c>
    </row>
    <row r="1926" spans="1:8" ht="12.75">
      <c r="A1926" s="150" t="s">
        <v>491</v>
      </c>
      <c r="C1926" s="151">
        <v>228.61599999992177</v>
      </c>
      <c r="D1926" s="131">
        <v>31637.790378689766</v>
      </c>
      <c r="F1926" s="131">
        <v>27331.999999970198</v>
      </c>
      <c r="G1926" s="131">
        <v>26175</v>
      </c>
      <c r="H1926" s="152" t="s">
        <v>1098</v>
      </c>
    </row>
    <row r="1928" spans="4:8" ht="12.75">
      <c r="D1928" s="131">
        <v>31964.363194823265</v>
      </c>
      <c r="F1928" s="131">
        <v>27081.999999970198</v>
      </c>
      <c r="G1928" s="131">
        <v>25700.999999970198</v>
      </c>
      <c r="H1928" s="152" t="s">
        <v>1099</v>
      </c>
    </row>
    <row r="1930" spans="4:8" ht="12.75">
      <c r="D1930" s="131">
        <v>31795.83733484149</v>
      </c>
      <c r="F1930" s="131">
        <v>26708</v>
      </c>
      <c r="G1930" s="131">
        <v>25923</v>
      </c>
      <c r="H1930" s="152" t="s">
        <v>1100</v>
      </c>
    </row>
    <row r="1932" spans="1:8" ht="12.75">
      <c r="A1932" s="147" t="s">
        <v>428</v>
      </c>
      <c r="C1932" s="153" t="s">
        <v>429</v>
      </c>
      <c r="D1932" s="131">
        <v>31799.330302784838</v>
      </c>
      <c r="F1932" s="131">
        <v>27040.6666666468</v>
      </c>
      <c r="G1932" s="131">
        <v>25932.99999999007</v>
      </c>
      <c r="H1932" s="131">
        <v>5292.172810445185</v>
      </c>
    </row>
    <row r="1933" spans="1:8" ht="12.75">
      <c r="A1933" s="130">
        <v>38396.013819444444</v>
      </c>
      <c r="C1933" s="153" t="s">
        <v>430</v>
      </c>
      <c r="D1933" s="131">
        <v>163.31442581125495</v>
      </c>
      <c r="F1933" s="131">
        <v>314.0467056400437</v>
      </c>
      <c r="G1933" s="131">
        <v>237.15817507924396</v>
      </c>
      <c r="H1933" s="131">
        <v>163.31442581125495</v>
      </c>
    </row>
    <row r="1935" spans="3:8" ht="12.75">
      <c r="C1935" s="153" t="s">
        <v>431</v>
      </c>
      <c r="D1935" s="131">
        <v>0.5135781925475099</v>
      </c>
      <c r="F1935" s="131">
        <v>1.161386697715568</v>
      </c>
      <c r="G1935" s="131">
        <v>0.9145034322266409</v>
      </c>
      <c r="H1935" s="131">
        <v>3.085961695901551</v>
      </c>
    </row>
    <row r="1936" spans="1:10" ht="12.75">
      <c r="A1936" s="147" t="s">
        <v>420</v>
      </c>
      <c r="C1936" s="148" t="s">
        <v>421</v>
      </c>
      <c r="D1936" s="148" t="s">
        <v>422</v>
      </c>
      <c r="F1936" s="148" t="s">
        <v>423</v>
      </c>
      <c r="G1936" s="148" t="s">
        <v>424</v>
      </c>
      <c r="H1936" s="148" t="s">
        <v>425</v>
      </c>
      <c r="I1936" s="149" t="s">
        <v>426</v>
      </c>
      <c r="J1936" s="148" t="s">
        <v>427</v>
      </c>
    </row>
    <row r="1937" spans="1:8" ht="12.75">
      <c r="A1937" s="150" t="s">
        <v>492</v>
      </c>
      <c r="C1937" s="151">
        <v>231.6040000000503</v>
      </c>
      <c r="D1937" s="131">
        <v>29838.153448551893</v>
      </c>
      <c r="F1937" s="131">
        <v>19683</v>
      </c>
      <c r="G1937" s="131">
        <v>22787</v>
      </c>
      <c r="H1937" s="152" t="s">
        <v>1101</v>
      </c>
    </row>
    <row r="1939" spans="4:8" ht="12.75">
      <c r="D1939" s="131">
        <v>29442.5</v>
      </c>
      <c r="F1939" s="131">
        <v>19126</v>
      </c>
      <c r="G1939" s="131">
        <v>21952</v>
      </c>
      <c r="H1939" s="152" t="s">
        <v>1102</v>
      </c>
    </row>
    <row r="1941" spans="4:8" ht="12.75">
      <c r="D1941" s="131">
        <v>30041.848356723785</v>
      </c>
      <c r="F1941" s="131">
        <v>19145</v>
      </c>
      <c r="G1941" s="131">
        <v>22701</v>
      </c>
      <c r="H1941" s="152" t="s">
        <v>1103</v>
      </c>
    </row>
    <row r="1943" spans="1:8" ht="12.75">
      <c r="A1943" s="147" t="s">
        <v>428</v>
      </c>
      <c r="C1943" s="153" t="s">
        <v>429</v>
      </c>
      <c r="D1943" s="131">
        <v>29774.167268425226</v>
      </c>
      <c r="F1943" s="131">
        <v>19318</v>
      </c>
      <c r="G1943" s="131">
        <v>22480</v>
      </c>
      <c r="H1943" s="131">
        <v>8623.123790164356</v>
      </c>
    </row>
    <row r="1944" spans="1:8" ht="12.75">
      <c r="A1944" s="130">
        <v>38396.01428240741</v>
      </c>
      <c r="C1944" s="153" t="s">
        <v>430</v>
      </c>
      <c r="D1944" s="131">
        <v>304.7544693889637</v>
      </c>
      <c r="F1944" s="131">
        <v>316.2419959461425</v>
      </c>
      <c r="G1944" s="131">
        <v>459.27878244046934</v>
      </c>
      <c r="H1944" s="131">
        <v>304.7544693889637</v>
      </c>
    </row>
    <row r="1946" spans="3:8" ht="12.75">
      <c r="C1946" s="153" t="s">
        <v>431</v>
      </c>
      <c r="D1946" s="131">
        <v>1.0235532924950965</v>
      </c>
      <c r="F1946" s="131">
        <v>1.6370327981475439</v>
      </c>
      <c r="G1946" s="131">
        <v>2.0430550820305573</v>
      </c>
      <c r="H1946" s="131">
        <v>3.534153942409716</v>
      </c>
    </row>
    <row r="1947" spans="1:10" ht="12.75">
      <c r="A1947" s="147" t="s">
        <v>420</v>
      </c>
      <c r="C1947" s="148" t="s">
        <v>421</v>
      </c>
      <c r="D1947" s="148" t="s">
        <v>422</v>
      </c>
      <c r="F1947" s="148" t="s">
        <v>423</v>
      </c>
      <c r="G1947" s="148" t="s">
        <v>424</v>
      </c>
      <c r="H1947" s="148" t="s">
        <v>425</v>
      </c>
      <c r="I1947" s="149" t="s">
        <v>426</v>
      </c>
      <c r="J1947" s="148" t="s">
        <v>427</v>
      </c>
    </row>
    <row r="1948" spans="1:8" ht="12.75">
      <c r="A1948" s="150" t="s">
        <v>490</v>
      </c>
      <c r="C1948" s="151">
        <v>267.7160000000149</v>
      </c>
      <c r="D1948" s="131">
        <v>17539.711288154125</v>
      </c>
      <c r="F1948" s="131">
        <v>6380.5</v>
      </c>
      <c r="G1948" s="131">
        <v>6467.25</v>
      </c>
      <c r="H1948" s="152" t="s">
        <v>1104</v>
      </c>
    </row>
    <row r="1950" spans="4:8" ht="12.75">
      <c r="D1950" s="131">
        <v>18391.598199933767</v>
      </c>
      <c r="F1950" s="131">
        <v>6321.5</v>
      </c>
      <c r="G1950" s="131">
        <v>6461</v>
      </c>
      <c r="H1950" s="152" t="s">
        <v>1105</v>
      </c>
    </row>
    <row r="1952" spans="4:8" ht="12.75">
      <c r="D1952" s="131">
        <v>17517.976498425007</v>
      </c>
      <c r="F1952" s="131">
        <v>6264.5</v>
      </c>
      <c r="G1952" s="131">
        <v>6503</v>
      </c>
      <c r="H1952" s="152" t="s">
        <v>1106</v>
      </c>
    </row>
    <row r="1954" spans="1:8" ht="12.75">
      <c r="A1954" s="147" t="s">
        <v>428</v>
      </c>
      <c r="C1954" s="153" t="s">
        <v>429</v>
      </c>
      <c r="D1954" s="131">
        <v>17816.428662170965</v>
      </c>
      <c r="F1954" s="131">
        <v>6322.166666666666</v>
      </c>
      <c r="G1954" s="131">
        <v>6477.083333333334</v>
      </c>
      <c r="H1954" s="131">
        <v>11403.810001572787</v>
      </c>
    </row>
    <row r="1955" spans="1:8" ht="12.75">
      <c r="A1955" s="130">
        <v>38396.01493055555</v>
      </c>
      <c r="C1955" s="153" t="s">
        <v>430</v>
      </c>
      <c r="D1955" s="131">
        <v>498.2299651253462</v>
      </c>
      <c r="F1955" s="131">
        <v>58.00287349203772</v>
      </c>
      <c r="G1955" s="131">
        <v>22.660998065692812</v>
      </c>
      <c r="H1955" s="131">
        <v>498.2299651253462</v>
      </c>
    </row>
    <row r="1957" spans="3:8" ht="12.75">
      <c r="C1957" s="153" t="s">
        <v>431</v>
      </c>
      <c r="D1957" s="131">
        <v>2.7964637277908646</v>
      </c>
      <c r="F1957" s="131">
        <v>0.9174524581557653</v>
      </c>
      <c r="G1957" s="131">
        <v>0.3498642351731281</v>
      </c>
      <c r="H1957" s="131">
        <v>4.368978131489664</v>
      </c>
    </row>
    <row r="1958" spans="1:10" ht="12.75">
      <c r="A1958" s="147" t="s">
        <v>420</v>
      </c>
      <c r="C1958" s="148" t="s">
        <v>421</v>
      </c>
      <c r="D1958" s="148" t="s">
        <v>422</v>
      </c>
      <c r="F1958" s="148" t="s">
        <v>423</v>
      </c>
      <c r="G1958" s="148" t="s">
        <v>424</v>
      </c>
      <c r="H1958" s="148" t="s">
        <v>425</v>
      </c>
      <c r="I1958" s="149" t="s">
        <v>426</v>
      </c>
      <c r="J1958" s="148" t="s">
        <v>427</v>
      </c>
    </row>
    <row r="1959" spans="1:8" ht="12.75">
      <c r="A1959" s="150" t="s">
        <v>489</v>
      </c>
      <c r="C1959" s="151">
        <v>292.40199999976903</v>
      </c>
      <c r="D1959" s="131">
        <v>55841.78301882744</v>
      </c>
      <c r="F1959" s="131">
        <v>20938.25</v>
      </c>
      <c r="G1959" s="131">
        <v>21258</v>
      </c>
      <c r="H1959" s="152" t="s">
        <v>1107</v>
      </c>
    </row>
    <row r="1961" spans="4:8" ht="12.75">
      <c r="D1961" s="131">
        <v>53005.560277342796</v>
      </c>
      <c r="F1961" s="131">
        <v>21130.25</v>
      </c>
      <c r="G1961" s="131">
        <v>20933</v>
      </c>
      <c r="H1961" s="152" t="s">
        <v>1108</v>
      </c>
    </row>
    <row r="1963" spans="4:8" ht="12.75">
      <c r="D1963" s="131">
        <v>53111.34767770767</v>
      </c>
      <c r="F1963" s="131">
        <v>21372.25</v>
      </c>
      <c r="G1963" s="131">
        <v>20823.75</v>
      </c>
      <c r="H1963" s="152" t="s">
        <v>1109</v>
      </c>
    </row>
    <row r="1965" spans="1:8" ht="12.75">
      <c r="A1965" s="147" t="s">
        <v>428</v>
      </c>
      <c r="C1965" s="153" t="s">
        <v>429</v>
      </c>
      <c r="D1965" s="131">
        <v>53986.23032462597</v>
      </c>
      <c r="F1965" s="131">
        <v>21146.916666666664</v>
      </c>
      <c r="G1965" s="131">
        <v>21004.916666666664</v>
      </c>
      <c r="H1965" s="131">
        <v>32920.74303649038</v>
      </c>
    </row>
    <row r="1966" spans="1:8" ht="12.75">
      <c r="A1966" s="130">
        <v>38396.01561342592</v>
      </c>
      <c r="C1966" s="153" t="s">
        <v>430</v>
      </c>
      <c r="D1966" s="131">
        <v>1607.8260460128972</v>
      </c>
      <c r="F1966" s="131">
        <v>217.4795009497064</v>
      </c>
      <c r="G1966" s="131">
        <v>225.88109888464183</v>
      </c>
      <c r="H1966" s="131">
        <v>1607.8260460128972</v>
      </c>
    </row>
    <row r="1968" spans="3:8" ht="12.75">
      <c r="C1968" s="153" t="s">
        <v>431</v>
      </c>
      <c r="D1968" s="131">
        <v>2.9782150677030743</v>
      </c>
      <c r="F1968" s="131">
        <v>1.0284217996305518</v>
      </c>
      <c r="G1968" s="131">
        <v>1.0753725066812543</v>
      </c>
      <c r="H1968" s="131">
        <v>4.883930001916216</v>
      </c>
    </row>
    <row r="1969" spans="1:10" ht="12.75">
      <c r="A1969" s="147" t="s">
        <v>420</v>
      </c>
      <c r="C1969" s="148" t="s">
        <v>421</v>
      </c>
      <c r="D1969" s="148" t="s">
        <v>422</v>
      </c>
      <c r="F1969" s="148" t="s">
        <v>423</v>
      </c>
      <c r="G1969" s="148" t="s">
        <v>424</v>
      </c>
      <c r="H1969" s="148" t="s">
        <v>425</v>
      </c>
      <c r="I1969" s="149" t="s">
        <v>426</v>
      </c>
      <c r="J1969" s="148" t="s">
        <v>427</v>
      </c>
    </row>
    <row r="1970" spans="1:8" ht="12.75">
      <c r="A1970" s="150" t="s">
        <v>493</v>
      </c>
      <c r="C1970" s="151">
        <v>324.75400000019</v>
      </c>
      <c r="D1970" s="131">
        <v>49564.32133769989</v>
      </c>
      <c r="F1970" s="131">
        <v>31083</v>
      </c>
      <c r="G1970" s="131">
        <v>27225.999999970198</v>
      </c>
      <c r="H1970" s="152" t="s">
        <v>1110</v>
      </c>
    </row>
    <row r="1972" spans="4:8" ht="12.75">
      <c r="D1972" s="131">
        <v>49950.45808547735</v>
      </c>
      <c r="F1972" s="131">
        <v>30641.000000029802</v>
      </c>
      <c r="G1972" s="131">
        <v>27452.999999970198</v>
      </c>
      <c r="H1972" s="152" t="s">
        <v>1111</v>
      </c>
    </row>
    <row r="1974" spans="4:8" ht="12.75">
      <c r="D1974" s="131">
        <v>49673.40203124285</v>
      </c>
      <c r="F1974" s="131">
        <v>30850.999999970198</v>
      </c>
      <c r="G1974" s="131">
        <v>27379.999999970198</v>
      </c>
      <c r="H1974" s="152" t="s">
        <v>1112</v>
      </c>
    </row>
    <row r="1976" spans="1:8" ht="12.75">
      <c r="A1976" s="147" t="s">
        <v>428</v>
      </c>
      <c r="C1976" s="153" t="s">
        <v>429</v>
      </c>
      <c r="D1976" s="131">
        <v>49729.39381814003</v>
      </c>
      <c r="F1976" s="131">
        <v>30858.333333333336</v>
      </c>
      <c r="G1976" s="131">
        <v>27352.999999970198</v>
      </c>
      <c r="H1976" s="131">
        <v>20507.302256214985</v>
      </c>
    </row>
    <row r="1977" spans="1:8" ht="12.75">
      <c r="A1977" s="130">
        <v>38396.01611111111</v>
      </c>
      <c r="C1977" s="153" t="s">
        <v>430</v>
      </c>
      <c r="D1977" s="131">
        <v>199.06458034014008</v>
      </c>
      <c r="F1977" s="131">
        <v>221.09123304018595</v>
      </c>
      <c r="G1977" s="131">
        <v>115.88356225108029</v>
      </c>
      <c r="H1977" s="131">
        <v>199.06458034014008</v>
      </c>
    </row>
    <row r="1979" spans="3:8" ht="12.75">
      <c r="C1979" s="153" t="s">
        <v>431</v>
      </c>
      <c r="D1979" s="131">
        <v>0.4002956100130992</v>
      </c>
      <c r="F1979" s="131">
        <v>0.7164717246778912</v>
      </c>
      <c r="G1979" s="131">
        <v>0.4236594240164024</v>
      </c>
      <c r="H1979" s="131">
        <v>0.9707009622867931</v>
      </c>
    </row>
    <row r="1980" spans="1:10" ht="12.75">
      <c r="A1980" s="147" t="s">
        <v>420</v>
      </c>
      <c r="C1980" s="148" t="s">
        <v>421</v>
      </c>
      <c r="D1980" s="148" t="s">
        <v>422</v>
      </c>
      <c r="F1980" s="148" t="s">
        <v>423</v>
      </c>
      <c r="G1980" s="148" t="s">
        <v>424</v>
      </c>
      <c r="H1980" s="148" t="s">
        <v>425</v>
      </c>
      <c r="I1980" s="149" t="s">
        <v>426</v>
      </c>
      <c r="J1980" s="148" t="s">
        <v>427</v>
      </c>
    </row>
    <row r="1981" spans="1:8" ht="12.75">
      <c r="A1981" s="150" t="s">
        <v>512</v>
      </c>
      <c r="C1981" s="151">
        <v>343.82299999985844</v>
      </c>
      <c r="D1981" s="131">
        <v>32019.053980082273</v>
      </c>
      <c r="F1981" s="131">
        <v>27142</v>
      </c>
      <c r="G1981" s="131">
        <v>26674.000000029802</v>
      </c>
      <c r="H1981" s="152" t="s">
        <v>1113</v>
      </c>
    </row>
    <row r="1983" spans="4:8" ht="12.75">
      <c r="D1983" s="131">
        <v>32306.98923075199</v>
      </c>
      <c r="F1983" s="131">
        <v>27612</v>
      </c>
      <c r="G1983" s="131">
        <v>26822.000000029802</v>
      </c>
      <c r="H1983" s="152" t="s">
        <v>1114</v>
      </c>
    </row>
    <row r="1985" spans="4:8" ht="12.75">
      <c r="D1985" s="131">
        <v>31876.844904392958</v>
      </c>
      <c r="F1985" s="131">
        <v>27450</v>
      </c>
      <c r="G1985" s="131">
        <v>26900</v>
      </c>
      <c r="H1985" s="152" t="s">
        <v>1115</v>
      </c>
    </row>
    <row r="1987" spans="1:8" ht="12.75">
      <c r="A1987" s="147" t="s">
        <v>428</v>
      </c>
      <c r="C1987" s="153" t="s">
        <v>429</v>
      </c>
      <c r="D1987" s="131">
        <v>32067.629371742405</v>
      </c>
      <c r="F1987" s="131">
        <v>27401.333333333336</v>
      </c>
      <c r="G1987" s="131">
        <v>26798.666666686535</v>
      </c>
      <c r="H1987" s="131">
        <v>4965.455249558422</v>
      </c>
    </row>
    <row r="1988" spans="1:8" ht="12.75">
      <c r="A1988" s="130">
        <v>38396.016550925924</v>
      </c>
      <c r="C1988" s="153" t="s">
        <v>430</v>
      </c>
      <c r="D1988" s="131">
        <v>219.14769421808552</v>
      </c>
      <c r="F1988" s="131">
        <v>238.74952006932563</v>
      </c>
      <c r="G1988" s="131">
        <v>114.79256652974107</v>
      </c>
      <c r="H1988" s="131">
        <v>219.14769421808552</v>
      </c>
    </row>
    <row r="1990" spans="3:8" ht="12.75">
      <c r="C1990" s="153" t="s">
        <v>431</v>
      </c>
      <c r="D1990" s="131">
        <v>0.6833922510380382</v>
      </c>
      <c r="F1990" s="131">
        <v>0.8713062140625477</v>
      </c>
      <c r="G1990" s="131">
        <v>0.42835178315957</v>
      </c>
      <c r="H1990" s="131">
        <v>4.4134461636236555</v>
      </c>
    </row>
    <row r="1991" spans="1:10" ht="12.75">
      <c r="A1991" s="147" t="s">
        <v>420</v>
      </c>
      <c r="C1991" s="148" t="s">
        <v>421</v>
      </c>
      <c r="D1991" s="148" t="s">
        <v>422</v>
      </c>
      <c r="F1991" s="148" t="s">
        <v>423</v>
      </c>
      <c r="G1991" s="148" t="s">
        <v>424</v>
      </c>
      <c r="H1991" s="148" t="s">
        <v>425</v>
      </c>
      <c r="I1991" s="149" t="s">
        <v>426</v>
      </c>
      <c r="J1991" s="148" t="s">
        <v>427</v>
      </c>
    </row>
    <row r="1992" spans="1:8" ht="12.75">
      <c r="A1992" s="150" t="s">
        <v>494</v>
      </c>
      <c r="C1992" s="151">
        <v>361.38400000007823</v>
      </c>
      <c r="D1992" s="131">
        <v>66397.47990202904</v>
      </c>
      <c r="F1992" s="131">
        <v>24882</v>
      </c>
      <c r="G1992" s="131">
        <v>24940</v>
      </c>
      <c r="H1992" s="152" t="s">
        <v>1116</v>
      </c>
    </row>
    <row r="1994" spans="4:8" ht="12.75">
      <c r="D1994" s="131">
        <v>64158.944421708584</v>
      </c>
      <c r="F1994" s="131">
        <v>25478</v>
      </c>
      <c r="G1994" s="131">
        <v>25404</v>
      </c>
      <c r="H1994" s="152" t="s">
        <v>1117</v>
      </c>
    </row>
    <row r="1996" spans="4:8" ht="12.75">
      <c r="D1996" s="131">
        <v>63159.01383084059</v>
      </c>
      <c r="F1996" s="131">
        <v>25986</v>
      </c>
      <c r="G1996" s="131">
        <v>26052</v>
      </c>
      <c r="H1996" s="152" t="s">
        <v>1118</v>
      </c>
    </row>
    <row r="1998" spans="1:8" ht="12.75">
      <c r="A1998" s="147" t="s">
        <v>428</v>
      </c>
      <c r="C1998" s="153" t="s">
        <v>429</v>
      </c>
      <c r="D1998" s="131">
        <v>64571.81271819274</v>
      </c>
      <c r="F1998" s="131">
        <v>25448.666666666664</v>
      </c>
      <c r="G1998" s="131">
        <v>25465.333333333336</v>
      </c>
      <c r="H1998" s="131">
        <v>39115.48531281198</v>
      </c>
    </row>
    <row r="1999" spans="1:8" ht="12.75">
      <c r="A1999" s="130">
        <v>38396.01697916666</v>
      </c>
      <c r="C1999" s="153" t="s">
        <v>430</v>
      </c>
      <c r="D1999" s="131">
        <v>1658.2402709622777</v>
      </c>
      <c r="F1999" s="131">
        <v>552.5842318898842</v>
      </c>
      <c r="G1999" s="131">
        <v>558.5314076516497</v>
      </c>
      <c r="H1999" s="131">
        <v>1658.2402709622777</v>
      </c>
    </row>
    <row r="2001" spans="3:8" ht="12.75">
      <c r="C2001" s="153" t="s">
        <v>431</v>
      </c>
      <c r="D2001" s="131">
        <v>2.5680559382764203</v>
      </c>
      <c r="F2001" s="131">
        <v>2.1713681079161353</v>
      </c>
      <c r="G2001" s="131">
        <v>2.193300988212667</v>
      </c>
      <c r="H2001" s="131">
        <v>4.239344744673623</v>
      </c>
    </row>
    <row r="2002" spans="1:10" ht="12.75">
      <c r="A2002" s="147" t="s">
        <v>420</v>
      </c>
      <c r="C2002" s="148" t="s">
        <v>421</v>
      </c>
      <c r="D2002" s="148" t="s">
        <v>422</v>
      </c>
      <c r="F2002" s="148" t="s">
        <v>423</v>
      </c>
      <c r="G2002" s="148" t="s">
        <v>424</v>
      </c>
      <c r="H2002" s="148" t="s">
        <v>425</v>
      </c>
      <c r="I2002" s="149" t="s">
        <v>426</v>
      </c>
      <c r="J2002" s="148" t="s">
        <v>427</v>
      </c>
    </row>
    <row r="2003" spans="1:8" ht="12.75">
      <c r="A2003" s="150" t="s">
        <v>513</v>
      </c>
      <c r="C2003" s="151">
        <v>371.029</v>
      </c>
      <c r="D2003" s="131">
        <v>40899.47692519426</v>
      </c>
      <c r="F2003" s="131">
        <v>30420.000000029802</v>
      </c>
      <c r="G2003" s="131">
        <v>30986</v>
      </c>
      <c r="H2003" s="152" t="s">
        <v>1119</v>
      </c>
    </row>
    <row r="2005" spans="4:8" ht="12.75">
      <c r="D2005" s="131">
        <v>41438.76337838173</v>
      </c>
      <c r="F2005" s="131">
        <v>30512</v>
      </c>
      <c r="G2005" s="131">
        <v>30838</v>
      </c>
      <c r="H2005" s="152" t="s">
        <v>1120</v>
      </c>
    </row>
    <row r="2007" spans="4:8" ht="12.75">
      <c r="D2007" s="131">
        <v>41328.60540276766</v>
      </c>
      <c r="F2007" s="131">
        <v>31029.999999970198</v>
      </c>
      <c r="G2007" s="131">
        <v>30848</v>
      </c>
      <c r="H2007" s="152" t="s">
        <v>1121</v>
      </c>
    </row>
    <row r="2009" spans="1:8" ht="12.75">
      <c r="A2009" s="147" t="s">
        <v>428</v>
      </c>
      <c r="C2009" s="153" t="s">
        <v>429</v>
      </c>
      <c r="D2009" s="131">
        <v>41222.28190211455</v>
      </c>
      <c r="F2009" s="131">
        <v>30654</v>
      </c>
      <c r="G2009" s="131">
        <v>30890.666666666664</v>
      </c>
      <c r="H2009" s="131">
        <v>10478.218477167404</v>
      </c>
    </row>
    <row r="2010" spans="1:8" ht="12.75">
      <c r="A2010" s="130">
        <v>38396.017430555556</v>
      </c>
      <c r="C2010" s="153" t="s">
        <v>430</v>
      </c>
      <c r="D2010" s="131">
        <v>284.93154395610696</v>
      </c>
      <c r="F2010" s="131">
        <v>328.8586322140403</v>
      </c>
      <c r="G2010" s="131">
        <v>82.71235296697425</v>
      </c>
      <c r="H2010" s="131">
        <v>284.93154395610696</v>
      </c>
    </row>
    <row r="2012" spans="3:8" ht="12.75">
      <c r="C2012" s="153" t="s">
        <v>431</v>
      </c>
      <c r="D2012" s="131">
        <v>0.6912075964952612</v>
      </c>
      <c r="F2012" s="131">
        <v>1.0728082214850925</v>
      </c>
      <c r="G2012" s="131">
        <v>0.26775839401429</v>
      </c>
      <c r="H2012" s="131">
        <v>2.719274699005256</v>
      </c>
    </row>
    <row r="2013" spans="1:10" ht="12.75">
      <c r="A2013" s="147" t="s">
        <v>420</v>
      </c>
      <c r="C2013" s="148" t="s">
        <v>421</v>
      </c>
      <c r="D2013" s="148" t="s">
        <v>422</v>
      </c>
      <c r="F2013" s="148" t="s">
        <v>423</v>
      </c>
      <c r="G2013" s="148" t="s">
        <v>424</v>
      </c>
      <c r="H2013" s="148" t="s">
        <v>425</v>
      </c>
      <c r="I2013" s="149" t="s">
        <v>426</v>
      </c>
      <c r="J2013" s="148" t="s">
        <v>427</v>
      </c>
    </row>
    <row r="2014" spans="1:8" ht="12.75">
      <c r="A2014" s="150" t="s">
        <v>488</v>
      </c>
      <c r="C2014" s="151">
        <v>407.77100000018254</v>
      </c>
      <c r="D2014" s="131">
        <v>1425138.0794887543</v>
      </c>
      <c r="F2014" s="131">
        <v>82100</v>
      </c>
      <c r="G2014" s="131">
        <v>78800</v>
      </c>
      <c r="H2014" s="152" t="s">
        <v>1122</v>
      </c>
    </row>
    <row r="2016" spans="4:8" ht="12.75">
      <c r="D2016" s="131">
        <v>1327426.727924347</v>
      </c>
      <c r="F2016" s="131">
        <v>82200</v>
      </c>
      <c r="G2016" s="131">
        <v>79300</v>
      </c>
      <c r="H2016" s="152" t="s">
        <v>1123</v>
      </c>
    </row>
    <row r="2018" spans="4:8" ht="12.75">
      <c r="D2018" s="131">
        <v>1381533.9054260254</v>
      </c>
      <c r="F2018" s="131">
        <v>81800</v>
      </c>
      <c r="G2018" s="131">
        <v>79900</v>
      </c>
      <c r="H2018" s="152" t="s">
        <v>1124</v>
      </c>
    </row>
    <row r="2020" spans="1:8" ht="12.75">
      <c r="A2020" s="147" t="s">
        <v>428</v>
      </c>
      <c r="C2020" s="153" t="s">
        <v>429</v>
      </c>
      <c r="D2020" s="131">
        <v>1378032.9042797089</v>
      </c>
      <c r="F2020" s="131">
        <v>82033.33333333333</v>
      </c>
      <c r="G2020" s="131">
        <v>79333.33333333333</v>
      </c>
      <c r="H2020" s="131">
        <v>1297371.6464180737</v>
      </c>
    </row>
    <row r="2021" spans="1:8" ht="12.75">
      <c r="A2021" s="130">
        <v>38396.01789351852</v>
      </c>
      <c r="C2021" s="153" t="s">
        <v>430</v>
      </c>
      <c r="D2021" s="131">
        <v>48949.66611637918</v>
      </c>
      <c r="F2021" s="131">
        <v>208.16659994661327</v>
      </c>
      <c r="G2021" s="131">
        <v>550.7570547286101</v>
      </c>
      <c r="H2021" s="131">
        <v>48949.66611637918</v>
      </c>
    </row>
    <row r="2023" spans="3:8" ht="12.75">
      <c r="C2023" s="153" t="s">
        <v>431</v>
      </c>
      <c r="D2023" s="131">
        <v>3.5521405885416755</v>
      </c>
      <c r="F2023" s="131">
        <v>0.25375855336848435</v>
      </c>
      <c r="G2023" s="131">
        <v>0.6942315815906851</v>
      </c>
      <c r="H2023" s="131">
        <v>3.7729871969627835</v>
      </c>
    </row>
    <row r="2024" spans="1:10" ht="12.75">
      <c r="A2024" s="147" t="s">
        <v>420</v>
      </c>
      <c r="C2024" s="148" t="s">
        <v>421</v>
      </c>
      <c r="D2024" s="148" t="s">
        <v>422</v>
      </c>
      <c r="F2024" s="148" t="s">
        <v>423</v>
      </c>
      <c r="G2024" s="148" t="s">
        <v>424</v>
      </c>
      <c r="H2024" s="148" t="s">
        <v>425</v>
      </c>
      <c r="I2024" s="149" t="s">
        <v>426</v>
      </c>
      <c r="J2024" s="148" t="s">
        <v>427</v>
      </c>
    </row>
    <row r="2025" spans="1:8" ht="12.75">
      <c r="A2025" s="150" t="s">
        <v>495</v>
      </c>
      <c r="C2025" s="151">
        <v>455.40299999993294</v>
      </c>
      <c r="D2025" s="131">
        <v>108255.59734773636</v>
      </c>
      <c r="F2025" s="131">
        <v>73530</v>
      </c>
      <c r="G2025" s="131">
        <v>76405</v>
      </c>
      <c r="H2025" s="152" t="s">
        <v>1125</v>
      </c>
    </row>
    <row r="2027" spans="4:8" ht="12.75">
      <c r="D2027" s="131">
        <v>107047.71007537842</v>
      </c>
      <c r="F2027" s="131">
        <v>74195</v>
      </c>
      <c r="G2027" s="131">
        <v>76902.5</v>
      </c>
      <c r="H2027" s="152" t="s">
        <v>1126</v>
      </c>
    </row>
    <row r="2029" spans="4:8" ht="12.75">
      <c r="D2029" s="131">
        <v>105755.47977006435</v>
      </c>
      <c r="F2029" s="131">
        <v>73182.5</v>
      </c>
      <c r="G2029" s="131">
        <v>76317.5</v>
      </c>
      <c r="H2029" s="152" t="s">
        <v>1127</v>
      </c>
    </row>
    <row r="2031" spans="1:8" ht="12.75">
      <c r="A2031" s="147" t="s">
        <v>428</v>
      </c>
      <c r="C2031" s="153" t="s">
        <v>429</v>
      </c>
      <c r="D2031" s="131">
        <v>107019.5957310597</v>
      </c>
      <c r="F2031" s="131">
        <v>73635.83333333333</v>
      </c>
      <c r="G2031" s="131">
        <v>76541.66666666667</v>
      </c>
      <c r="H2031" s="131">
        <v>31939.29292098219</v>
      </c>
    </row>
    <row r="2032" spans="1:8" ht="12.75">
      <c r="A2032" s="130">
        <v>38396.018541666665</v>
      </c>
      <c r="C2032" s="153" t="s">
        <v>430</v>
      </c>
      <c r="D2032" s="131">
        <v>1250.2958801082866</v>
      </c>
      <c r="F2032" s="131">
        <v>514.479915383811</v>
      </c>
      <c r="G2032" s="131">
        <v>315.5385607708404</v>
      </c>
      <c r="H2032" s="131">
        <v>1250.2958801082866</v>
      </c>
    </row>
    <row r="2034" spans="3:8" ht="12.75">
      <c r="C2034" s="153" t="s">
        <v>431</v>
      </c>
      <c r="D2034" s="131">
        <v>1.1682868651926894</v>
      </c>
      <c r="F2034" s="131">
        <v>0.6986814599556074</v>
      </c>
      <c r="G2034" s="131">
        <v>0.41224417302668315</v>
      </c>
      <c r="H2034" s="131">
        <v>3.9146010000957716</v>
      </c>
    </row>
    <row r="2035" spans="1:16" ht="12.75">
      <c r="A2035" s="141" t="s">
        <v>411</v>
      </c>
      <c r="B2035" s="136" t="s">
        <v>582</v>
      </c>
      <c r="D2035" s="141" t="s">
        <v>412</v>
      </c>
      <c r="E2035" s="136" t="s">
        <v>413</v>
      </c>
      <c r="F2035" s="137" t="s">
        <v>454</v>
      </c>
      <c r="G2035" s="142" t="s">
        <v>415</v>
      </c>
      <c r="H2035" s="143">
        <v>2</v>
      </c>
      <c r="I2035" s="144" t="s">
        <v>416</v>
      </c>
      <c r="J2035" s="143">
        <v>5</v>
      </c>
      <c r="K2035" s="142" t="s">
        <v>417</v>
      </c>
      <c r="L2035" s="145">
        <v>1</v>
      </c>
      <c r="M2035" s="142" t="s">
        <v>418</v>
      </c>
      <c r="N2035" s="146">
        <v>1</v>
      </c>
      <c r="O2035" s="142" t="s">
        <v>419</v>
      </c>
      <c r="P2035" s="146">
        <v>1</v>
      </c>
    </row>
    <row r="2037" spans="1:10" ht="12.75">
      <c r="A2037" s="147" t="s">
        <v>420</v>
      </c>
      <c r="C2037" s="148" t="s">
        <v>421</v>
      </c>
      <c r="D2037" s="148" t="s">
        <v>422</v>
      </c>
      <c r="F2037" s="148" t="s">
        <v>423</v>
      </c>
      <c r="G2037" s="148" t="s">
        <v>424</v>
      </c>
      <c r="H2037" s="148" t="s">
        <v>425</v>
      </c>
      <c r="I2037" s="149" t="s">
        <v>426</v>
      </c>
      <c r="J2037" s="148" t="s">
        <v>427</v>
      </c>
    </row>
    <row r="2038" spans="1:8" ht="12.75">
      <c r="A2038" s="150" t="s">
        <v>491</v>
      </c>
      <c r="C2038" s="151">
        <v>228.61599999992177</v>
      </c>
      <c r="D2038" s="131">
        <v>27344</v>
      </c>
      <c r="F2038" s="131">
        <v>25606</v>
      </c>
      <c r="G2038" s="131">
        <v>24736</v>
      </c>
      <c r="H2038" s="152" t="s">
        <v>1128</v>
      </c>
    </row>
    <row r="2040" spans="4:8" ht="12.75">
      <c r="D2040" s="131">
        <v>27283.94861754775</v>
      </c>
      <c r="F2040" s="131">
        <v>25625.999999970198</v>
      </c>
      <c r="G2040" s="131">
        <v>25488</v>
      </c>
      <c r="H2040" s="152" t="s">
        <v>1129</v>
      </c>
    </row>
    <row r="2042" spans="4:8" ht="12.75">
      <c r="D2042" s="131">
        <v>27098.223384916782</v>
      </c>
      <c r="F2042" s="131">
        <v>25842</v>
      </c>
      <c r="G2042" s="131">
        <v>24574</v>
      </c>
      <c r="H2042" s="152" t="s">
        <v>1130</v>
      </c>
    </row>
    <row r="2044" spans="1:8" ht="12.75">
      <c r="A2044" s="147" t="s">
        <v>428</v>
      </c>
      <c r="C2044" s="153" t="s">
        <v>429</v>
      </c>
      <c r="D2044" s="131">
        <v>27242.057334154844</v>
      </c>
      <c r="F2044" s="131">
        <v>25691.333333323397</v>
      </c>
      <c r="G2044" s="131">
        <v>24932.666666666664</v>
      </c>
      <c r="H2044" s="131">
        <v>1916.1368448633575</v>
      </c>
    </row>
    <row r="2045" spans="1:8" ht="12.75">
      <c r="A2045" s="130">
        <v>38396.02076388889</v>
      </c>
      <c r="C2045" s="153" t="s">
        <v>430</v>
      </c>
      <c r="D2045" s="131">
        <v>128.13155680234325</v>
      </c>
      <c r="F2045" s="131">
        <v>130.86379688502237</v>
      </c>
      <c r="G2045" s="131">
        <v>487.7061957093977</v>
      </c>
      <c r="H2045" s="131">
        <v>128.13155680234325</v>
      </c>
    </row>
    <row r="2047" spans="3:8" ht="12.75">
      <c r="C2047" s="153" t="s">
        <v>431</v>
      </c>
      <c r="D2047" s="131">
        <v>0.4703446411211306</v>
      </c>
      <c r="F2047" s="131">
        <v>0.5093694250398565</v>
      </c>
      <c r="G2047" s="131">
        <v>1.9560931938396662</v>
      </c>
      <c r="H2047" s="131">
        <v>6.686973174480163</v>
      </c>
    </row>
    <row r="2048" spans="1:10" ht="12.75">
      <c r="A2048" s="147" t="s">
        <v>420</v>
      </c>
      <c r="C2048" s="148" t="s">
        <v>421</v>
      </c>
      <c r="D2048" s="148" t="s">
        <v>422</v>
      </c>
      <c r="F2048" s="148" t="s">
        <v>423</v>
      </c>
      <c r="G2048" s="148" t="s">
        <v>424</v>
      </c>
      <c r="H2048" s="148" t="s">
        <v>425</v>
      </c>
      <c r="I2048" s="149" t="s">
        <v>426</v>
      </c>
      <c r="J2048" s="148" t="s">
        <v>427</v>
      </c>
    </row>
    <row r="2049" spans="1:8" ht="12.75">
      <c r="A2049" s="150" t="s">
        <v>492</v>
      </c>
      <c r="C2049" s="151">
        <v>231.6040000000503</v>
      </c>
      <c r="D2049" s="131">
        <v>24306.800145417452</v>
      </c>
      <c r="F2049" s="131">
        <v>18663</v>
      </c>
      <c r="G2049" s="131">
        <v>22020</v>
      </c>
      <c r="H2049" s="152" t="s">
        <v>1131</v>
      </c>
    </row>
    <row r="2051" spans="4:8" ht="12.75">
      <c r="D2051" s="131">
        <v>24053.566598325968</v>
      </c>
      <c r="F2051" s="131">
        <v>18799</v>
      </c>
      <c r="G2051" s="131">
        <v>22386</v>
      </c>
      <c r="H2051" s="152" t="s">
        <v>1132</v>
      </c>
    </row>
    <row r="2053" spans="4:8" ht="12.75">
      <c r="D2053" s="131">
        <v>24086.583720058203</v>
      </c>
      <c r="F2053" s="131">
        <v>18618</v>
      </c>
      <c r="G2053" s="131">
        <v>21991</v>
      </c>
      <c r="H2053" s="152" t="s">
        <v>1133</v>
      </c>
    </row>
    <row r="2055" spans="1:8" ht="12.75">
      <c r="A2055" s="147" t="s">
        <v>428</v>
      </c>
      <c r="C2055" s="153" t="s">
        <v>429</v>
      </c>
      <c r="D2055" s="131">
        <v>24148.983487933874</v>
      </c>
      <c r="F2055" s="131">
        <v>18693.333333333332</v>
      </c>
      <c r="G2055" s="131">
        <v>22132.333333333336</v>
      </c>
      <c r="H2055" s="131">
        <v>3462.026966194744</v>
      </c>
    </row>
    <row r="2056" spans="1:8" ht="12.75">
      <c r="A2056" s="130">
        <v>38396.02122685185</v>
      </c>
      <c r="C2056" s="153" t="s">
        <v>430</v>
      </c>
      <c r="D2056" s="131">
        <v>137.66664670954844</v>
      </c>
      <c r="F2056" s="131">
        <v>94.23552055002048</v>
      </c>
      <c r="G2056" s="131">
        <v>220.15979045532663</v>
      </c>
      <c r="H2056" s="131">
        <v>137.66664670954844</v>
      </c>
    </row>
    <row r="2058" spans="3:8" ht="12.75">
      <c r="C2058" s="153" t="s">
        <v>431</v>
      </c>
      <c r="D2058" s="131">
        <v>0.5700722217907602</v>
      </c>
      <c r="F2058" s="131">
        <v>0.5041129843973994</v>
      </c>
      <c r="G2058" s="131">
        <v>0.994742791641158</v>
      </c>
      <c r="H2058" s="131">
        <v>3.9764752861201287</v>
      </c>
    </row>
    <row r="2059" spans="1:10" ht="12.75">
      <c r="A2059" s="147" t="s">
        <v>420</v>
      </c>
      <c r="C2059" s="148" t="s">
        <v>421</v>
      </c>
      <c r="D2059" s="148" t="s">
        <v>422</v>
      </c>
      <c r="F2059" s="148" t="s">
        <v>423</v>
      </c>
      <c r="G2059" s="148" t="s">
        <v>424</v>
      </c>
      <c r="H2059" s="148" t="s">
        <v>425</v>
      </c>
      <c r="I2059" s="149" t="s">
        <v>426</v>
      </c>
      <c r="J2059" s="148" t="s">
        <v>427</v>
      </c>
    </row>
    <row r="2060" spans="1:8" ht="12.75">
      <c r="A2060" s="150" t="s">
        <v>490</v>
      </c>
      <c r="C2060" s="151">
        <v>267.7160000000149</v>
      </c>
      <c r="D2060" s="131">
        <v>9472.089342176914</v>
      </c>
      <c r="F2060" s="131">
        <v>6085.5</v>
      </c>
      <c r="G2060" s="131">
        <v>6232.5</v>
      </c>
      <c r="H2060" s="152" t="s">
        <v>1134</v>
      </c>
    </row>
    <row r="2062" spans="4:8" ht="12.75">
      <c r="D2062" s="131">
        <v>9389.696572870016</v>
      </c>
      <c r="F2062" s="131">
        <v>6085</v>
      </c>
      <c r="G2062" s="131">
        <v>6200.75</v>
      </c>
      <c r="H2062" s="152" t="s">
        <v>1135</v>
      </c>
    </row>
    <row r="2064" spans="4:8" ht="12.75">
      <c r="D2064" s="131">
        <v>9475.570559725165</v>
      </c>
      <c r="F2064" s="131">
        <v>6082.75</v>
      </c>
      <c r="G2064" s="131">
        <v>6244</v>
      </c>
      <c r="H2064" s="152" t="s">
        <v>1136</v>
      </c>
    </row>
    <row r="2066" spans="1:8" ht="12.75">
      <c r="A2066" s="147" t="s">
        <v>428</v>
      </c>
      <c r="C2066" s="153" t="s">
        <v>429</v>
      </c>
      <c r="D2066" s="131">
        <v>9445.7854915907</v>
      </c>
      <c r="F2066" s="131">
        <v>6084.416666666666</v>
      </c>
      <c r="G2066" s="131">
        <v>6225.75</v>
      </c>
      <c r="H2066" s="131">
        <v>3278.8478019504732</v>
      </c>
    </row>
    <row r="2067" spans="1:8" ht="12.75">
      <c r="A2067" s="130">
        <v>38396.02186342593</v>
      </c>
      <c r="C2067" s="153" t="s">
        <v>430</v>
      </c>
      <c r="D2067" s="131">
        <v>48.605604834941026</v>
      </c>
      <c r="F2067" s="131">
        <v>1.4648663192705789</v>
      </c>
      <c r="G2067" s="131">
        <v>22.401171844347786</v>
      </c>
      <c r="H2067" s="131">
        <v>48.605604834941026</v>
      </c>
    </row>
    <row r="2069" spans="3:8" ht="12.75">
      <c r="C2069" s="153" t="s">
        <v>431</v>
      </c>
      <c r="D2069" s="131">
        <v>0.5145745145092819</v>
      </c>
      <c r="F2069" s="131">
        <v>0.024075706834737587</v>
      </c>
      <c r="G2069" s="131">
        <v>0.3598148310540543</v>
      </c>
      <c r="H2069" s="131">
        <v>1.4823989331260583</v>
      </c>
    </row>
    <row r="2070" spans="1:10" ht="12.75">
      <c r="A2070" s="147" t="s">
        <v>420</v>
      </c>
      <c r="C2070" s="148" t="s">
        <v>421</v>
      </c>
      <c r="D2070" s="148" t="s">
        <v>422</v>
      </c>
      <c r="F2070" s="148" t="s">
        <v>423</v>
      </c>
      <c r="G2070" s="148" t="s">
        <v>424</v>
      </c>
      <c r="H2070" s="148" t="s">
        <v>425</v>
      </c>
      <c r="I2070" s="149" t="s">
        <v>426</v>
      </c>
      <c r="J2070" s="148" t="s">
        <v>427</v>
      </c>
    </row>
    <row r="2071" spans="1:8" ht="12.75">
      <c r="A2071" s="150" t="s">
        <v>489</v>
      </c>
      <c r="C2071" s="151">
        <v>292.40199999976903</v>
      </c>
      <c r="D2071" s="131">
        <v>29234.973051697016</v>
      </c>
      <c r="F2071" s="131">
        <v>19860.75</v>
      </c>
      <c r="G2071" s="131">
        <v>19844.75</v>
      </c>
      <c r="H2071" s="152" t="s">
        <v>1137</v>
      </c>
    </row>
    <row r="2073" spans="4:8" ht="12.75">
      <c r="D2073" s="131">
        <v>29373.913198769093</v>
      </c>
      <c r="F2073" s="131">
        <v>19987.25</v>
      </c>
      <c r="G2073" s="131">
        <v>20008.5</v>
      </c>
      <c r="H2073" s="152" t="s">
        <v>1138</v>
      </c>
    </row>
    <row r="2075" spans="4:8" ht="12.75">
      <c r="D2075" s="131">
        <v>29420.462885797024</v>
      </c>
      <c r="F2075" s="131">
        <v>19830.5</v>
      </c>
      <c r="G2075" s="131">
        <v>19969.5</v>
      </c>
      <c r="H2075" s="152" t="s">
        <v>1139</v>
      </c>
    </row>
    <row r="2077" spans="1:8" ht="12.75">
      <c r="A2077" s="147" t="s">
        <v>428</v>
      </c>
      <c r="C2077" s="153" t="s">
        <v>429</v>
      </c>
      <c r="D2077" s="131">
        <v>29343.116378754377</v>
      </c>
      <c r="F2077" s="131">
        <v>19892.833333333332</v>
      </c>
      <c r="G2077" s="131">
        <v>19940.916666666668</v>
      </c>
      <c r="H2077" s="131">
        <v>9422.709834498257</v>
      </c>
    </row>
    <row r="2078" spans="1:8" ht="12.75">
      <c r="A2078" s="130">
        <v>38396.0225462963</v>
      </c>
      <c r="C2078" s="153" t="s">
        <v>430</v>
      </c>
      <c r="D2078" s="131">
        <v>96.50364102308725</v>
      </c>
      <c r="F2078" s="131">
        <v>83.15434945529509</v>
      </c>
      <c r="G2078" s="131">
        <v>85.53520230486004</v>
      </c>
      <c r="H2078" s="131">
        <v>96.50364102308725</v>
      </c>
    </row>
    <row r="2080" spans="3:8" ht="12.75">
      <c r="C2080" s="153" t="s">
        <v>431</v>
      </c>
      <c r="D2080" s="131">
        <v>0.3288799995795943</v>
      </c>
      <c r="F2080" s="131">
        <v>0.41801159272750704</v>
      </c>
      <c r="G2080" s="131">
        <v>0.4289431811720126</v>
      </c>
      <c r="H2080" s="131">
        <v>1.0241601696124598</v>
      </c>
    </row>
    <row r="2081" spans="1:10" ht="12.75">
      <c r="A2081" s="147" t="s">
        <v>420</v>
      </c>
      <c r="C2081" s="148" t="s">
        <v>421</v>
      </c>
      <c r="D2081" s="148" t="s">
        <v>422</v>
      </c>
      <c r="F2081" s="148" t="s">
        <v>423</v>
      </c>
      <c r="G2081" s="148" t="s">
        <v>424</v>
      </c>
      <c r="H2081" s="148" t="s">
        <v>425</v>
      </c>
      <c r="I2081" s="149" t="s">
        <v>426</v>
      </c>
      <c r="J2081" s="148" t="s">
        <v>427</v>
      </c>
    </row>
    <row r="2082" spans="1:8" ht="12.75">
      <c r="A2082" s="150" t="s">
        <v>493</v>
      </c>
      <c r="C2082" s="151">
        <v>324.75400000019</v>
      </c>
      <c r="D2082" s="131">
        <v>37452.53583163023</v>
      </c>
      <c r="F2082" s="131">
        <v>29319</v>
      </c>
      <c r="G2082" s="131">
        <v>26747.000000029802</v>
      </c>
      <c r="H2082" s="152" t="s">
        <v>1140</v>
      </c>
    </row>
    <row r="2084" spans="4:8" ht="12.75">
      <c r="D2084" s="131">
        <v>36978.85141068697</v>
      </c>
      <c r="F2084" s="131">
        <v>28862</v>
      </c>
      <c r="G2084" s="131">
        <v>26864</v>
      </c>
      <c r="H2084" s="152" t="s">
        <v>1141</v>
      </c>
    </row>
    <row r="2086" spans="4:8" ht="12.75">
      <c r="D2086" s="131">
        <v>37587.75105655193</v>
      </c>
      <c r="F2086" s="131">
        <v>28944</v>
      </c>
      <c r="G2086" s="131">
        <v>26777</v>
      </c>
      <c r="H2086" s="152" t="s">
        <v>1142</v>
      </c>
    </row>
    <row r="2088" spans="1:8" ht="12.75">
      <c r="A2088" s="147" t="s">
        <v>428</v>
      </c>
      <c r="C2088" s="153" t="s">
        <v>429</v>
      </c>
      <c r="D2088" s="131">
        <v>37339.71276628971</v>
      </c>
      <c r="F2088" s="131">
        <v>29041.666666666664</v>
      </c>
      <c r="G2088" s="131">
        <v>26796.00000000993</v>
      </c>
      <c r="H2088" s="131">
        <v>9346.292658565146</v>
      </c>
    </row>
    <row r="2089" spans="1:8" ht="12.75">
      <c r="A2089" s="130">
        <v>38396.02305555555</v>
      </c>
      <c r="C2089" s="153" t="s">
        <v>430</v>
      </c>
      <c r="D2089" s="131">
        <v>319.7443943809447</v>
      </c>
      <c r="F2089" s="131">
        <v>243.65207434646095</v>
      </c>
      <c r="G2089" s="131">
        <v>60.77005840523643</v>
      </c>
      <c r="H2089" s="131">
        <v>319.7443943809447</v>
      </c>
    </row>
    <row r="2091" spans="3:8" ht="12.75">
      <c r="C2091" s="153" t="s">
        <v>431</v>
      </c>
      <c r="D2091" s="131">
        <v>0.8563118746580449</v>
      </c>
      <c r="F2091" s="131">
        <v>0.8389741440911139</v>
      </c>
      <c r="G2091" s="131">
        <v>0.22678779819829056</v>
      </c>
      <c r="H2091" s="131">
        <v>3.4210826266811147</v>
      </c>
    </row>
    <row r="2092" spans="1:10" ht="12.75">
      <c r="A2092" s="147" t="s">
        <v>420</v>
      </c>
      <c r="C2092" s="148" t="s">
        <v>421</v>
      </c>
      <c r="D2092" s="148" t="s">
        <v>422</v>
      </c>
      <c r="F2092" s="148" t="s">
        <v>423</v>
      </c>
      <c r="G2092" s="148" t="s">
        <v>424</v>
      </c>
      <c r="H2092" s="148" t="s">
        <v>425</v>
      </c>
      <c r="I2092" s="149" t="s">
        <v>426</v>
      </c>
      <c r="J2092" s="148" t="s">
        <v>427</v>
      </c>
    </row>
    <row r="2093" spans="1:8" ht="12.75">
      <c r="A2093" s="150" t="s">
        <v>512</v>
      </c>
      <c r="C2093" s="151">
        <v>343.82299999985844</v>
      </c>
      <c r="D2093" s="131">
        <v>28950.784764051437</v>
      </c>
      <c r="F2093" s="131">
        <v>26690</v>
      </c>
      <c r="G2093" s="131">
        <v>26706</v>
      </c>
      <c r="H2093" s="152" t="s">
        <v>1143</v>
      </c>
    </row>
    <row r="2095" spans="4:8" ht="12.75">
      <c r="D2095" s="131">
        <v>29082.5</v>
      </c>
      <c r="F2095" s="131">
        <v>26988</v>
      </c>
      <c r="G2095" s="131">
        <v>26879.999999970198</v>
      </c>
      <c r="H2095" s="152" t="s">
        <v>1144</v>
      </c>
    </row>
    <row r="2097" spans="4:8" ht="12.75">
      <c r="D2097" s="131">
        <v>29082.177772045135</v>
      </c>
      <c r="F2097" s="131">
        <v>27296</v>
      </c>
      <c r="G2097" s="131">
        <v>25988</v>
      </c>
      <c r="H2097" s="152" t="s">
        <v>1145</v>
      </c>
    </row>
    <row r="2099" spans="1:8" ht="12.75">
      <c r="A2099" s="147" t="s">
        <v>428</v>
      </c>
      <c r="C2099" s="153" t="s">
        <v>429</v>
      </c>
      <c r="D2099" s="131">
        <v>29038.48751203219</v>
      </c>
      <c r="F2099" s="131">
        <v>26991.333333333336</v>
      </c>
      <c r="G2099" s="131">
        <v>26524.666666656733</v>
      </c>
      <c r="H2099" s="131">
        <v>2278.8040103536205</v>
      </c>
    </row>
    <row r="2100" spans="1:8" ht="12.75">
      <c r="A2100" s="130">
        <v>38396.0234837963</v>
      </c>
      <c r="C2100" s="153" t="s">
        <v>430</v>
      </c>
      <c r="D2100" s="131">
        <v>75.95297861258436</v>
      </c>
      <c r="F2100" s="131">
        <v>303.01375106310496</v>
      </c>
      <c r="G2100" s="131">
        <v>472.83964863635373</v>
      </c>
      <c r="H2100" s="131">
        <v>75.95297861258436</v>
      </c>
    </row>
    <row r="2102" spans="3:8" ht="12.75">
      <c r="C2102" s="153" t="s">
        <v>431</v>
      </c>
      <c r="D2102" s="131">
        <v>0.2615596923948364</v>
      </c>
      <c r="F2102" s="131">
        <v>1.1226335035805504</v>
      </c>
      <c r="G2102" s="131">
        <v>1.7826412470274113</v>
      </c>
      <c r="H2102" s="131">
        <v>3.333019349952703</v>
      </c>
    </row>
    <row r="2103" spans="1:10" ht="12.75">
      <c r="A2103" s="147" t="s">
        <v>420</v>
      </c>
      <c r="C2103" s="148" t="s">
        <v>421</v>
      </c>
      <c r="D2103" s="148" t="s">
        <v>422</v>
      </c>
      <c r="F2103" s="148" t="s">
        <v>423</v>
      </c>
      <c r="G2103" s="148" t="s">
        <v>424</v>
      </c>
      <c r="H2103" s="148" t="s">
        <v>425</v>
      </c>
      <c r="I2103" s="149" t="s">
        <v>426</v>
      </c>
      <c r="J2103" s="148" t="s">
        <v>427</v>
      </c>
    </row>
    <row r="2104" spans="1:8" ht="12.75">
      <c r="A2104" s="150" t="s">
        <v>494</v>
      </c>
      <c r="C2104" s="151">
        <v>361.38400000007823</v>
      </c>
      <c r="D2104" s="131">
        <v>41525.71289676428</v>
      </c>
      <c r="F2104" s="131">
        <v>24474</v>
      </c>
      <c r="G2104" s="131">
        <v>24528</v>
      </c>
      <c r="H2104" s="152" t="s">
        <v>1146</v>
      </c>
    </row>
    <row r="2106" spans="4:8" ht="12.75">
      <c r="D2106" s="131">
        <v>41497.33523416519</v>
      </c>
      <c r="F2106" s="131">
        <v>24438</v>
      </c>
      <c r="G2106" s="131">
        <v>24328</v>
      </c>
      <c r="H2106" s="152" t="s">
        <v>1147</v>
      </c>
    </row>
    <row r="2108" spans="4:8" ht="12.75">
      <c r="D2108" s="131">
        <v>41677.71957856417</v>
      </c>
      <c r="F2108" s="131">
        <v>24448</v>
      </c>
      <c r="G2108" s="131">
        <v>24516</v>
      </c>
      <c r="H2108" s="152" t="s">
        <v>1148</v>
      </c>
    </row>
    <row r="2110" spans="1:8" ht="12.75">
      <c r="A2110" s="147" t="s">
        <v>428</v>
      </c>
      <c r="C2110" s="153" t="s">
        <v>429</v>
      </c>
      <c r="D2110" s="131">
        <v>41566.922569831215</v>
      </c>
      <c r="F2110" s="131">
        <v>24453.333333333336</v>
      </c>
      <c r="G2110" s="131">
        <v>24457.333333333336</v>
      </c>
      <c r="H2110" s="131">
        <v>17111.750659206496</v>
      </c>
    </row>
    <row r="2111" spans="1:8" ht="12.75">
      <c r="A2111" s="130">
        <v>38396.02392361111</v>
      </c>
      <c r="C2111" s="153" t="s">
        <v>430</v>
      </c>
      <c r="D2111" s="131">
        <v>96.99642154136114</v>
      </c>
      <c r="F2111" s="131">
        <v>18.58314648635514</v>
      </c>
      <c r="G2111" s="131">
        <v>112.16654284292325</v>
      </c>
      <c r="H2111" s="131">
        <v>96.99642154136114</v>
      </c>
    </row>
    <row r="2113" spans="3:8" ht="12.75">
      <c r="C2113" s="153" t="s">
        <v>431</v>
      </c>
      <c r="D2113" s="131">
        <v>0.2333500185836707</v>
      </c>
      <c r="F2113" s="131">
        <v>0.07599432859741743</v>
      </c>
      <c r="G2113" s="131">
        <v>0.45862131130236283</v>
      </c>
      <c r="H2113" s="131">
        <v>0.5668410174570591</v>
      </c>
    </row>
    <row r="2114" spans="1:10" ht="12.75">
      <c r="A2114" s="147" t="s">
        <v>420</v>
      </c>
      <c r="C2114" s="148" t="s">
        <v>421</v>
      </c>
      <c r="D2114" s="148" t="s">
        <v>422</v>
      </c>
      <c r="F2114" s="148" t="s">
        <v>423</v>
      </c>
      <c r="G2114" s="148" t="s">
        <v>424</v>
      </c>
      <c r="H2114" s="148" t="s">
        <v>425</v>
      </c>
      <c r="I2114" s="149" t="s">
        <v>426</v>
      </c>
      <c r="J2114" s="148" t="s">
        <v>427</v>
      </c>
    </row>
    <row r="2115" spans="1:8" ht="12.75">
      <c r="A2115" s="150" t="s">
        <v>513</v>
      </c>
      <c r="C2115" s="151">
        <v>371.029</v>
      </c>
      <c r="D2115" s="131">
        <v>32881.77602118254</v>
      </c>
      <c r="F2115" s="131">
        <v>29814</v>
      </c>
      <c r="G2115" s="131">
        <v>29977.999999970198</v>
      </c>
      <c r="H2115" s="152" t="s">
        <v>1149</v>
      </c>
    </row>
    <row r="2117" spans="4:8" ht="12.75">
      <c r="D2117" s="131">
        <v>32774.83828520775</v>
      </c>
      <c r="F2117" s="131">
        <v>30018.000000029802</v>
      </c>
      <c r="G2117" s="131">
        <v>30406</v>
      </c>
      <c r="H2117" s="152" t="s">
        <v>1150</v>
      </c>
    </row>
    <row r="2119" spans="4:8" ht="12.75">
      <c r="D2119" s="131">
        <v>31942.000000029802</v>
      </c>
      <c r="F2119" s="131">
        <v>30000</v>
      </c>
      <c r="G2119" s="131">
        <v>29681.999999970198</v>
      </c>
      <c r="H2119" s="152" t="s">
        <v>1151</v>
      </c>
    </row>
    <row r="2121" spans="1:8" ht="12.75">
      <c r="A2121" s="147" t="s">
        <v>428</v>
      </c>
      <c r="C2121" s="153" t="s">
        <v>429</v>
      </c>
      <c r="D2121" s="131">
        <v>32532.87143547336</v>
      </c>
      <c r="F2121" s="131">
        <v>29944.00000000993</v>
      </c>
      <c r="G2121" s="131">
        <v>30021.99999998013</v>
      </c>
      <c r="H2121" s="131">
        <v>2559.1885602104994</v>
      </c>
    </row>
    <row r="2122" spans="1:8" ht="12.75">
      <c r="A2122" s="130">
        <v>38396.024363425924</v>
      </c>
      <c r="C2122" s="153" t="s">
        <v>430</v>
      </c>
      <c r="D2122" s="131">
        <v>514.4955876984263</v>
      </c>
      <c r="F2122" s="131">
        <v>112.94246323607014</v>
      </c>
      <c r="G2122" s="131">
        <v>364.00000001565</v>
      </c>
      <c r="H2122" s="131">
        <v>514.4955876984263</v>
      </c>
    </row>
    <row r="2124" spans="3:8" ht="12.75">
      <c r="C2124" s="153" t="s">
        <v>431</v>
      </c>
      <c r="D2124" s="131">
        <v>1.5814638087476902</v>
      </c>
      <c r="F2124" s="131">
        <v>0.37717894481710096</v>
      </c>
      <c r="G2124" s="131">
        <v>1.2124442076340385</v>
      </c>
      <c r="H2124" s="131">
        <v>20.10385618698248</v>
      </c>
    </row>
    <row r="2125" spans="1:10" ht="12.75">
      <c r="A2125" s="147" t="s">
        <v>420</v>
      </c>
      <c r="C2125" s="148" t="s">
        <v>421</v>
      </c>
      <c r="D2125" s="148" t="s">
        <v>422</v>
      </c>
      <c r="F2125" s="148" t="s">
        <v>423</v>
      </c>
      <c r="G2125" s="148" t="s">
        <v>424</v>
      </c>
      <c r="H2125" s="148" t="s">
        <v>425</v>
      </c>
      <c r="I2125" s="149" t="s">
        <v>426</v>
      </c>
      <c r="J2125" s="148" t="s">
        <v>427</v>
      </c>
    </row>
    <row r="2126" spans="1:8" ht="12.75">
      <c r="A2126" s="150" t="s">
        <v>488</v>
      </c>
      <c r="C2126" s="151">
        <v>407.77100000018254</v>
      </c>
      <c r="D2126" s="131">
        <v>1626956.5506591797</v>
      </c>
      <c r="F2126" s="131">
        <v>123200</v>
      </c>
      <c r="G2126" s="131">
        <v>77700</v>
      </c>
      <c r="H2126" s="152" t="s">
        <v>1152</v>
      </c>
    </row>
    <row r="2128" spans="4:8" ht="12.75">
      <c r="D2128" s="131">
        <v>1541689.7306308746</v>
      </c>
      <c r="F2128" s="131">
        <v>121700</v>
      </c>
      <c r="G2128" s="131">
        <v>78400</v>
      </c>
      <c r="H2128" s="152" t="s">
        <v>1153</v>
      </c>
    </row>
    <row r="2130" spans="4:8" ht="12.75">
      <c r="D2130" s="131">
        <v>1570303.7260551453</v>
      </c>
      <c r="F2130" s="131">
        <v>122600</v>
      </c>
      <c r="G2130" s="131">
        <v>78200</v>
      </c>
      <c r="H2130" s="152" t="s">
        <v>1154</v>
      </c>
    </row>
    <row r="2132" spans="1:8" ht="12.75">
      <c r="A2132" s="147" t="s">
        <v>428</v>
      </c>
      <c r="C2132" s="153" t="s">
        <v>429</v>
      </c>
      <c r="D2132" s="131">
        <v>1579650.0024484</v>
      </c>
      <c r="F2132" s="131">
        <v>122500</v>
      </c>
      <c r="G2132" s="131">
        <v>78100</v>
      </c>
      <c r="H2132" s="131">
        <v>1479713.0213163244</v>
      </c>
    </row>
    <row r="2133" spans="1:8" ht="12.75">
      <c r="A2133" s="130">
        <v>38396.024826388886</v>
      </c>
      <c r="C2133" s="153" t="s">
        <v>430</v>
      </c>
      <c r="D2133" s="131">
        <v>43394.95720990132</v>
      </c>
      <c r="F2133" s="131">
        <v>754.983443527075</v>
      </c>
      <c r="G2133" s="131">
        <v>360.5551275463989</v>
      </c>
      <c r="H2133" s="131">
        <v>43394.95720990132</v>
      </c>
    </row>
    <row r="2135" spans="3:8" ht="12.75">
      <c r="C2135" s="153" t="s">
        <v>431</v>
      </c>
      <c r="D2135" s="131">
        <v>2.7471248151578336</v>
      </c>
      <c r="F2135" s="131">
        <v>0.6163130151241428</v>
      </c>
      <c r="G2135" s="131">
        <v>0.461658293913443</v>
      </c>
      <c r="H2135" s="131">
        <v>2.932660359459295</v>
      </c>
    </row>
    <row r="2136" spans="1:10" ht="12.75">
      <c r="A2136" s="147" t="s">
        <v>420</v>
      </c>
      <c r="C2136" s="148" t="s">
        <v>421</v>
      </c>
      <c r="D2136" s="148" t="s">
        <v>422</v>
      </c>
      <c r="F2136" s="148" t="s">
        <v>423</v>
      </c>
      <c r="G2136" s="148" t="s">
        <v>424</v>
      </c>
      <c r="H2136" s="148" t="s">
        <v>425</v>
      </c>
      <c r="I2136" s="149" t="s">
        <v>426</v>
      </c>
      <c r="J2136" s="148" t="s">
        <v>427</v>
      </c>
    </row>
    <row r="2137" spans="1:8" ht="12.75">
      <c r="A2137" s="150" t="s">
        <v>495</v>
      </c>
      <c r="C2137" s="151">
        <v>455.40299999993294</v>
      </c>
      <c r="D2137" s="131">
        <v>87085</v>
      </c>
      <c r="F2137" s="131">
        <v>72305</v>
      </c>
      <c r="G2137" s="131">
        <v>75770</v>
      </c>
      <c r="H2137" s="152" t="s">
        <v>1155</v>
      </c>
    </row>
    <row r="2139" spans="4:8" ht="12.75">
      <c r="D2139" s="131">
        <v>89887.66986966133</v>
      </c>
      <c r="F2139" s="131">
        <v>72105</v>
      </c>
      <c r="G2139" s="131">
        <v>75590</v>
      </c>
      <c r="H2139" s="152" t="s">
        <v>1156</v>
      </c>
    </row>
    <row r="2141" spans="4:8" ht="12.75">
      <c r="D2141" s="131">
        <v>88928.08288884163</v>
      </c>
      <c r="F2141" s="131">
        <v>72010</v>
      </c>
      <c r="G2141" s="131">
        <v>75345</v>
      </c>
      <c r="H2141" s="152" t="s">
        <v>1157</v>
      </c>
    </row>
    <row r="2143" spans="1:8" ht="12.75">
      <c r="A2143" s="147" t="s">
        <v>428</v>
      </c>
      <c r="C2143" s="153" t="s">
        <v>429</v>
      </c>
      <c r="D2143" s="131">
        <v>88633.58425283432</v>
      </c>
      <c r="F2143" s="131">
        <v>72140</v>
      </c>
      <c r="G2143" s="131">
        <v>75568.33333333333</v>
      </c>
      <c r="H2143" s="131">
        <v>14789.38367143897</v>
      </c>
    </row>
    <row r="2144" spans="1:8" ht="12.75">
      <c r="A2144" s="130">
        <v>38396.02547453704</v>
      </c>
      <c r="C2144" s="153" t="s">
        <v>430</v>
      </c>
      <c r="D2144" s="131">
        <v>1424.3548309788812</v>
      </c>
      <c r="F2144" s="131">
        <v>150.58220346375597</v>
      </c>
      <c r="G2144" s="131">
        <v>213.32682281732252</v>
      </c>
      <c r="H2144" s="131">
        <v>1424.3548309788812</v>
      </c>
    </row>
    <row r="2146" spans="3:8" ht="12.75">
      <c r="C2146" s="153" t="s">
        <v>431</v>
      </c>
      <c r="D2146" s="131">
        <v>1.6070148160947622</v>
      </c>
      <c r="F2146" s="131">
        <v>0.20873607355663432</v>
      </c>
      <c r="G2146" s="131">
        <v>0.28229658298315763</v>
      </c>
      <c r="H2146" s="131">
        <v>9.63092758036681</v>
      </c>
    </row>
    <row r="2147" spans="1:16" ht="12.75">
      <c r="A2147" s="141" t="s">
        <v>411</v>
      </c>
      <c r="B2147" s="136" t="s">
        <v>583</v>
      </c>
      <c r="D2147" s="141" t="s">
        <v>412</v>
      </c>
      <c r="E2147" s="136" t="s">
        <v>413</v>
      </c>
      <c r="F2147" s="137" t="s">
        <v>455</v>
      </c>
      <c r="G2147" s="142" t="s">
        <v>415</v>
      </c>
      <c r="H2147" s="143">
        <v>2</v>
      </c>
      <c r="I2147" s="144" t="s">
        <v>416</v>
      </c>
      <c r="J2147" s="143">
        <v>6</v>
      </c>
      <c r="K2147" s="142" t="s">
        <v>417</v>
      </c>
      <c r="L2147" s="145">
        <v>1</v>
      </c>
      <c r="M2147" s="142" t="s">
        <v>418</v>
      </c>
      <c r="N2147" s="146">
        <v>1</v>
      </c>
      <c r="O2147" s="142" t="s">
        <v>419</v>
      </c>
      <c r="P2147" s="146">
        <v>1</v>
      </c>
    </row>
    <row r="2149" spans="1:10" ht="12.75">
      <c r="A2149" s="147" t="s">
        <v>420</v>
      </c>
      <c r="C2149" s="148" t="s">
        <v>421</v>
      </c>
      <c r="D2149" s="148" t="s">
        <v>422</v>
      </c>
      <c r="F2149" s="148" t="s">
        <v>423</v>
      </c>
      <c r="G2149" s="148" t="s">
        <v>424</v>
      </c>
      <c r="H2149" s="148" t="s">
        <v>425</v>
      </c>
      <c r="I2149" s="149" t="s">
        <v>426</v>
      </c>
      <c r="J2149" s="148" t="s">
        <v>427</v>
      </c>
    </row>
    <row r="2150" spans="1:8" ht="12.75">
      <c r="A2150" s="150" t="s">
        <v>491</v>
      </c>
      <c r="C2150" s="151">
        <v>228.61599999992177</v>
      </c>
      <c r="D2150" s="131">
        <v>28537.837321192026</v>
      </c>
      <c r="F2150" s="131">
        <v>26112</v>
      </c>
      <c r="G2150" s="131">
        <v>25300</v>
      </c>
      <c r="H2150" s="152" t="s">
        <v>1158</v>
      </c>
    </row>
    <row r="2152" spans="4:8" ht="12.75">
      <c r="D2152" s="131">
        <v>28765.66959491372</v>
      </c>
      <c r="F2152" s="131">
        <v>25687</v>
      </c>
      <c r="G2152" s="131">
        <v>24722</v>
      </c>
      <c r="H2152" s="152" t="s">
        <v>1159</v>
      </c>
    </row>
    <row r="2154" spans="4:8" ht="12.75">
      <c r="D2154" s="131">
        <v>28522.16957268119</v>
      </c>
      <c r="F2154" s="131">
        <v>25931.999999970198</v>
      </c>
      <c r="G2154" s="131">
        <v>24194</v>
      </c>
      <c r="H2154" s="152" t="s">
        <v>1160</v>
      </c>
    </row>
    <row r="2156" spans="1:8" ht="12.75">
      <c r="A2156" s="147" t="s">
        <v>428</v>
      </c>
      <c r="C2156" s="153" t="s">
        <v>429</v>
      </c>
      <c r="D2156" s="131">
        <v>28608.558829595648</v>
      </c>
      <c r="F2156" s="131">
        <v>25910.333333323397</v>
      </c>
      <c r="G2156" s="131">
        <v>24738.666666666664</v>
      </c>
      <c r="H2156" s="131">
        <v>3262.5603586527823</v>
      </c>
    </row>
    <row r="2157" spans="1:8" ht="12.75">
      <c r="A2157" s="130">
        <v>38396.02769675926</v>
      </c>
      <c r="C2157" s="153" t="s">
        <v>430</v>
      </c>
      <c r="D2157" s="131">
        <v>136.287248193594</v>
      </c>
      <c r="F2157" s="131">
        <v>213.32682281541514</v>
      </c>
      <c r="G2157" s="131">
        <v>553.1883344154442</v>
      </c>
      <c r="H2157" s="131">
        <v>136.287248193594</v>
      </c>
    </row>
    <row r="2159" spans="3:8" ht="12.75">
      <c r="C2159" s="153" t="s">
        <v>431</v>
      </c>
      <c r="D2159" s="131">
        <v>0.4763862765872861</v>
      </c>
      <c r="F2159" s="131">
        <v>0.8233272033635114</v>
      </c>
      <c r="G2159" s="131">
        <v>2.236128332497484</v>
      </c>
      <c r="H2159" s="131">
        <v>4.177309634506545</v>
      </c>
    </row>
    <row r="2160" spans="1:10" ht="12.75">
      <c r="A2160" s="147" t="s">
        <v>420</v>
      </c>
      <c r="C2160" s="148" t="s">
        <v>421</v>
      </c>
      <c r="D2160" s="148" t="s">
        <v>422</v>
      </c>
      <c r="F2160" s="148" t="s">
        <v>423</v>
      </c>
      <c r="G2160" s="148" t="s">
        <v>424</v>
      </c>
      <c r="H2160" s="148" t="s">
        <v>425</v>
      </c>
      <c r="I2160" s="149" t="s">
        <v>426</v>
      </c>
      <c r="J2160" s="148" t="s">
        <v>427</v>
      </c>
    </row>
    <row r="2161" spans="1:8" ht="12.75">
      <c r="A2161" s="150" t="s">
        <v>492</v>
      </c>
      <c r="C2161" s="151">
        <v>231.6040000000503</v>
      </c>
      <c r="D2161" s="131">
        <v>28856.040230214596</v>
      </c>
      <c r="F2161" s="131">
        <v>18996</v>
      </c>
      <c r="G2161" s="131">
        <v>21808</v>
      </c>
      <c r="H2161" s="152" t="s">
        <v>1161</v>
      </c>
    </row>
    <row r="2163" spans="4:8" ht="12.75">
      <c r="D2163" s="131">
        <v>28357.841628730297</v>
      </c>
      <c r="F2163" s="131">
        <v>18588</v>
      </c>
      <c r="G2163" s="131">
        <v>22116</v>
      </c>
      <c r="H2163" s="152" t="s">
        <v>1162</v>
      </c>
    </row>
    <row r="2165" spans="4:8" ht="12.75">
      <c r="D2165" s="131">
        <v>28281.01385396719</v>
      </c>
      <c r="F2165" s="131">
        <v>18521</v>
      </c>
      <c r="G2165" s="131">
        <v>22211</v>
      </c>
      <c r="H2165" s="152" t="s">
        <v>1163</v>
      </c>
    </row>
    <row r="2167" spans="1:8" ht="12.75">
      <c r="A2167" s="147" t="s">
        <v>428</v>
      </c>
      <c r="C2167" s="153" t="s">
        <v>429</v>
      </c>
      <c r="D2167" s="131">
        <v>28498.29857097069</v>
      </c>
      <c r="F2167" s="131">
        <v>18701.666666666668</v>
      </c>
      <c r="G2167" s="131">
        <v>22045</v>
      </c>
      <c r="H2167" s="131">
        <v>7858.467653096299</v>
      </c>
    </row>
    <row r="2168" spans="1:8" ht="12.75">
      <c r="A2168" s="130">
        <v>38396.02815972222</v>
      </c>
      <c r="C2168" s="153" t="s">
        <v>430</v>
      </c>
      <c r="D2168" s="131">
        <v>312.1857585036512</v>
      </c>
      <c r="F2168" s="131">
        <v>257.0920717045419</v>
      </c>
      <c r="G2168" s="131">
        <v>210.6727319801972</v>
      </c>
      <c r="H2168" s="131">
        <v>312.1857585036512</v>
      </c>
    </row>
    <row r="2170" spans="3:8" ht="12.75">
      <c r="C2170" s="153" t="s">
        <v>431</v>
      </c>
      <c r="D2170" s="131">
        <v>1.095454024127791</v>
      </c>
      <c r="F2170" s="131">
        <v>1.3747013904529464</v>
      </c>
      <c r="G2170" s="131">
        <v>0.955648591427522</v>
      </c>
      <c r="H2170" s="131">
        <v>3.972603467810261</v>
      </c>
    </row>
    <row r="2171" spans="1:10" ht="12.75">
      <c r="A2171" s="147" t="s">
        <v>420</v>
      </c>
      <c r="C2171" s="148" t="s">
        <v>421</v>
      </c>
      <c r="D2171" s="148" t="s">
        <v>422</v>
      </c>
      <c r="F2171" s="148" t="s">
        <v>423</v>
      </c>
      <c r="G2171" s="148" t="s">
        <v>424</v>
      </c>
      <c r="H2171" s="148" t="s">
        <v>425</v>
      </c>
      <c r="I2171" s="149" t="s">
        <v>426</v>
      </c>
      <c r="J2171" s="148" t="s">
        <v>427</v>
      </c>
    </row>
    <row r="2172" spans="1:8" ht="12.75">
      <c r="A2172" s="150" t="s">
        <v>490</v>
      </c>
      <c r="C2172" s="151">
        <v>267.7160000000149</v>
      </c>
      <c r="D2172" s="131">
        <v>17122.675667852163</v>
      </c>
      <c r="F2172" s="131">
        <v>6105</v>
      </c>
      <c r="G2172" s="131">
        <v>6201.25</v>
      </c>
      <c r="H2172" s="152" t="s">
        <v>1164</v>
      </c>
    </row>
    <row r="2174" spans="4:8" ht="12.75">
      <c r="D2174" s="131">
        <v>16907.28506246209</v>
      </c>
      <c r="F2174" s="131">
        <v>6118.25</v>
      </c>
      <c r="G2174" s="131">
        <v>6243</v>
      </c>
      <c r="H2174" s="152" t="s">
        <v>1165</v>
      </c>
    </row>
    <row r="2176" spans="4:8" ht="12.75">
      <c r="D2176" s="131">
        <v>16660.064106345177</v>
      </c>
      <c r="F2176" s="131">
        <v>6129.5</v>
      </c>
      <c r="G2176" s="131">
        <v>6237.75</v>
      </c>
      <c r="H2176" s="152" t="s">
        <v>1166</v>
      </c>
    </row>
    <row r="2178" spans="1:8" ht="12.75">
      <c r="A2178" s="147" t="s">
        <v>428</v>
      </c>
      <c r="C2178" s="153" t="s">
        <v>429</v>
      </c>
      <c r="D2178" s="131">
        <v>16896.674945553143</v>
      </c>
      <c r="F2178" s="131">
        <v>6117.583333333334</v>
      </c>
      <c r="G2178" s="131">
        <v>6227.333333333334</v>
      </c>
      <c r="H2178" s="131">
        <v>10715.011313130084</v>
      </c>
    </row>
    <row r="2179" spans="1:8" ht="12.75">
      <c r="A2179" s="130">
        <v>38396.0287962963</v>
      </c>
      <c r="C2179" s="153" t="s">
        <v>430</v>
      </c>
      <c r="D2179" s="131">
        <v>231.48821815714257</v>
      </c>
      <c r="F2179" s="131">
        <v>12.263597895125777</v>
      </c>
      <c r="G2179" s="131">
        <v>22.740840647023873</v>
      </c>
      <c r="H2179" s="131">
        <v>231.48821815714257</v>
      </c>
    </row>
    <row r="2181" spans="3:8" ht="12.75">
      <c r="C2181" s="153" t="s">
        <v>431</v>
      </c>
      <c r="D2181" s="131">
        <v>1.3700223203859734</v>
      </c>
      <c r="F2181" s="131">
        <v>0.20046474607553272</v>
      </c>
      <c r="G2181" s="131">
        <v>0.36517782861081044</v>
      </c>
      <c r="H2181" s="131">
        <v>2.160410394280022</v>
      </c>
    </row>
    <row r="2182" spans="1:10" ht="12.75">
      <c r="A2182" s="147" t="s">
        <v>420</v>
      </c>
      <c r="C2182" s="148" t="s">
        <v>421</v>
      </c>
      <c r="D2182" s="148" t="s">
        <v>422</v>
      </c>
      <c r="F2182" s="148" t="s">
        <v>423</v>
      </c>
      <c r="G2182" s="148" t="s">
        <v>424</v>
      </c>
      <c r="H2182" s="148" t="s">
        <v>425</v>
      </c>
      <c r="I2182" s="149" t="s">
        <v>426</v>
      </c>
      <c r="J2182" s="148" t="s">
        <v>427</v>
      </c>
    </row>
    <row r="2183" spans="1:8" ht="12.75">
      <c r="A2183" s="150" t="s">
        <v>489</v>
      </c>
      <c r="C2183" s="151">
        <v>292.40199999976903</v>
      </c>
      <c r="D2183" s="131">
        <v>37375.75473213196</v>
      </c>
      <c r="F2183" s="131">
        <v>20016</v>
      </c>
      <c r="G2183" s="131">
        <v>19944.25</v>
      </c>
      <c r="H2183" s="152" t="s">
        <v>1167</v>
      </c>
    </row>
    <row r="2185" spans="4:8" ht="12.75">
      <c r="D2185" s="131">
        <v>37179.62589776516</v>
      </c>
      <c r="F2185" s="131">
        <v>20089.25</v>
      </c>
      <c r="G2185" s="131">
        <v>20112.25</v>
      </c>
      <c r="H2185" s="152" t="s">
        <v>1168</v>
      </c>
    </row>
    <row r="2187" spans="4:8" ht="12.75">
      <c r="D2187" s="131">
        <v>37685.39160782099</v>
      </c>
      <c r="F2187" s="131">
        <v>19908.75</v>
      </c>
      <c r="G2187" s="131">
        <v>20331.25</v>
      </c>
      <c r="H2187" s="152" t="s">
        <v>1169</v>
      </c>
    </row>
    <row r="2189" spans="1:8" ht="12.75">
      <c r="A2189" s="147" t="s">
        <v>428</v>
      </c>
      <c r="C2189" s="153" t="s">
        <v>429</v>
      </c>
      <c r="D2189" s="131">
        <v>37413.59074590603</v>
      </c>
      <c r="F2189" s="131">
        <v>20004.666666666668</v>
      </c>
      <c r="G2189" s="131">
        <v>20129.25</v>
      </c>
      <c r="H2189" s="131">
        <v>17337.482224248786</v>
      </c>
    </row>
    <row r="2190" spans="1:8" ht="12.75">
      <c r="A2190" s="130">
        <v>38396.02947916667</v>
      </c>
      <c r="C2190" s="153" t="s">
        <v>430</v>
      </c>
      <c r="D2190" s="131">
        <v>254.99688492371973</v>
      </c>
      <c r="F2190" s="131">
        <v>90.78213388841074</v>
      </c>
      <c r="G2190" s="131">
        <v>194.05926929677952</v>
      </c>
      <c r="H2190" s="131">
        <v>254.99688492371973</v>
      </c>
    </row>
    <row r="2192" spans="3:8" ht="12.75">
      <c r="C2192" s="153" t="s">
        <v>431</v>
      </c>
      <c r="D2192" s="131">
        <v>0.6815621805870711</v>
      </c>
      <c r="F2192" s="131">
        <v>0.45380478165966637</v>
      </c>
      <c r="G2192" s="131">
        <v>0.9640660695096912</v>
      </c>
      <c r="H2192" s="131">
        <v>1.4707838290791297</v>
      </c>
    </row>
    <row r="2193" spans="1:10" ht="12.75">
      <c r="A2193" s="147" t="s">
        <v>420</v>
      </c>
      <c r="C2193" s="148" t="s">
        <v>421</v>
      </c>
      <c r="D2193" s="148" t="s">
        <v>422</v>
      </c>
      <c r="F2193" s="148" t="s">
        <v>423</v>
      </c>
      <c r="G2193" s="148" t="s">
        <v>424</v>
      </c>
      <c r="H2193" s="148" t="s">
        <v>425</v>
      </c>
      <c r="I2193" s="149" t="s">
        <v>426</v>
      </c>
      <c r="J2193" s="148" t="s">
        <v>427</v>
      </c>
    </row>
    <row r="2194" spans="1:8" ht="12.75">
      <c r="A2194" s="150" t="s">
        <v>493</v>
      </c>
      <c r="C2194" s="151">
        <v>324.75400000019</v>
      </c>
      <c r="D2194" s="131">
        <v>44026.02924025059</v>
      </c>
      <c r="F2194" s="131">
        <v>31063</v>
      </c>
      <c r="G2194" s="131">
        <v>28398</v>
      </c>
      <c r="H2194" s="152" t="s">
        <v>1170</v>
      </c>
    </row>
    <row r="2196" spans="4:8" ht="12.75">
      <c r="D2196" s="131">
        <v>44383.12117189169</v>
      </c>
      <c r="F2196" s="131">
        <v>30496</v>
      </c>
      <c r="G2196" s="131">
        <v>27989</v>
      </c>
      <c r="H2196" s="152" t="s">
        <v>1171</v>
      </c>
    </row>
    <row r="2198" spans="4:8" ht="12.75">
      <c r="D2198" s="131">
        <v>44155.93340855837</v>
      </c>
      <c r="F2198" s="131">
        <v>29989</v>
      </c>
      <c r="G2198" s="131">
        <v>27100.999999970198</v>
      </c>
      <c r="H2198" s="152" t="s">
        <v>1172</v>
      </c>
    </row>
    <row r="2200" spans="1:8" ht="12.75">
      <c r="A2200" s="147" t="s">
        <v>428</v>
      </c>
      <c r="C2200" s="153" t="s">
        <v>429</v>
      </c>
      <c r="D2200" s="131">
        <v>44188.36127356689</v>
      </c>
      <c r="F2200" s="131">
        <v>30516</v>
      </c>
      <c r="G2200" s="131">
        <v>27829.333333323397</v>
      </c>
      <c r="H2200" s="131">
        <v>14926.460615283067</v>
      </c>
    </row>
    <row r="2201" spans="1:8" ht="12.75">
      <c r="A2201" s="130">
        <v>38396.02997685185</v>
      </c>
      <c r="C2201" s="153" t="s">
        <v>430</v>
      </c>
      <c r="D2201" s="131">
        <v>180.74107649391084</v>
      </c>
      <c r="F2201" s="131">
        <v>537.2792569976995</v>
      </c>
      <c r="G2201" s="131">
        <v>663.0779240444539</v>
      </c>
      <c r="H2201" s="131">
        <v>180.74107649391084</v>
      </c>
    </row>
    <row r="2203" spans="3:8" ht="12.75">
      <c r="C2203" s="153" t="s">
        <v>431</v>
      </c>
      <c r="D2203" s="131">
        <v>0.40902416673692904</v>
      </c>
      <c r="F2203" s="131">
        <v>1.7606477159447487</v>
      </c>
      <c r="G2203" s="131">
        <v>2.3826583127324557</v>
      </c>
      <c r="H2203" s="131">
        <v>1.2108769865298923</v>
      </c>
    </row>
    <row r="2204" spans="1:10" ht="12.75">
      <c r="A2204" s="147" t="s">
        <v>420</v>
      </c>
      <c r="C2204" s="148" t="s">
        <v>421</v>
      </c>
      <c r="D2204" s="148" t="s">
        <v>422</v>
      </c>
      <c r="F2204" s="148" t="s">
        <v>423</v>
      </c>
      <c r="G2204" s="148" t="s">
        <v>424</v>
      </c>
      <c r="H2204" s="148" t="s">
        <v>425</v>
      </c>
      <c r="I2204" s="149" t="s">
        <v>426</v>
      </c>
      <c r="J2204" s="148" t="s">
        <v>427</v>
      </c>
    </row>
    <row r="2205" spans="1:8" ht="12.75">
      <c r="A2205" s="150" t="s">
        <v>512</v>
      </c>
      <c r="C2205" s="151">
        <v>343.82299999985844</v>
      </c>
      <c r="D2205" s="131">
        <v>29518.66833138466</v>
      </c>
      <c r="F2205" s="131">
        <v>26588</v>
      </c>
      <c r="G2205" s="131">
        <v>27164</v>
      </c>
      <c r="H2205" s="152" t="s">
        <v>1173</v>
      </c>
    </row>
    <row r="2207" spans="4:8" ht="12.75">
      <c r="D2207" s="131">
        <v>29755.507565796375</v>
      </c>
      <c r="F2207" s="131">
        <v>26768.000000029802</v>
      </c>
      <c r="G2207" s="131">
        <v>27396</v>
      </c>
      <c r="H2207" s="152" t="s">
        <v>1174</v>
      </c>
    </row>
    <row r="2209" spans="4:8" ht="12.75">
      <c r="D2209" s="131">
        <v>29974.900798887014</v>
      </c>
      <c r="F2209" s="131">
        <v>27688</v>
      </c>
      <c r="G2209" s="131">
        <v>27398</v>
      </c>
      <c r="H2209" s="152" t="s">
        <v>1175</v>
      </c>
    </row>
    <row r="2211" spans="1:8" ht="12.75">
      <c r="A2211" s="147" t="s">
        <v>428</v>
      </c>
      <c r="C2211" s="153" t="s">
        <v>429</v>
      </c>
      <c r="D2211" s="131">
        <v>29749.69223202268</v>
      </c>
      <c r="F2211" s="131">
        <v>27014.666666676603</v>
      </c>
      <c r="G2211" s="131">
        <v>27319.333333333336</v>
      </c>
      <c r="H2211" s="131">
        <v>2583.791318116766</v>
      </c>
    </row>
    <row r="2212" spans="1:8" ht="12.75">
      <c r="A2212" s="130">
        <v>38396.03041666667</v>
      </c>
      <c r="C2212" s="153" t="s">
        <v>430</v>
      </c>
      <c r="D2212" s="131">
        <v>228.17182052345896</v>
      </c>
      <c r="F2212" s="131">
        <v>590.0282479051399</v>
      </c>
      <c r="G2212" s="131">
        <v>134.5263295170627</v>
      </c>
      <c r="H2212" s="131">
        <v>228.17182052345896</v>
      </c>
    </row>
    <row r="2214" spans="3:8" ht="12.75">
      <c r="C2214" s="153" t="s">
        <v>431</v>
      </c>
      <c r="D2214" s="131">
        <v>0.7669720370345681</v>
      </c>
      <c r="F2214" s="131">
        <v>2.184103380527576</v>
      </c>
      <c r="G2214" s="131">
        <v>0.4924217142331293</v>
      </c>
      <c r="H2214" s="131">
        <v>8.83089198897709</v>
      </c>
    </row>
    <row r="2215" spans="1:10" ht="12.75">
      <c r="A2215" s="147" t="s">
        <v>420</v>
      </c>
      <c r="C2215" s="148" t="s">
        <v>421</v>
      </c>
      <c r="D2215" s="148" t="s">
        <v>422</v>
      </c>
      <c r="F2215" s="148" t="s">
        <v>423</v>
      </c>
      <c r="G2215" s="148" t="s">
        <v>424</v>
      </c>
      <c r="H2215" s="148" t="s">
        <v>425</v>
      </c>
      <c r="I2215" s="149" t="s">
        <v>426</v>
      </c>
      <c r="J2215" s="148" t="s">
        <v>427</v>
      </c>
    </row>
    <row r="2216" spans="1:8" ht="12.75">
      <c r="A2216" s="150" t="s">
        <v>494</v>
      </c>
      <c r="C2216" s="151">
        <v>361.38400000007823</v>
      </c>
      <c r="D2216" s="131">
        <v>53723.59078550339</v>
      </c>
      <c r="F2216" s="131">
        <v>25758</v>
      </c>
      <c r="G2216" s="131">
        <v>25148</v>
      </c>
      <c r="H2216" s="152" t="s">
        <v>1176</v>
      </c>
    </row>
    <row r="2218" spans="4:8" ht="12.75">
      <c r="D2218" s="131">
        <v>57380.40793013573</v>
      </c>
      <c r="F2218" s="131">
        <v>25376</v>
      </c>
      <c r="G2218" s="131">
        <v>24948</v>
      </c>
      <c r="H2218" s="152" t="s">
        <v>1177</v>
      </c>
    </row>
    <row r="2220" spans="4:8" ht="12.75">
      <c r="D2220" s="131">
        <v>54594.6355304718</v>
      </c>
      <c r="F2220" s="131">
        <v>24964</v>
      </c>
      <c r="G2220" s="131">
        <v>24760</v>
      </c>
      <c r="H2220" s="152" t="s">
        <v>1178</v>
      </c>
    </row>
    <row r="2222" spans="1:8" ht="12.75">
      <c r="A2222" s="147" t="s">
        <v>428</v>
      </c>
      <c r="C2222" s="153" t="s">
        <v>429</v>
      </c>
      <c r="D2222" s="131">
        <v>55232.87808203697</v>
      </c>
      <c r="F2222" s="131">
        <v>25366</v>
      </c>
      <c r="G2222" s="131">
        <v>24952</v>
      </c>
      <c r="H2222" s="131">
        <v>30057.170831694977</v>
      </c>
    </row>
    <row r="2223" spans="1:8" ht="12.75">
      <c r="A2223" s="130">
        <v>38396.03084490741</v>
      </c>
      <c r="C2223" s="153" t="s">
        <v>430</v>
      </c>
      <c r="D2223" s="131">
        <v>1910.1290724167907</v>
      </c>
      <c r="F2223" s="131">
        <v>397.09444720368475</v>
      </c>
      <c r="G2223" s="131">
        <v>194.03092537015843</v>
      </c>
      <c r="H2223" s="131">
        <v>1910.1290724167907</v>
      </c>
    </row>
    <row r="2225" spans="3:8" ht="12.75">
      <c r="C2225" s="153" t="s">
        <v>431</v>
      </c>
      <c r="D2225" s="131">
        <v>3.4583189193575787</v>
      </c>
      <c r="F2225" s="131">
        <v>1.5654594622868592</v>
      </c>
      <c r="G2225" s="131">
        <v>0.7776167255937739</v>
      </c>
      <c r="H2225" s="131">
        <v>6.3549862464187035</v>
      </c>
    </row>
    <row r="2226" spans="1:10" ht="12.75">
      <c r="A2226" s="147" t="s">
        <v>420</v>
      </c>
      <c r="C2226" s="148" t="s">
        <v>421</v>
      </c>
      <c r="D2226" s="148" t="s">
        <v>422</v>
      </c>
      <c r="F2226" s="148" t="s">
        <v>423</v>
      </c>
      <c r="G2226" s="148" t="s">
        <v>424</v>
      </c>
      <c r="H2226" s="148" t="s">
        <v>425</v>
      </c>
      <c r="I2226" s="149" t="s">
        <v>426</v>
      </c>
      <c r="J2226" s="148" t="s">
        <v>427</v>
      </c>
    </row>
    <row r="2227" spans="1:8" ht="12.75">
      <c r="A2227" s="150" t="s">
        <v>513</v>
      </c>
      <c r="C2227" s="151">
        <v>371.029</v>
      </c>
      <c r="D2227" s="131">
        <v>35525.54538077116</v>
      </c>
      <c r="F2227" s="131">
        <v>29774.000000029802</v>
      </c>
      <c r="G2227" s="131">
        <v>31164</v>
      </c>
      <c r="H2227" s="152" t="s">
        <v>1179</v>
      </c>
    </row>
    <row r="2229" spans="4:8" ht="12.75">
      <c r="D2229" s="131">
        <v>35933.196081757545</v>
      </c>
      <c r="F2229" s="131">
        <v>30372.000000029802</v>
      </c>
      <c r="G2229" s="131">
        <v>30058</v>
      </c>
      <c r="H2229" s="152" t="s">
        <v>1180</v>
      </c>
    </row>
    <row r="2231" spans="4:8" ht="12.75">
      <c r="D2231" s="131">
        <v>35951.1487557888</v>
      </c>
      <c r="F2231" s="131">
        <v>30684</v>
      </c>
      <c r="G2231" s="131">
        <v>30175.999999970198</v>
      </c>
      <c r="H2231" s="152" t="s">
        <v>1181</v>
      </c>
    </row>
    <row r="2233" spans="1:8" ht="12.75">
      <c r="A2233" s="147" t="s">
        <v>428</v>
      </c>
      <c r="C2233" s="153" t="s">
        <v>429</v>
      </c>
      <c r="D2233" s="131">
        <v>35803.29673943917</v>
      </c>
      <c r="F2233" s="131">
        <v>30276.666666686535</v>
      </c>
      <c r="G2233" s="131">
        <v>30465.99999999007</v>
      </c>
      <c r="H2233" s="131">
        <v>5454.57933280626</v>
      </c>
    </row>
    <row r="2234" spans="1:8" ht="12.75">
      <c r="A2234" s="130">
        <v>38396.0312962963</v>
      </c>
      <c r="C2234" s="153" t="s">
        <v>430</v>
      </c>
      <c r="D2234" s="131">
        <v>240.70716141772755</v>
      </c>
      <c r="F2234" s="131">
        <v>462.42981448143</v>
      </c>
      <c r="G2234" s="131">
        <v>607.358213913954</v>
      </c>
      <c r="H2234" s="131">
        <v>240.70716141772755</v>
      </c>
    </row>
    <row r="2236" spans="3:8" ht="12.75">
      <c r="C2236" s="153" t="s">
        <v>431</v>
      </c>
      <c r="D2236" s="131">
        <v>0.6723044617077857</v>
      </c>
      <c r="F2236" s="131">
        <v>1.5273471798341731</v>
      </c>
      <c r="G2236" s="131">
        <v>1.993560736277004</v>
      </c>
      <c r="H2236" s="131">
        <v>4.412937217174714</v>
      </c>
    </row>
    <row r="2237" spans="1:10" ht="12.75">
      <c r="A2237" s="147" t="s">
        <v>420</v>
      </c>
      <c r="C2237" s="148" t="s">
        <v>421</v>
      </c>
      <c r="D2237" s="148" t="s">
        <v>422</v>
      </c>
      <c r="F2237" s="148" t="s">
        <v>423</v>
      </c>
      <c r="G2237" s="148" t="s">
        <v>424</v>
      </c>
      <c r="H2237" s="148" t="s">
        <v>425</v>
      </c>
      <c r="I2237" s="149" t="s">
        <v>426</v>
      </c>
      <c r="J2237" s="148" t="s">
        <v>427</v>
      </c>
    </row>
    <row r="2238" spans="1:8" ht="12.75">
      <c r="A2238" s="150" t="s">
        <v>488</v>
      </c>
      <c r="C2238" s="151">
        <v>407.77100000018254</v>
      </c>
      <c r="D2238" s="131">
        <v>1116010.4160423279</v>
      </c>
      <c r="F2238" s="131">
        <v>82100</v>
      </c>
      <c r="G2238" s="131">
        <v>78300</v>
      </c>
      <c r="H2238" s="152" t="s">
        <v>1182</v>
      </c>
    </row>
    <row r="2240" spans="4:8" ht="12.75">
      <c r="D2240" s="131">
        <v>1173690.3340816498</v>
      </c>
      <c r="F2240" s="131">
        <v>81400</v>
      </c>
      <c r="G2240" s="131">
        <v>78100</v>
      </c>
      <c r="H2240" s="152" t="s">
        <v>1183</v>
      </c>
    </row>
    <row r="2242" spans="4:8" ht="12.75">
      <c r="D2242" s="131">
        <v>1151270.4912109375</v>
      </c>
      <c r="F2242" s="131">
        <v>80600</v>
      </c>
      <c r="G2242" s="131">
        <v>77800</v>
      </c>
      <c r="H2242" s="152" t="s">
        <v>1184</v>
      </c>
    </row>
    <row r="2244" spans="1:8" ht="12.75">
      <c r="A2244" s="147" t="s">
        <v>428</v>
      </c>
      <c r="C2244" s="153" t="s">
        <v>429</v>
      </c>
      <c r="D2244" s="131">
        <v>1146990.413778305</v>
      </c>
      <c r="F2244" s="131">
        <v>81366.66666666667</v>
      </c>
      <c r="G2244" s="131">
        <v>78066.66666666667</v>
      </c>
      <c r="H2244" s="131">
        <v>1067300.7282437137</v>
      </c>
    </row>
    <row r="2245" spans="1:8" ht="12.75">
      <c r="A2245" s="130">
        <v>38396.03175925926</v>
      </c>
      <c r="C2245" s="153" t="s">
        <v>430</v>
      </c>
      <c r="D2245" s="131">
        <v>29077.18234935256</v>
      </c>
      <c r="F2245" s="131">
        <v>750.5553499465136</v>
      </c>
      <c r="G2245" s="131">
        <v>251.66114784235833</v>
      </c>
      <c r="H2245" s="131">
        <v>29077.18234935256</v>
      </c>
    </row>
    <row r="2247" spans="3:8" ht="12.75">
      <c r="C2247" s="153" t="s">
        <v>431</v>
      </c>
      <c r="D2247" s="131">
        <v>2.5350850364624504</v>
      </c>
      <c r="F2247" s="131">
        <v>0.9224359073492588</v>
      </c>
      <c r="G2247" s="131">
        <v>0.3223669699090841</v>
      </c>
      <c r="H2247" s="131">
        <v>2.7243663927036033</v>
      </c>
    </row>
    <row r="2248" spans="1:10" ht="12.75">
      <c r="A2248" s="147" t="s">
        <v>420</v>
      </c>
      <c r="C2248" s="148" t="s">
        <v>421</v>
      </c>
      <c r="D2248" s="148" t="s">
        <v>422</v>
      </c>
      <c r="F2248" s="148" t="s">
        <v>423</v>
      </c>
      <c r="G2248" s="148" t="s">
        <v>424</v>
      </c>
      <c r="H2248" s="148" t="s">
        <v>425</v>
      </c>
      <c r="I2248" s="149" t="s">
        <v>426</v>
      </c>
      <c r="J2248" s="148" t="s">
        <v>427</v>
      </c>
    </row>
    <row r="2249" spans="1:8" ht="12.75">
      <c r="A2249" s="150" t="s">
        <v>495</v>
      </c>
      <c r="C2249" s="151">
        <v>455.40299999993294</v>
      </c>
      <c r="D2249" s="131">
        <v>86987.14183330536</v>
      </c>
      <c r="F2249" s="131">
        <v>74602.5</v>
      </c>
      <c r="G2249" s="131">
        <v>76172.5</v>
      </c>
      <c r="H2249" s="152" t="s">
        <v>1185</v>
      </c>
    </row>
    <row r="2251" spans="4:8" ht="12.75">
      <c r="D2251" s="131">
        <v>87128.88505065441</v>
      </c>
      <c r="F2251" s="131">
        <v>73005</v>
      </c>
      <c r="G2251" s="131">
        <v>78177.5</v>
      </c>
      <c r="H2251" s="152" t="s">
        <v>1186</v>
      </c>
    </row>
    <row r="2253" spans="4:8" ht="12.75">
      <c r="D2253" s="131">
        <v>88663.54172194004</v>
      </c>
      <c r="F2253" s="131">
        <v>73965</v>
      </c>
      <c r="G2253" s="131">
        <v>76747.5</v>
      </c>
      <c r="H2253" s="152" t="s">
        <v>1187</v>
      </c>
    </row>
    <row r="2255" spans="1:8" ht="12.75">
      <c r="A2255" s="147" t="s">
        <v>428</v>
      </c>
      <c r="C2255" s="153" t="s">
        <v>429</v>
      </c>
      <c r="D2255" s="131">
        <v>87593.18953529993</v>
      </c>
      <c r="F2255" s="131">
        <v>73857.5</v>
      </c>
      <c r="G2255" s="131">
        <v>77032.5</v>
      </c>
      <c r="H2255" s="131">
        <v>12157.419186462728</v>
      </c>
    </row>
    <row r="2256" spans="1:8" ht="12.75">
      <c r="A2256" s="130">
        <v>38396.03239583333</v>
      </c>
      <c r="C2256" s="153" t="s">
        <v>430</v>
      </c>
      <c r="D2256" s="131">
        <v>929.6575377516026</v>
      </c>
      <c r="F2256" s="131">
        <v>804.1571674741201</v>
      </c>
      <c r="G2256" s="131">
        <v>1032.436438721532</v>
      </c>
      <c r="H2256" s="131">
        <v>929.6575377516026</v>
      </c>
    </row>
    <row r="2258" spans="3:8" ht="12.75">
      <c r="C2258" s="153" t="s">
        <v>431</v>
      </c>
      <c r="D2258" s="131">
        <v>1.0613354105309207</v>
      </c>
      <c r="F2258" s="131">
        <v>1.0887955420561486</v>
      </c>
      <c r="G2258" s="131">
        <v>1.3402608492798906</v>
      </c>
      <c r="H2258" s="131">
        <v>7.646832962597648</v>
      </c>
    </row>
    <row r="2259" spans="1:16" ht="12.75">
      <c r="A2259" s="141" t="s">
        <v>411</v>
      </c>
      <c r="B2259" s="136" t="s">
        <v>571</v>
      </c>
      <c r="D2259" s="141" t="s">
        <v>412</v>
      </c>
      <c r="E2259" s="136" t="s">
        <v>413</v>
      </c>
      <c r="F2259" s="137" t="s">
        <v>456</v>
      </c>
      <c r="G2259" s="142" t="s">
        <v>415</v>
      </c>
      <c r="H2259" s="143">
        <v>2</v>
      </c>
      <c r="I2259" s="144" t="s">
        <v>416</v>
      </c>
      <c r="J2259" s="143">
        <v>7</v>
      </c>
      <c r="K2259" s="142" t="s">
        <v>417</v>
      </c>
      <c r="L2259" s="145">
        <v>1</v>
      </c>
      <c r="M2259" s="142" t="s">
        <v>418</v>
      </c>
      <c r="N2259" s="146">
        <v>1</v>
      </c>
      <c r="O2259" s="142" t="s">
        <v>419</v>
      </c>
      <c r="P2259" s="146">
        <v>1</v>
      </c>
    </row>
    <row r="2261" spans="1:10" ht="12.75">
      <c r="A2261" s="147" t="s">
        <v>420</v>
      </c>
      <c r="C2261" s="148" t="s">
        <v>421</v>
      </c>
      <c r="D2261" s="148" t="s">
        <v>422</v>
      </c>
      <c r="F2261" s="148" t="s">
        <v>423</v>
      </c>
      <c r="G2261" s="148" t="s">
        <v>424</v>
      </c>
      <c r="H2261" s="148" t="s">
        <v>425</v>
      </c>
      <c r="I2261" s="149" t="s">
        <v>426</v>
      </c>
      <c r="J2261" s="148" t="s">
        <v>427</v>
      </c>
    </row>
    <row r="2262" spans="1:8" ht="12.75">
      <c r="A2262" s="150" t="s">
        <v>491</v>
      </c>
      <c r="C2262" s="151">
        <v>228.61599999992177</v>
      </c>
      <c r="D2262" s="131">
        <v>30664.81638890505</v>
      </c>
      <c r="F2262" s="131">
        <v>25927</v>
      </c>
      <c r="G2262" s="131">
        <v>25681.999999970198</v>
      </c>
      <c r="H2262" s="152" t="s">
        <v>1188</v>
      </c>
    </row>
    <row r="2264" spans="4:8" ht="12.75">
      <c r="D2264" s="131">
        <v>30555.948877811432</v>
      </c>
      <c r="F2264" s="131">
        <v>26550</v>
      </c>
      <c r="G2264" s="131">
        <v>25385</v>
      </c>
      <c r="H2264" s="152" t="s">
        <v>1189</v>
      </c>
    </row>
    <row r="2266" spans="4:8" ht="12.75">
      <c r="D2266" s="131">
        <v>30784.704216986895</v>
      </c>
      <c r="F2266" s="131">
        <v>26777</v>
      </c>
      <c r="G2266" s="131">
        <v>25650.999999970198</v>
      </c>
      <c r="H2266" s="152" t="s">
        <v>1190</v>
      </c>
    </row>
    <row r="2268" spans="1:8" ht="12.75">
      <c r="A2268" s="147" t="s">
        <v>428</v>
      </c>
      <c r="C2268" s="153" t="s">
        <v>429</v>
      </c>
      <c r="D2268" s="131">
        <v>30668.489827901125</v>
      </c>
      <c r="F2268" s="131">
        <v>26418</v>
      </c>
      <c r="G2268" s="131">
        <v>25572.6666666468</v>
      </c>
      <c r="H2268" s="131">
        <v>4657.645791213447</v>
      </c>
    </row>
    <row r="2269" spans="1:8" ht="12.75">
      <c r="A2269" s="130">
        <v>38396.03462962963</v>
      </c>
      <c r="C2269" s="153" t="s">
        <v>430</v>
      </c>
      <c r="D2269" s="131">
        <v>114.42190312912169</v>
      </c>
      <c r="F2269" s="131">
        <v>440.1056691295853</v>
      </c>
      <c r="G2269" s="131">
        <v>163.26154883387798</v>
      </c>
      <c r="H2269" s="131">
        <v>114.42190312912169</v>
      </c>
    </row>
    <row r="2271" spans="3:8" ht="12.75">
      <c r="C2271" s="153" t="s">
        <v>431</v>
      </c>
      <c r="D2271" s="131">
        <v>0.3730927208063066</v>
      </c>
      <c r="F2271" s="131">
        <v>1.6659310664304088</v>
      </c>
      <c r="G2271" s="131">
        <v>0.6384220737011058</v>
      </c>
      <c r="H2271" s="131">
        <v>2.456646732239198</v>
      </c>
    </row>
    <row r="2272" spans="1:10" ht="12.75">
      <c r="A2272" s="147" t="s">
        <v>420</v>
      </c>
      <c r="C2272" s="148" t="s">
        <v>421</v>
      </c>
      <c r="D2272" s="148" t="s">
        <v>422</v>
      </c>
      <c r="F2272" s="148" t="s">
        <v>423</v>
      </c>
      <c r="G2272" s="148" t="s">
        <v>424</v>
      </c>
      <c r="H2272" s="148" t="s">
        <v>425</v>
      </c>
      <c r="I2272" s="149" t="s">
        <v>426</v>
      </c>
      <c r="J2272" s="148" t="s">
        <v>427</v>
      </c>
    </row>
    <row r="2273" spans="1:8" ht="12.75">
      <c r="A2273" s="150" t="s">
        <v>492</v>
      </c>
      <c r="C2273" s="151">
        <v>231.6040000000503</v>
      </c>
      <c r="D2273" s="131">
        <v>23224.510963648558</v>
      </c>
      <c r="F2273" s="131">
        <v>19599</v>
      </c>
      <c r="G2273" s="131">
        <v>22684</v>
      </c>
      <c r="H2273" s="152" t="s">
        <v>1191</v>
      </c>
    </row>
    <row r="2275" spans="4:8" ht="12.75">
      <c r="D2275" s="131">
        <v>23310.415664464235</v>
      </c>
      <c r="F2275" s="131">
        <v>19144</v>
      </c>
      <c r="G2275" s="131">
        <v>22595</v>
      </c>
      <c r="H2275" s="152" t="s">
        <v>1192</v>
      </c>
    </row>
    <row r="2277" spans="4:8" ht="12.75">
      <c r="D2277" s="131">
        <v>23373.813148647547</v>
      </c>
      <c r="F2277" s="131">
        <v>19186</v>
      </c>
      <c r="G2277" s="131">
        <v>22435</v>
      </c>
      <c r="H2277" s="152" t="s">
        <v>1193</v>
      </c>
    </row>
    <row r="2279" spans="1:8" ht="12.75">
      <c r="A2279" s="147" t="s">
        <v>428</v>
      </c>
      <c r="C2279" s="153" t="s">
        <v>429</v>
      </c>
      <c r="D2279" s="131">
        <v>23302.91325892011</v>
      </c>
      <c r="F2279" s="131">
        <v>19309.666666666668</v>
      </c>
      <c r="G2279" s="131">
        <v>22571.333333333336</v>
      </c>
      <c r="H2279" s="131">
        <v>2102.4253362147992</v>
      </c>
    </row>
    <row r="2280" spans="1:8" ht="12.75">
      <c r="A2280" s="130">
        <v>38396.035092592596</v>
      </c>
      <c r="C2280" s="153" t="s">
        <v>430</v>
      </c>
      <c r="D2280" s="131">
        <v>74.93330486586676</v>
      </c>
      <c r="F2280" s="131">
        <v>251.44847053289735</v>
      </c>
      <c r="G2280" s="131">
        <v>126.17580327992106</v>
      </c>
      <c r="H2280" s="131">
        <v>74.93330486586676</v>
      </c>
    </row>
    <row r="2282" spans="3:8" ht="12.75">
      <c r="C2282" s="153" t="s">
        <v>431</v>
      </c>
      <c r="D2282" s="131">
        <v>0.32156196108734647</v>
      </c>
      <c r="F2282" s="131">
        <v>1.3021895969181103</v>
      </c>
      <c r="G2282" s="131">
        <v>0.5590090820801654</v>
      </c>
      <c r="H2282" s="131">
        <v>3.564136313196097</v>
      </c>
    </row>
    <row r="2283" spans="1:10" ht="12.75">
      <c r="A2283" s="147" t="s">
        <v>420</v>
      </c>
      <c r="C2283" s="148" t="s">
        <v>421</v>
      </c>
      <c r="D2283" s="148" t="s">
        <v>422</v>
      </c>
      <c r="F2283" s="148" t="s">
        <v>423</v>
      </c>
      <c r="G2283" s="148" t="s">
        <v>424</v>
      </c>
      <c r="H2283" s="148" t="s">
        <v>425</v>
      </c>
      <c r="I2283" s="149" t="s">
        <v>426</v>
      </c>
      <c r="J2283" s="148" t="s">
        <v>427</v>
      </c>
    </row>
    <row r="2284" spans="1:8" ht="12.75">
      <c r="A2284" s="150" t="s">
        <v>490</v>
      </c>
      <c r="C2284" s="151">
        <v>267.7160000000149</v>
      </c>
      <c r="D2284" s="131">
        <v>8405.00913412869</v>
      </c>
      <c r="F2284" s="131">
        <v>6228.5</v>
      </c>
      <c r="G2284" s="131">
        <v>6419.999999992549</v>
      </c>
      <c r="H2284" s="152" t="s">
        <v>0</v>
      </c>
    </row>
    <row r="2286" spans="4:8" ht="12.75">
      <c r="D2286" s="131">
        <v>8506.379919707775</v>
      </c>
      <c r="F2286" s="131">
        <v>6176.75</v>
      </c>
      <c r="G2286" s="131">
        <v>6437.749999992549</v>
      </c>
      <c r="H2286" s="152" t="s">
        <v>1</v>
      </c>
    </row>
    <row r="2288" spans="4:8" ht="12.75">
      <c r="D2288" s="131">
        <v>8455.703645527363</v>
      </c>
      <c r="F2288" s="131">
        <v>6341.25</v>
      </c>
      <c r="G2288" s="131">
        <v>6456.75</v>
      </c>
      <c r="H2288" s="152" t="s">
        <v>2</v>
      </c>
    </row>
    <row r="2290" spans="1:8" ht="12.75">
      <c r="A2290" s="147" t="s">
        <v>428</v>
      </c>
      <c r="C2290" s="153" t="s">
        <v>429</v>
      </c>
      <c r="D2290" s="131">
        <v>8455.69756645461</v>
      </c>
      <c r="F2290" s="131">
        <v>6248.833333333334</v>
      </c>
      <c r="G2290" s="131">
        <v>6438.1666666617</v>
      </c>
      <c r="H2290" s="131">
        <v>2096.317202348276</v>
      </c>
    </row>
    <row r="2291" spans="1:8" ht="12.75">
      <c r="A2291" s="130">
        <v>38396.035729166666</v>
      </c>
      <c r="C2291" s="153" t="s">
        <v>430</v>
      </c>
      <c r="D2291" s="131">
        <v>50.68539306313103</v>
      </c>
      <c r="F2291" s="131">
        <v>84.11388609102146</v>
      </c>
      <c r="G2291" s="131">
        <v>18.378542746181093</v>
      </c>
      <c r="H2291" s="131">
        <v>50.68539306313103</v>
      </c>
    </row>
    <row r="2293" spans="3:8" ht="12.75">
      <c r="C2293" s="153" t="s">
        <v>431</v>
      </c>
      <c r="D2293" s="131">
        <v>0.5994229649864703</v>
      </c>
      <c r="F2293" s="131">
        <v>1.3460734444993168</v>
      </c>
      <c r="G2293" s="131">
        <v>0.285462363709057</v>
      </c>
      <c r="H2293" s="131">
        <v>2.417830326744145</v>
      </c>
    </row>
    <row r="2294" spans="1:10" ht="12.75">
      <c r="A2294" s="147" t="s">
        <v>420</v>
      </c>
      <c r="C2294" s="148" t="s">
        <v>421</v>
      </c>
      <c r="D2294" s="148" t="s">
        <v>422</v>
      </c>
      <c r="F2294" s="148" t="s">
        <v>423</v>
      </c>
      <c r="G2294" s="148" t="s">
        <v>424</v>
      </c>
      <c r="H2294" s="148" t="s">
        <v>425</v>
      </c>
      <c r="I2294" s="149" t="s">
        <v>426</v>
      </c>
      <c r="J2294" s="148" t="s">
        <v>427</v>
      </c>
    </row>
    <row r="2295" spans="1:8" ht="12.75">
      <c r="A2295" s="150" t="s">
        <v>489</v>
      </c>
      <c r="C2295" s="151">
        <v>292.40199999976903</v>
      </c>
      <c r="D2295" s="131">
        <v>62595.78577327728</v>
      </c>
      <c r="F2295" s="131">
        <v>21178.25</v>
      </c>
      <c r="G2295" s="131">
        <v>20678.25</v>
      </c>
      <c r="H2295" s="152" t="s">
        <v>3</v>
      </c>
    </row>
    <row r="2297" spans="4:8" ht="12.75">
      <c r="D2297" s="131">
        <v>64424.835175931454</v>
      </c>
      <c r="F2297" s="131">
        <v>21089</v>
      </c>
      <c r="G2297" s="131">
        <v>20599.25</v>
      </c>
      <c r="H2297" s="152" t="s">
        <v>4</v>
      </c>
    </row>
    <row r="2299" spans="4:8" ht="12.75">
      <c r="D2299" s="131">
        <v>64532.8039265275</v>
      </c>
      <c r="F2299" s="131">
        <v>21033.5</v>
      </c>
      <c r="G2299" s="131">
        <v>20594.25</v>
      </c>
      <c r="H2299" s="152" t="s">
        <v>5</v>
      </c>
    </row>
    <row r="2301" spans="1:8" ht="12.75">
      <c r="A2301" s="147" t="s">
        <v>428</v>
      </c>
      <c r="C2301" s="153" t="s">
        <v>429</v>
      </c>
      <c r="D2301" s="131">
        <v>63851.14162524541</v>
      </c>
      <c r="F2301" s="131">
        <v>21100.25</v>
      </c>
      <c r="G2301" s="131">
        <v>20623.916666666668</v>
      </c>
      <c r="H2301" s="131">
        <v>43024.043225998714</v>
      </c>
    </row>
    <row r="2302" spans="1:8" ht="12.75">
      <c r="A2302" s="130">
        <v>38396.036412037036</v>
      </c>
      <c r="C2302" s="153" t="s">
        <v>430</v>
      </c>
      <c r="D2302" s="131">
        <v>1088.509553967615</v>
      </c>
      <c r="F2302" s="131">
        <v>73.02782004140614</v>
      </c>
      <c r="G2302" s="131">
        <v>47.120413127787124</v>
      </c>
      <c r="H2302" s="131">
        <v>1088.509553967615</v>
      </c>
    </row>
    <row r="2304" spans="3:8" ht="12.75">
      <c r="C2304" s="153" t="s">
        <v>431</v>
      </c>
      <c r="D2304" s="131">
        <v>1.7047613030261641</v>
      </c>
      <c r="F2304" s="131">
        <v>0.3460993118157659</v>
      </c>
      <c r="G2304" s="131">
        <v>0.22847460979099732</v>
      </c>
      <c r="H2304" s="131">
        <v>2.530002929408193</v>
      </c>
    </row>
    <row r="2305" spans="1:10" ht="12.75">
      <c r="A2305" s="147" t="s">
        <v>420</v>
      </c>
      <c r="C2305" s="148" t="s">
        <v>421</v>
      </c>
      <c r="D2305" s="148" t="s">
        <v>422</v>
      </c>
      <c r="F2305" s="148" t="s">
        <v>423</v>
      </c>
      <c r="G2305" s="148" t="s">
        <v>424</v>
      </c>
      <c r="H2305" s="148" t="s">
        <v>425</v>
      </c>
      <c r="I2305" s="149" t="s">
        <v>426</v>
      </c>
      <c r="J2305" s="148" t="s">
        <v>427</v>
      </c>
    </row>
    <row r="2306" spans="1:8" ht="12.75">
      <c r="A2306" s="150" t="s">
        <v>493</v>
      </c>
      <c r="C2306" s="151">
        <v>324.75400000019</v>
      </c>
      <c r="D2306" s="131">
        <v>63049.537482082844</v>
      </c>
      <c r="F2306" s="131">
        <v>31261</v>
      </c>
      <c r="G2306" s="131">
        <v>27904.999999970198</v>
      </c>
      <c r="H2306" s="152" t="s">
        <v>6</v>
      </c>
    </row>
    <row r="2308" spans="4:8" ht="12.75">
      <c r="D2308" s="131">
        <v>61812.65820270777</v>
      </c>
      <c r="F2308" s="131">
        <v>30924.000000029802</v>
      </c>
      <c r="G2308" s="131">
        <v>27398</v>
      </c>
      <c r="H2308" s="152" t="s">
        <v>7</v>
      </c>
    </row>
    <row r="2310" spans="4:8" ht="12.75">
      <c r="D2310" s="131">
        <v>62345.7478325963</v>
      </c>
      <c r="F2310" s="131">
        <v>31027.999999970198</v>
      </c>
      <c r="G2310" s="131">
        <v>27331.999999970198</v>
      </c>
      <c r="H2310" s="152" t="s">
        <v>8</v>
      </c>
    </row>
    <row r="2312" spans="1:8" ht="12.75">
      <c r="A2312" s="147" t="s">
        <v>428</v>
      </c>
      <c r="C2312" s="153" t="s">
        <v>429</v>
      </c>
      <c r="D2312" s="131">
        <v>62402.64783912897</v>
      </c>
      <c r="F2312" s="131">
        <v>31071</v>
      </c>
      <c r="G2312" s="131">
        <v>27544.99999998013</v>
      </c>
      <c r="H2312" s="131">
        <v>32977.53652854579</v>
      </c>
    </row>
    <row r="2313" spans="1:8" ht="12.75">
      <c r="A2313" s="130">
        <v>38396.03690972222</v>
      </c>
      <c r="C2313" s="153" t="s">
        <v>430</v>
      </c>
      <c r="D2313" s="131">
        <v>620.3997066363476</v>
      </c>
      <c r="F2313" s="131">
        <v>172.56592942104257</v>
      </c>
      <c r="G2313" s="131">
        <v>313.5107653585879</v>
      </c>
      <c r="H2313" s="131">
        <v>620.3997066363476</v>
      </c>
    </row>
    <row r="2315" spans="3:8" ht="12.75">
      <c r="C2315" s="153" t="s">
        <v>431</v>
      </c>
      <c r="D2315" s="131">
        <v>0.9941881123950193</v>
      </c>
      <c r="F2315" s="131">
        <v>0.5553922610184496</v>
      </c>
      <c r="G2315" s="131">
        <v>1.13817667583523</v>
      </c>
      <c r="H2315" s="131">
        <v>1.8812797193002015</v>
      </c>
    </row>
    <row r="2316" spans="1:10" ht="12.75">
      <c r="A2316" s="147" t="s">
        <v>420</v>
      </c>
      <c r="C2316" s="148" t="s">
        <v>421</v>
      </c>
      <c r="D2316" s="148" t="s">
        <v>422</v>
      </c>
      <c r="F2316" s="148" t="s">
        <v>423</v>
      </c>
      <c r="G2316" s="148" t="s">
        <v>424</v>
      </c>
      <c r="H2316" s="148" t="s">
        <v>425</v>
      </c>
      <c r="I2316" s="149" t="s">
        <v>426</v>
      </c>
      <c r="J2316" s="148" t="s">
        <v>427</v>
      </c>
    </row>
    <row r="2317" spans="1:8" ht="12.75">
      <c r="A2317" s="150" t="s">
        <v>512</v>
      </c>
      <c r="C2317" s="151">
        <v>343.82299999985844</v>
      </c>
      <c r="D2317" s="131">
        <v>44896.18751209974</v>
      </c>
      <c r="F2317" s="131">
        <v>27022.000000029802</v>
      </c>
      <c r="G2317" s="131">
        <v>26842</v>
      </c>
      <c r="H2317" s="152" t="s">
        <v>9</v>
      </c>
    </row>
    <row r="2319" spans="4:8" ht="12.75">
      <c r="D2319" s="131">
        <v>44706.99140352011</v>
      </c>
      <c r="F2319" s="131">
        <v>27631.999999970198</v>
      </c>
      <c r="G2319" s="131">
        <v>26886</v>
      </c>
      <c r="H2319" s="152" t="s">
        <v>10</v>
      </c>
    </row>
    <row r="2321" spans="4:8" ht="12.75">
      <c r="D2321" s="131">
        <v>44171.25893050432</v>
      </c>
      <c r="F2321" s="131">
        <v>27560</v>
      </c>
      <c r="G2321" s="131">
        <v>27262</v>
      </c>
      <c r="H2321" s="152" t="s">
        <v>11</v>
      </c>
    </row>
    <row r="2323" spans="1:8" ht="12.75">
      <c r="A2323" s="147" t="s">
        <v>428</v>
      </c>
      <c r="C2323" s="153" t="s">
        <v>429</v>
      </c>
      <c r="D2323" s="131">
        <v>44591.479282041386</v>
      </c>
      <c r="F2323" s="131">
        <v>27404.666666666664</v>
      </c>
      <c r="G2323" s="131">
        <v>26996.666666666664</v>
      </c>
      <c r="H2323" s="131">
        <v>17389.34075390286</v>
      </c>
    </row>
    <row r="2324" spans="1:8" ht="12.75">
      <c r="A2324" s="130">
        <v>38396.03734953704</v>
      </c>
      <c r="C2324" s="153" t="s">
        <v>430</v>
      </c>
      <c r="D2324" s="131">
        <v>376.0154913834472</v>
      </c>
      <c r="F2324" s="131">
        <v>333.3486662868568</v>
      </c>
      <c r="G2324" s="131">
        <v>230.83616123418216</v>
      </c>
      <c r="H2324" s="131">
        <v>376.0154913834472</v>
      </c>
    </row>
    <row r="2326" spans="3:8" ht="12.75">
      <c r="C2326" s="153" t="s">
        <v>431</v>
      </c>
      <c r="D2326" s="131">
        <v>0.8432451612675753</v>
      </c>
      <c r="F2326" s="131">
        <v>1.2163938001563852</v>
      </c>
      <c r="G2326" s="131">
        <v>0.8550543075719801</v>
      </c>
      <c r="H2326" s="131">
        <v>2.1623332172558327</v>
      </c>
    </row>
    <row r="2327" spans="1:10" ht="12.75">
      <c r="A2327" s="147" t="s">
        <v>420</v>
      </c>
      <c r="C2327" s="148" t="s">
        <v>421</v>
      </c>
      <c r="D2327" s="148" t="s">
        <v>422</v>
      </c>
      <c r="F2327" s="148" t="s">
        <v>423</v>
      </c>
      <c r="G2327" s="148" t="s">
        <v>424</v>
      </c>
      <c r="H2327" s="148" t="s">
        <v>425</v>
      </c>
      <c r="I2327" s="149" t="s">
        <v>426</v>
      </c>
      <c r="J2327" s="148" t="s">
        <v>427</v>
      </c>
    </row>
    <row r="2328" spans="1:8" ht="12.75">
      <c r="A2328" s="150" t="s">
        <v>494</v>
      </c>
      <c r="C2328" s="151">
        <v>361.38400000007823</v>
      </c>
      <c r="D2328" s="131">
        <v>57744.17751085758</v>
      </c>
      <c r="F2328" s="131">
        <v>26462</v>
      </c>
      <c r="G2328" s="131">
        <v>25102</v>
      </c>
      <c r="H2328" s="152" t="s">
        <v>12</v>
      </c>
    </row>
    <row r="2330" spans="4:8" ht="12.75">
      <c r="D2330" s="131">
        <v>55730.82964581251</v>
      </c>
      <c r="F2330" s="131">
        <v>25846</v>
      </c>
      <c r="G2330" s="131">
        <v>25078</v>
      </c>
      <c r="H2330" s="152" t="s">
        <v>13</v>
      </c>
    </row>
    <row r="2332" spans="4:8" ht="12.75">
      <c r="D2332" s="131">
        <v>57812.85927069187</v>
      </c>
      <c r="F2332" s="131">
        <v>25310</v>
      </c>
      <c r="G2332" s="131">
        <v>25234</v>
      </c>
      <c r="H2332" s="152" t="s">
        <v>14</v>
      </c>
    </row>
    <row r="2334" spans="1:8" ht="12.75">
      <c r="A2334" s="147" t="s">
        <v>428</v>
      </c>
      <c r="C2334" s="153" t="s">
        <v>429</v>
      </c>
      <c r="D2334" s="131">
        <v>57095.95547578733</v>
      </c>
      <c r="F2334" s="131">
        <v>25872.666666666664</v>
      </c>
      <c r="G2334" s="131">
        <v>25138</v>
      </c>
      <c r="H2334" s="131">
        <v>31560.974171637758</v>
      </c>
    </row>
    <row r="2335" spans="1:8" ht="12.75">
      <c r="A2335" s="130">
        <v>38396.03778935185</v>
      </c>
      <c r="C2335" s="153" t="s">
        <v>430</v>
      </c>
      <c r="D2335" s="131">
        <v>1182.7323005574426</v>
      </c>
      <c r="F2335" s="131">
        <v>576.4627770579236</v>
      </c>
      <c r="G2335" s="131">
        <v>84</v>
      </c>
      <c r="H2335" s="131">
        <v>1182.7323005574426</v>
      </c>
    </row>
    <row r="2337" spans="3:8" ht="12.75">
      <c r="C2337" s="153" t="s">
        <v>431</v>
      </c>
      <c r="D2337" s="131">
        <v>2.0714817550588216</v>
      </c>
      <c r="F2337" s="131">
        <v>2.2280763884328008</v>
      </c>
      <c r="G2337" s="131">
        <v>0.33415546185058476</v>
      </c>
      <c r="H2337" s="131">
        <v>3.7474518185826597</v>
      </c>
    </row>
    <row r="2338" spans="1:10" ht="12.75">
      <c r="A2338" s="147" t="s">
        <v>420</v>
      </c>
      <c r="C2338" s="148" t="s">
        <v>421</v>
      </c>
      <c r="D2338" s="148" t="s">
        <v>422</v>
      </c>
      <c r="F2338" s="148" t="s">
        <v>423</v>
      </c>
      <c r="G2338" s="148" t="s">
        <v>424</v>
      </c>
      <c r="H2338" s="148" t="s">
        <v>425</v>
      </c>
      <c r="I2338" s="149" t="s">
        <v>426</v>
      </c>
      <c r="J2338" s="148" t="s">
        <v>427</v>
      </c>
    </row>
    <row r="2339" spans="1:8" ht="12.75">
      <c r="A2339" s="150" t="s">
        <v>513</v>
      </c>
      <c r="C2339" s="151">
        <v>371.029</v>
      </c>
      <c r="D2339" s="131">
        <v>48484.336420059204</v>
      </c>
      <c r="F2339" s="131">
        <v>30484</v>
      </c>
      <c r="G2339" s="131">
        <v>30812</v>
      </c>
      <c r="H2339" s="152" t="s">
        <v>15</v>
      </c>
    </row>
    <row r="2341" spans="4:8" ht="12.75">
      <c r="D2341" s="131">
        <v>49460.45105576515</v>
      </c>
      <c r="F2341" s="131">
        <v>30390</v>
      </c>
      <c r="G2341" s="131">
        <v>31246</v>
      </c>
      <c r="H2341" s="152" t="s">
        <v>16</v>
      </c>
    </row>
    <row r="2343" spans="4:8" ht="12.75">
      <c r="D2343" s="131">
        <v>48346.66431951523</v>
      </c>
      <c r="F2343" s="131">
        <v>31081.999999970198</v>
      </c>
      <c r="G2343" s="131">
        <v>31058</v>
      </c>
      <c r="H2343" s="152" t="s">
        <v>17</v>
      </c>
    </row>
    <row r="2345" spans="1:8" ht="12.75">
      <c r="A2345" s="147" t="s">
        <v>428</v>
      </c>
      <c r="C2345" s="153" t="s">
        <v>429</v>
      </c>
      <c r="D2345" s="131">
        <v>48763.81726511319</v>
      </c>
      <c r="F2345" s="131">
        <v>30651.99999999007</v>
      </c>
      <c r="G2345" s="131">
        <v>31038.666666666664</v>
      </c>
      <c r="H2345" s="131">
        <v>17964.671387740913</v>
      </c>
    </row>
    <row r="2346" spans="1:8" ht="12.75">
      <c r="A2346" s="130">
        <v>38396.03824074074</v>
      </c>
      <c r="C2346" s="153" t="s">
        <v>430</v>
      </c>
      <c r="D2346" s="131">
        <v>607.2169138992335</v>
      </c>
      <c r="F2346" s="131">
        <v>375.3451744559747</v>
      </c>
      <c r="G2346" s="131">
        <v>217.64497084319066</v>
      </c>
      <c r="H2346" s="131">
        <v>607.2169138992335</v>
      </c>
    </row>
    <row r="2348" spans="3:8" ht="12.75">
      <c r="C2348" s="153" t="s">
        <v>431</v>
      </c>
      <c r="D2348" s="131">
        <v>1.2452202226047862</v>
      </c>
      <c r="F2348" s="131">
        <v>1.2245373041109757</v>
      </c>
      <c r="G2348" s="131">
        <v>0.7012059286584177</v>
      </c>
      <c r="H2348" s="131">
        <v>3.380061348150227</v>
      </c>
    </row>
    <row r="2349" spans="1:10" ht="12.75">
      <c r="A2349" s="147" t="s">
        <v>420</v>
      </c>
      <c r="C2349" s="148" t="s">
        <v>421</v>
      </c>
      <c r="D2349" s="148" t="s">
        <v>422</v>
      </c>
      <c r="F2349" s="148" t="s">
        <v>423</v>
      </c>
      <c r="G2349" s="148" t="s">
        <v>424</v>
      </c>
      <c r="H2349" s="148" t="s">
        <v>425</v>
      </c>
      <c r="I2349" s="149" t="s">
        <v>426</v>
      </c>
      <c r="J2349" s="148" t="s">
        <v>427</v>
      </c>
    </row>
    <row r="2350" spans="1:8" ht="12.75">
      <c r="A2350" s="150" t="s">
        <v>488</v>
      </c>
      <c r="C2350" s="151">
        <v>407.77100000018254</v>
      </c>
      <c r="D2350" s="131">
        <v>5191568.738304138</v>
      </c>
      <c r="F2350" s="131">
        <v>90700</v>
      </c>
      <c r="G2350" s="131">
        <v>87700</v>
      </c>
      <c r="H2350" s="152" t="s">
        <v>18</v>
      </c>
    </row>
    <row r="2352" spans="4:8" ht="12.75">
      <c r="D2352" s="131">
        <v>5151895.520874023</v>
      </c>
      <c r="F2352" s="131">
        <v>90200</v>
      </c>
      <c r="G2352" s="131">
        <v>88400</v>
      </c>
      <c r="H2352" s="152" t="s">
        <v>19</v>
      </c>
    </row>
    <row r="2354" spans="4:8" ht="12.75">
      <c r="D2354" s="131">
        <v>4993763.604988098</v>
      </c>
      <c r="F2354" s="131">
        <v>92000</v>
      </c>
      <c r="G2354" s="131">
        <v>88700</v>
      </c>
      <c r="H2354" s="152" t="s">
        <v>20</v>
      </c>
    </row>
    <row r="2356" spans="1:8" ht="12.75">
      <c r="A2356" s="147" t="s">
        <v>428</v>
      </c>
      <c r="C2356" s="153" t="s">
        <v>429</v>
      </c>
      <c r="D2356" s="131">
        <v>5112409.28805542</v>
      </c>
      <c r="F2356" s="131">
        <v>90966.66666666666</v>
      </c>
      <c r="G2356" s="131">
        <v>88266.66666666666</v>
      </c>
      <c r="H2356" s="131">
        <v>5022814.696860451</v>
      </c>
    </row>
    <row r="2357" spans="1:8" ht="12.75">
      <c r="A2357" s="130">
        <v>38396.03870370371</v>
      </c>
      <c r="C2357" s="153" t="s">
        <v>430</v>
      </c>
      <c r="D2357" s="131">
        <v>104647.45399769647</v>
      </c>
      <c r="F2357" s="131">
        <v>929.1573243177569</v>
      </c>
      <c r="G2357" s="131">
        <v>513.1601439446883</v>
      </c>
      <c r="H2357" s="131">
        <v>104647.45399769647</v>
      </c>
    </row>
    <row r="2359" spans="3:8" ht="12.75">
      <c r="C2359" s="153" t="s">
        <v>431</v>
      </c>
      <c r="D2359" s="131">
        <v>2.0469302847523125</v>
      </c>
      <c r="F2359" s="131">
        <v>1.021426153518971</v>
      </c>
      <c r="G2359" s="131">
        <v>0.5813747854358253</v>
      </c>
      <c r="H2359" s="131">
        <v>2.0834424583313247</v>
      </c>
    </row>
    <row r="2360" spans="1:10" ht="12.75">
      <c r="A2360" s="147" t="s">
        <v>420</v>
      </c>
      <c r="C2360" s="148" t="s">
        <v>421</v>
      </c>
      <c r="D2360" s="148" t="s">
        <v>422</v>
      </c>
      <c r="F2360" s="148" t="s">
        <v>423</v>
      </c>
      <c r="G2360" s="148" t="s">
        <v>424</v>
      </c>
      <c r="H2360" s="148" t="s">
        <v>425</v>
      </c>
      <c r="I2360" s="149" t="s">
        <v>426</v>
      </c>
      <c r="J2360" s="148" t="s">
        <v>427</v>
      </c>
    </row>
    <row r="2361" spans="1:8" ht="12.75">
      <c r="A2361" s="150" t="s">
        <v>495</v>
      </c>
      <c r="C2361" s="151">
        <v>455.40299999993294</v>
      </c>
      <c r="D2361" s="131">
        <v>1084943.2902030945</v>
      </c>
      <c r="F2361" s="131">
        <v>76872.5</v>
      </c>
      <c r="G2361" s="131">
        <v>80840</v>
      </c>
      <c r="H2361" s="152" t="s">
        <v>21</v>
      </c>
    </row>
    <row r="2363" spans="4:8" ht="12.75">
      <c r="D2363" s="131">
        <v>1093357.9550800323</v>
      </c>
      <c r="F2363" s="131">
        <v>77640</v>
      </c>
      <c r="G2363" s="131">
        <v>80717.5</v>
      </c>
      <c r="H2363" s="152" t="s">
        <v>22</v>
      </c>
    </row>
    <row r="2365" spans="4:8" ht="12.75">
      <c r="D2365" s="131">
        <v>1054864.7379684448</v>
      </c>
      <c r="F2365" s="131">
        <v>76745</v>
      </c>
      <c r="G2365" s="131">
        <v>81157.5</v>
      </c>
      <c r="H2365" s="152" t="s">
        <v>23</v>
      </c>
    </row>
    <row r="2367" spans="1:8" ht="12.75">
      <c r="A2367" s="147" t="s">
        <v>428</v>
      </c>
      <c r="C2367" s="153" t="s">
        <v>429</v>
      </c>
      <c r="D2367" s="131">
        <v>1077721.9944171906</v>
      </c>
      <c r="F2367" s="131">
        <v>77085.83333333333</v>
      </c>
      <c r="G2367" s="131">
        <v>80905</v>
      </c>
      <c r="H2367" s="131">
        <v>998737.6799792058</v>
      </c>
    </row>
    <row r="2368" spans="1:8" ht="12.75">
      <c r="A2368" s="130">
        <v>38396.039351851854</v>
      </c>
      <c r="C2368" s="153" t="s">
        <v>430</v>
      </c>
      <c r="D2368" s="131">
        <v>20237.150874577594</v>
      </c>
      <c r="F2368" s="131">
        <v>484.13797964354467</v>
      </c>
      <c r="G2368" s="131">
        <v>227.0875381873695</v>
      </c>
      <c r="H2368" s="131">
        <v>20237.150874577594</v>
      </c>
    </row>
    <row r="2370" spans="3:8" ht="12.75">
      <c r="C2370" s="153" t="s">
        <v>431</v>
      </c>
      <c r="D2370" s="131">
        <v>1.877770981701215</v>
      </c>
      <c r="F2370" s="131">
        <v>0.6280505233043834</v>
      </c>
      <c r="G2370" s="131">
        <v>0.2806841829149861</v>
      </c>
      <c r="H2370" s="131">
        <v>2.0262728922972983</v>
      </c>
    </row>
    <row r="2371" spans="1:16" ht="12.75">
      <c r="A2371" s="141" t="s">
        <v>411</v>
      </c>
      <c r="B2371" s="136" t="s">
        <v>360</v>
      </c>
      <c r="D2371" s="141" t="s">
        <v>412</v>
      </c>
      <c r="E2371" s="136" t="s">
        <v>413</v>
      </c>
      <c r="F2371" s="137" t="s">
        <v>457</v>
      </c>
      <c r="G2371" s="142" t="s">
        <v>415</v>
      </c>
      <c r="H2371" s="143">
        <v>2</v>
      </c>
      <c r="I2371" s="144" t="s">
        <v>416</v>
      </c>
      <c r="J2371" s="143">
        <v>8</v>
      </c>
      <c r="K2371" s="142" t="s">
        <v>417</v>
      </c>
      <c r="L2371" s="145">
        <v>1</v>
      </c>
      <c r="M2371" s="142" t="s">
        <v>418</v>
      </c>
      <c r="N2371" s="146">
        <v>1</v>
      </c>
      <c r="O2371" s="142" t="s">
        <v>419</v>
      </c>
      <c r="P2371" s="146">
        <v>1</v>
      </c>
    </row>
    <row r="2373" spans="1:10" ht="12.75">
      <c r="A2373" s="147" t="s">
        <v>420</v>
      </c>
      <c r="C2373" s="148" t="s">
        <v>421</v>
      </c>
      <c r="D2373" s="148" t="s">
        <v>422</v>
      </c>
      <c r="F2373" s="148" t="s">
        <v>423</v>
      </c>
      <c r="G2373" s="148" t="s">
        <v>424</v>
      </c>
      <c r="H2373" s="148" t="s">
        <v>425</v>
      </c>
      <c r="I2373" s="149" t="s">
        <v>426</v>
      </c>
      <c r="J2373" s="148" t="s">
        <v>427</v>
      </c>
    </row>
    <row r="2374" spans="1:8" ht="12.75">
      <c r="A2374" s="150" t="s">
        <v>491</v>
      </c>
      <c r="C2374" s="151">
        <v>228.61599999992177</v>
      </c>
      <c r="D2374" s="131">
        <v>57317.34190994501</v>
      </c>
      <c r="F2374" s="131">
        <v>26768.000000029802</v>
      </c>
      <c r="G2374" s="131">
        <v>26262</v>
      </c>
      <c r="H2374" s="152" t="s">
        <v>24</v>
      </c>
    </row>
    <row r="2376" spans="4:8" ht="12.75">
      <c r="D2376" s="131">
        <v>57253.73969370127</v>
      </c>
      <c r="F2376" s="131">
        <v>26498</v>
      </c>
      <c r="G2376" s="131">
        <v>25974.000000029802</v>
      </c>
      <c r="H2376" s="152" t="s">
        <v>25</v>
      </c>
    </row>
    <row r="2378" spans="4:8" ht="12.75">
      <c r="D2378" s="131">
        <v>57900.60522657633</v>
      </c>
      <c r="F2378" s="131">
        <v>26577.999999970198</v>
      </c>
      <c r="G2378" s="131">
        <v>25694</v>
      </c>
      <c r="H2378" s="152" t="s">
        <v>26</v>
      </c>
    </row>
    <row r="2380" spans="1:8" ht="12.75">
      <c r="A2380" s="147" t="s">
        <v>428</v>
      </c>
      <c r="C2380" s="153" t="s">
        <v>429</v>
      </c>
      <c r="D2380" s="131">
        <v>57490.562276740864</v>
      </c>
      <c r="F2380" s="131">
        <v>26614.666666666664</v>
      </c>
      <c r="G2380" s="131">
        <v>25976.666666676603</v>
      </c>
      <c r="H2380" s="131">
        <v>31183.18918805107</v>
      </c>
    </row>
    <row r="2381" spans="1:8" ht="12.75">
      <c r="A2381" s="130">
        <v>38396.04158564815</v>
      </c>
      <c r="C2381" s="153" t="s">
        <v>430</v>
      </c>
      <c r="D2381" s="131">
        <v>356.52871694873977</v>
      </c>
      <c r="F2381" s="131">
        <v>138.68429377196952</v>
      </c>
      <c r="G2381" s="131">
        <v>284.00938951614495</v>
      </c>
      <c r="H2381" s="131">
        <v>356.52871694873977</v>
      </c>
    </row>
    <row r="2383" spans="3:8" ht="12.75">
      <c r="C2383" s="153" t="s">
        <v>431</v>
      </c>
      <c r="D2383" s="131">
        <v>0.6201517307006437</v>
      </c>
      <c r="F2383" s="131">
        <v>0.5210822119582044</v>
      </c>
      <c r="G2383" s="131">
        <v>1.0933249949289223</v>
      </c>
      <c r="H2383" s="131">
        <v>1.1433362854539466</v>
      </c>
    </row>
    <row r="2384" spans="1:10" ht="12.75">
      <c r="A2384" s="147" t="s">
        <v>420</v>
      </c>
      <c r="C2384" s="148" t="s">
        <v>421</v>
      </c>
      <c r="D2384" s="148" t="s">
        <v>422</v>
      </c>
      <c r="F2384" s="148" t="s">
        <v>423</v>
      </c>
      <c r="G2384" s="148" t="s">
        <v>424</v>
      </c>
      <c r="H2384" s="148" t="s">
        <v>425</v>
      </c>
      <c r="I2384" s="149" t="s">
        <v>426</v>
      </c>
      <c r="J2384" s="148" t="s">
        <v>427</v>
      </c>
    </row>
    <row r="2385" spans="1:8" ht="12.75">
      <c r="A2385" s="150" t="s">
        <v>492</v>
      </c>
      <c r="C2385" s="151">
        <v>231.6040000000503</v>
      </c>
      <c r="D2385" s="131">
        <v>58819.398551404476</v>
      </c>
      <c r="F2385" s="131">
        <v>20531</v>
      </c>
      <c r="G2385" s="131">
        <v>23444</v>
      </c>
      <c r="H2385" s="152" t="s">
        <v>27</v>
      </c>
    </row>
    <row r="2387" spans="4:8" ht="12.75">
      <c r="D2387" s="131">
        <v>59081.632340073586</v>
      </c>
      <c r="F2387" s="131">
        <v>19665</v>
      </c>
      <c r="G2387" s="131">
        <v>23396</v>
      </c>
      <c r="H2387" s="152" t="s">
        <v>28</v>
      </c>
    </row>
    <row r="2389" spans="4:8" ht="12.75">
      <c r="D2389" s="131">
        <v>60252.67897236347</v>
      </c>
      <c r="F2389" s="131">
        <v>19798</v>
      </c>
      <c r="G2389" s="131">
        <v>23003</v>
      </c>
      <c r="H2389" s="152" t="s">
        <v>29</v>
      </c>
    </row>
    <row r="2391" spans="1:8" ht="12.75">
      <c r="A2391" s="147" t="s">
        <v>428</v>
      </c>
      <c r="C2391" s="153" t="s">
        <v>429</v>
      </c>
      <c r="D2391" s="131">
        <v>59384.56995461385</v>
      </c>
      <c r="F2391" s="131">
        <v>19998</v>
      </c>
      <c r="G2391" s="131">
        <v>23281</v>
      </c>
      <c r="H2391" s="131">
        <v>37483.381548816746</v>
      </c>
    </row>
    <row r="2392" spans="1:8" ht="12.75">
      <c r="A2392" s="130">
        <v>38396.04204861111</v>
      </c>
      <c r="C2392" s="153" t="s">
        <v>430</v>
      </c>
      <c r="D2392" s="131">
        <v>763.1524028685678</v>
      </c>
      <c r="F2392" s="131">
        <v>466.3571592674439</v>
      </c>
      <c r="G2392" s="131">
        <v>241.9483415938204</v>
      </c>
      <c r="H2392" s="131">
        <v>763.1524028685678</v>
      </c>
    </row>
    <row r="2394" spans="3:8" ht="12.75">
      <c r="C2394" s="153" t="s">
        <v>431</v>
      </c>
      <c r="D2394" s="131">
        <v>1.2851021796601814</v>
      </c>
      <c r="F2394" s="131">
        <v>2.332018998237043</v>
      </c>
      <c r="G2394" s="131">
        <v>1.0392523585491191</v>
      </c>
      <c r="H2394" s="131">
        <v>2.0359753344950238</v>
      </c>
    </row>
    <row r="2395" spans="1:10" ht="12.75">
      <c r="A2395" s="147" t="s">
        <v>420</v>
      </c>
      <c r="C2395" s="148" t="s">
        <v>421</v>
      </c>
      <c r="D2395" s="148" t="s">
        <v>422</v>
      </c>
      <c r="F2395" s="148" t="s">
        <v>423</v>
      </c>
      <c r="G2395" s="148" t="s">
        <v>424</v>
      </c>
      <c r="H2395" s="148" t="s">
        <v>425</v>
      </c>
      <c r="I2395" s="149" t="s">
        <v>426</v>
      </c>
      <c r="J2395" s="148" t="s">
        <v>427</v>
      </c>
    </row>
    <row r="2396" spans="1:8" ht="12.75">
      <c r="A2396" s="150" t="s">
        <v>490</v>
      </c>
      <c r="C2396" s="151">
        <v>267.7160000000149</v>
      </c>
      <c r="D2396" s="131">
        <v>70558.55895960331</v>
      </c>
      <c r="F2396" s="131">
        <v>6440</v>
      </c>
      <c r="G2396" s="131">
        <v>6569.999999992549</v>
      </c>
      <c r="H2396" s="152" t="s">
        <v>30</v>
      </c>
    </row>
    <row r="2398" spans="4:8" ht="12.75">
      <c r="D2398" s="131">
        <v>69888.20174717903</v>
      </c>
      <c r="F2398" s="131">
        <v>6459.25</v>
      </c>
      <c r="G2398" s="131">
        <v>6586.5</v>
      </c>
      <c r="H2398" s="152" t="s">
        <v>31</v>
      </c>
    </row>
    <row r="2400" spans="4:8" ht="12.75">
      <c r="D2400" s="131">
        <v>69813.25229680538</v>
      </c>
      <c r="F2400" s="131">
        <v>6431.25</v>
      </c>
      <c r="G2400" s="131">
        <v>6585</v>
      </c>
      <c r="H2400" s="152" t="s">
        <v>32</v>
      </c>
    </row>
    <row r="2402" spans="1:8" ht="12.75">
      <c r="A2402" s="147" t="s">
        <v>428</v>
      </c>
      <c r="C2402" s="153" t="s">
        <v>429</v>
      </c>
      <c r="D2402" s="131">
        <v>70086.67100119591</v>
      </c>
      <c r="F2402" s="131">
        <v>6443.5</v>
      </c>
      <c r="G2402" s="131">
        <v>6580.499999997517</v>
      </c>
      <c r="H2402" s="131">
        <v>63563.18010392818</v>
      </c>
    </row>
    <row r="2403" spans="1:8" ht="12.75">
      <c r="A2403" s="130">
        <v>38396.04269675926</v>
      </c>
      <c r="C2403" s="153" t="s">
        <v>430</v>
      </c>
      <c r="D2403" s="131">
        <v>410.3815773123786</v>
      </c>
      <c r="F2403" s="131">
        <v>14.324367350776788</v>
      </c>
      <c r="G2403" s="131">
        <v>9.12414379962821</v>
      </c>
      <c r="H2403" s="131">
        <v>410.3815773123786</v>
      </c>
    </row>
    <row r="2405" spans="3:8" ht="12.75">
      <c r="C2405" s="153" t="s">
        <v>431</v>
      </c>
      <c r="D2405" s="131">
        <v>0.5855344125352683</v>
      </c>
      <c r="F2405" s="131">
        <v>0.2223072452980025</v>
      </c>
      <c r="G2405" s="131">
        <v>0.13865426334825098</v>
      </c>
      <c r="H2405" s="131">
        <v>0.6456278251676356</v>
      </c>
    </row>
    <row r="2406" spans="1:10" ht="12.75">
      <c r="A2406" s="147" t="s">
        <v>420</v>
      </c>
      <c r="C2406" s="148" t="s">
        <v>421</v>
      </c>
      <c r="D2406" s="148" t="s">
        <v>422</v>
      </c>
      <c r="F2406" s="148" t="s">
        <v>423</v>
      </c>
      <c r="G2406" s="148" t="s">
        <v>424</v>
      </c>
      <c r="H2406" s="148" t="s">
        <v>425</v>
      </c>
      <c r="I2406" s="149" t="s">
        <v>426</v>
      </c>
      <c r="J2406" s="148" t="s">
        <v>427</v>
      </c>
    </row>
    <row r="2407" spans="1:8" ht="12.75">
      <c r="A2407" s="150" t="s">
        <v>489</v>
      </c>
      <c r="C2407" s="151">
        <v>292.40199999976903</v>
      </c>
      <c r="D2407" s="131">
        <v>56514.72144716978</v>
      </c>
      <c r="F2407" s="131">
        <v>21607.5</v>
      </c>
      <c r="G2407" s="131">
        <v>20691.5</v>
      </c>
      <c r="H2407" s="152" t="s">
        <v>33</v>
      </c>
    </row>
    <row r="2409" spans="4:8" ht="12.75">
      <c r="D2409" s="131">
        <v>57789.57648640871</v>
      </c>
      <c r="F2409" s="131">
        <v>21551</v>
      </c>
      <c r="G2409" s="131">
        <v>20906.5</v>
      </c>
      <c r="H2409" s="152" t="s">
        <v>34</v>
      </c>
    </row>
    <row r="2411" spans="4:8" ht="12.75">
      <c r="D2411" s="131">
        <v>50684.91000235081</v>
      </c>
      <c r="F2411" s="131">
        <v>21901.5</v>
      </c>
      <c r="G2411" s="131">
        <v>21565.75</v>
      </c>
      <c r="H2411" s="152" t="s">
        <v>35</v>
      </c>
    </row>
    <row r="2413" spans="1:8" ht="12.75">
      <c r="A2413" s="147" t="s">
        <v>428</v>
      </c>
      <c r="C2413" s="153" t="s">
        <v>429</v>
      </c>
      <c r="D2413" s="131">
        <v>54996.40264530976</v>
      </c>
      <c r="F2413" s="131">
        <v>21686.666666666664</v>
      </c>
      <c r="G2413" s="131">
        <v>21054.583333333336</v>
      </c>
      <c r="H2413" s="131">
        <v>33672.20184493312</v>
      </c>
    </row>
    <row r="2414" spans="1:8" ht="12.75">
      <c r="A2414" s="130">
        <v>38396.04336805556</v>
      </c>
      <c r="C2414" s="153" t="s">
        <v>430</v>
      </c>
      <c r="D2414" s="131">
        <v>3787.880733402918</v>
      </c>
      <c r="F2414" s="131">
        <v>188.1836425764294</v>
      </c>
      <c r="G2414" s="131">
        <v>455.54886766771057</v>
      </c>
      <c r="H2414" s="131">
        <v>3787.880733402918</v>
      </c>
    </row>
    <row r="2416" spans="3:8" ht="12.75">
      <c r="C2416" s="153" t="s">
        <v>431</v>
      </c>
      <c r="D2416" s="131">
        <v>6.887506366247683</v>
      </c>
      <c r="F2416" s="131">
        <v>0.8677388990613103</v>
      </c>
      <c r="G2416" s="131">
        <v>2.163656532430598</v>
      </c>
      <c r="H2416" s="131">
        <v>11.249281383043579</v>
      </c>
    </row>
    <row r="2417" spans="1:10" ht="12.75">
      <c r="A2417" s="147" t="s">
        <v>420</v>
      </c>
      <c r="C2417" s="148" t="s">
        <v>421</v>
      </c>
      <c r="D2417" s="148" t="s">
        <v>422</v>
      </c>
      <c r="F2417" s="148" t="s">
        <v>423</v>
      </c>
      <c r="G2417" s="148" t="s">
        <v>424</v>
      </c>
      <c r="H2417" s="148" t="s">
        <v>425</v>
      </c>
      <c r="I2417" s="149" t="s">
        <v>426</v>
      </c>
      <c r="J2417" s="148" t="s">
        <v>427</v>
      </c>
    </row>
    <row r="2418" spans="1:8" ht="12.75">
      <c r="A2418" s="150" t="s">
        <v>493</v>
      </c>
      <c r="C2418" s="151">
        <v>324.75400000019</v>
      </c>
      <c r="D2418" s="131">
        <v>51974.98298329115</v>
      </c>
      <c r="F2418" s="131">
        <v>32714</v>
      </c>
      <c r="G2418" s="131">
        <v>28433</v>
      </c>
      <c r="H2418" s="152" t="s">
        <v>36</v>
      </c>
    </row>
    <row r="2420" spans="4:8" ht="12.75">
      <c r="D2420" s="131">
        <v>50493.5</v>
      </c>
      <c r="F2420" s="131">
        <v>31339</v>
      </c>
      <c r="G2420" s="131">
        <v>28911</v>
      </c>
      <c r="H2420" s="152" t="s">
        <v>37</v>
      </c>
    </row>
    <row r="2422" spans="4:8" ht="12.75">
      <c r="D2422" s="131">
        <v>51382.910590052605</v>
      </c>
      <c r="F2422" s="131">
        <v>31709</v>
      </c>
      <c r="G2422" s="131">
        <v>28991.000000029802</v>
      </c>
      <c r="H2422" s="152" t="s">
        <v>38</v>
      </c>
    </row>
    <row r="2424" spans="1:8" ht="12.75">
      <c r="A2424" s="147" t="s">
        <v>428</v>
      </c>
      <c r="C2424" s="153" t="s">
        <v>429</v>
      </c>
      <c r="D2424" s="131">
        <v>51283.79785778125</v>
      </c>
      <c r="F2424" s="131">
        <v>31920.666666666664</v>
      </c>
      <c r="G2424" s="131">
        <v>28778.333333343267</v>
      </c>
      <c r="H2424" s="131">
        <v>20829.929515466618</v>
      </c>
    </row>
    <row r="2425" spans="1:8" ht="12.75">
      <c r="A2425" s="130">
        <v>38396.04387731481</v>
      </c>
      <c r="C2425" s="153" t="s">
        <v>430</v>
      </c>
      <c r="D2425" s="131">
        <v>745.6979668201642</v>
      </c>
      <c r="F2425" s="131">
        <v>711.5183295835275</v>
      </c>
      <c r="G2425" s="131">
        <v>301.7305641459674</v>
      </c>
      <c r="H2425" s="131">
        <v>745.6979668201642</v>
      </c>
    </row>
    <row r="2427" spans="3:8" ht="12.75">
      <c r="C2427" s="153" t="s">
        <v>431</v>
      </c>
      <c r="D2427" s="131">
        <v>1.4540615125426402</v>
      </c>
      <c r="F2427" s="131">
        <v>2.2290208942488494</v>
      </c>
      <c r="G2427" s="131">
        <v>1.048464345210621</v>
      </c>
      <c r="H2427" s="131">
        <v>3.5799351422023262</v>
      </c>
    </row>
    <row r="2428" spans="1:10" ht="12.75">
      <c r="A2428" s="147" t="s">
        <v>420</v>
      </c>
      <c r="C2428" s="148" t="s">
        <v>421</v>
      </c>
      <c r="D2428" s="148" t="s">
        <v>422</v>
      </c>
      <c r="F2428" s="148" t="s">
        <v>423</v>
      </c>
      <c r="G2428" s="148" t="s">
        <v>424</v>
      </c>
      <c r="H2428" s="148" t="s">
        <v>425</v>
      </c>
      <c r="I2428" s="149" t="s">
        <v>426</v>
      </c>
      <c r="J2428" s="148" t="s">
        <v>427</v>
      </c>
    </row>
    <row r="2429" spans="1:8" ht="12.75">
      <c r="A2429" s="150" t="s">
        <v>512</v>
      </c>
      <c r="C2429" s="151">
        <v>343.82299999985844</v>
      </c>
      <c r="D2429" s="131">
        <v>58440.82524216175</v>
      </c>
      <c r="F2429" s="131">
        <v>28474.000000029802</v>
      </c>
      <c r="G2429" s="131">
        <v>27710</v>
      </c>
      <c r="H2429" s="152" t="s">
        <v>39</v>
      </c>
    </row>
    <row r="2431" spans="4:8" ht="12.75">
      <c r="D2431" s="131">
        <v>59227.91791832447</v>
      </c>
      <c r="F2431" s="131">
        <v>27648</v>
      </c>
      <c r="G2431" s="131">
        <v>28568.000000029802</v>
      </c>
      <c r="H2431" s="152" t="s">
        <v>40</v>
      </c>
    </row>
    <row r="2433" spans="4:8" ht="12.75">
      <c r="D2433" s="131">
        <v>58881.79196703434</v>
      </c>
      <c r="F2433" s="131">
        <v>28177.999999970198</v>
      </c>
      <c r="G2433" s="131">
        <v>28686</v>
      </c>
      <c r="H2433" s="152" t="s">
        <v>41</v>
      </c>
    </row>
    <row r="2435" spans="1:8" ht="12.75">
      <c r="A2435" s="147" t="s">
        <v>428</v>
      </c>
      <c r="C2435" s="153" t="s">
        <v>429</v>
      </c>
      <c r="D2435" s="131">
        <v>58850.17837584019</v>
      </c>
      <c r="F2435" s="131">
        <v>28100</v>
      </c>
      <c r="G2435" s="131">
        <v>28321.333333343267</v>
      </c>
      <c r="H2435" s="131">
        <v>30640.310169967055</v>
      </c>
    </row>
    <row r="2436" spans="1:8" ht="12.75">
      <c r="A2436" s="130">
        <v>38396.04430555556</v>
      </c>
      <c r="C2436" s="153" t="s">
        <v>430</v>
      </c>
      <c r="D2436" s="131">
        <v>394.49750896561835</v>
      </c>
      <c r="F2436" s="131">
        <v>418.4877537144329</v>
      </c>
      <c r="G2436" s="131">
        <v>532.707549543707</v>
      </c>
      <c r="H2436" s="131">
        <v>394.49750896561835</v>
      </c>
    </row>
    <row r="2438" spans="3:8" ht="12.75">
      <c r="C2438" s="153" t="s">
        <v>431</v>
      </c>
      <c r="D2438" s="131">
        <v>0.6703420785680605</v>
      </c>
      <c r="F2438" s="131">
        <v>1.489280262328943</v>
      </c>
      <c r="G2438" s="131">
        <v>1.880940926310626</v>
      </c>
      <c r="H2438" s="131">
        <v>1.2875114735368964</v>
      </c>
    </row>
    <row r="2439" spans="1:10" ht="12.75">
      <c r="A2439" s="147" t="s">
        <v>420</v>
      </c>
      <c r="C2439" s="148" t="s">
        <v>421</v>
      </c>
      <c r="D2439" s="148" t="s">
        <v>422</v>
      </c>
      <c r="F2439" s="148" t="s">
        <v>423</v>
      </c>
      <c r="G2439" s="148" t="s">
        <v>424</v>
      </c>
      <c r="H2439" s="148" t="s">
        <v>425</v>
      </c>
      <c r="I2439" s="149" t="s">
        <v>426</v>
      </c>
      <c r="J2439" s="148" t="s">
        <v>427</v>
      </c>
    </row>
    <row r="2440" spans="1:8" ht="12.75">
      <c r="A2440" s="150" t="s">
        <v>494</v>
      </c>
      <c r="C2440" s="151">
        <v>361.38400000007823</v>
      </c>
      <c r="D2440" s="131">
        <v>54920.73764169216</v>
      </c>
      <c r="F2440" s="131">
        <v>26014</v>
      </c>
      <c r="G2440" s="131">
        <v>25354</v>
      </c>
      <c r="H2440" s="152" t="s">
        <v>42</v>
      </c>
    </row>
    <row r="2442" spans="4:8" ht="12.75">
      <c r="D2442" s="131">
        <v>53925.49272161722</v>
      </c>
      <c r="F2442" s="131">
        <v>25346</v>
      </c>
      <c r="G2442" s="131">
        <v>25712</v>
      </c>
      <c r="H2442" s="152" t="s">
        <v>43</v>
      </c>
    </row>
    <row r="2444" spans="4:8" ht="12.75">
      <c r="D2444" s="131">
        <v>52766.68317317963</v>
      </c>
      <c r="F2444" s="131">
        <v>25879.999999970198</v>
      </c>
      <c r="G2444" s="131">
        <v>25734</v>
      </c>
      <c r="H2444" s="152" t="s">
        <v>44</v>
      </c>
    </row>
    <row r="2446" spans="1:8" ht="12.75">
      <c r="A2446" s="147" t="s">
        <v>428</v>
      </c>
      <c r="C2446" s="153" t="s">
        <v>429</v>
      </c>
      <c r="D2446" s="131">
        <v>53870.97117882967</v>
      </c>
      <c r="F2446" s="131">
        <v>25746.666666656733</v>
      </c>
      <c r="G2446" s="131">
        <v>25600</v>
      </c>
      <c r="H2446" s="131">
        <v>28191.719012852365</v>
      </c>
    </row>
    <row r="2447" spans="1:8" ht="12.75">
      <c r="A2447" s="130">
        <v>38396.04474537037</v>
      </c>
      <c r="C2447" s="153" t="s">
        <v>430</v>
      </c>
      <c r="D2447" s="131">
        <v>1078.0617386312429</v>
      </c>
      <c r="F2447" s="131">
        <v>353.39684963149824</v>
      </c>
      <c r="G2447" s="131">
        <v>213.32604154204896</v>
      </c>
      <c r="H2447" s="131">
        <v>1078.0617386312429</v>
      </c>
    </row>
    <row r="2449" spans="3:8" ht="12.75">
      <c r="C2449" s="153" t="s">
        <v>431</v>
      </c>
      <c r="D2449" s="131">
        <v>2.0011923212828613</v>
      </c>
      <c r="F2449" s="131">
        <v>1.3725926319198651</v>
      </c>
      <c r="G2449" s="131">
        <v>0.8333048497736287</v>
      </c>
      <c r="H2449" s="131">
        <v>3.824036902963468</v>
      </c>
    </row>
    <row r="2450" spans="1:10" ht="12.75">
      <c r="A2450" s="147" t="s">
        <v>420</v>
      </c>
      <c r="C2450" s="148" t="s">
        <v>421</v>
      </c>
      <c r="D2450" s="148" t="s">
        <v>422</v>
      </c>
      <c r="F2450" s="148" t="s">
        <v>423</v>
      </c>
      <c r="G2450" s="148" t="s">
        <v>424</v>
      </c>
      <c r="H2450" s="148" t="s">
        <v>425</v>
      </c>
      <c r="I2450" s="149" t="s">
        <v>426</v>
      </c>
      <c r="J2450" s="148" t="s">
        <v>427</v>
      </c>
    </row>
    <row r="2451" spans="1:8" ht="12.75">
      <c r="A2451" s="150" t="s">
        <v>513</v>
      </c>
      <c r="C2451" s="151">
        <v>371.029</v>
      </c>
      <c r="D2451" s="131">
        <v>47617.88581824303</v>
      </c>
      <c r="F2451" s="131">
        <v>31372.000000029802</v>
      </c>
      <c r="G2451" s="131">
        <v>32146</v>
      </c>
      <c r="H2451" s="152" t="s">
        <v>45</v>
      </c>
    </row>
    <row r="2453" spans="4:8" ht="12.75">
      <c r="D2453" s="131">
        <v>48461.27808815241</v>
      </c>
      <c r="F2453" s="131">
        <v>31912</v>
      </c>
      <c r="G2453" s="131">
        <v>30800</v>
      </c>
      <c r="H2453" s="152" t="s">
        <v>46</v>
      </c>
    </row>
    <row r="2455" spans="4:8" ht="12.75">
      <c r="D2455" s="131">
        <v>49538.05679446459</v>
      </c>
      <c r="F2455" s="131">
        <v>32334</v>
      </c>
      <c r="G2455" s="131">
        <v>31106</v>
      </c>
      <c r="H2455" s="152" t="s">
        <v>47</v>
      </c>
    </row>
    <row r="2457" spans="1:8" ht="12.75">
      <c r="A2457" s="147" t="s">
        <v>428</v>
      </c>
      <c r="C2457" s="153" t="s">
        <v>429</v>
      </c>
      <c r="D2457" s="131">
        <v>48539.073566953346</v>
      </c>
      <c r="F2457" s="131">
        <v>31872.666666676603</v>
      </c>
      <c r="G2457" s="131">
        <v>31350.666666666664</v>
      </c>
      <c r="H2457" s="131">
        <v>16865.053834741408</v>
      </c>
    </row>
    <row r="2458" spans="1:8" ht="12.75">
      <c r="A2458" s="130">
        <v>38396.04518518518</v>
      </c>
      <c r="C2458" s="153" t="s">
        <v>430</v>
      </c>
      <c r="D2458" s="131">
        <v>962.4464903940088</v>
      </c>
      <c r="F2458" s="131">
        <v>482.20465916297553</v>
      </c>
      <c r="G2458" s="131">
        <v>705.5673839778406</v>
      </c>
      <c r="H2458" s="131">
        <v>962.4464903940088</v>
      </c>
    </row>
    <row r="2460" spans="3:8" ht="12.75">
      <c r="C2460" s="153" t="s">
        <v>431</v>
      </c>
      <c r="D2460" s="131">
        <v>1.9828283064909331</v>
      </c>
      <c r="F2460" s="131">
        <v>1.5129096796507724</v>
      </c>
      <c r="G2460" s="131">
        <v>2.250565806079107</v>
      </c>
      <c r="H2460" s="131">
        <v>5.706750181914059</v>
      </c>
    </row>
    <row r="2461" spans="1:10" ht="12.75">
      <c r="A2461" s="147" t="s">
        <v>420</v>
      </c>
      <c r="C2461" s="148" t="s">
        <v>421</v>
      </c>
      <c r="D2461" s="148" t="s">
        <v>422</v>
      </c>
      <c r="F2461" s="148" t="s">
        <v>423</v>
      </c>
      <c r="G2461" s="148" t="s">
        <v>424</v>
      </c>
      <c r="H2461" s="148" t="s">
        <v>425</v>
      </c>
      <c r="I2461" s="149" t="s">
        <v>426</v>
      </c>
      <c r="J2461" s="148" t="s">
        <v>427</v>
      </c>
    </row>
    <row r="2462" spans="1:8" ht="12.75">
      <c r="A2462" s="150" t="s">
        <v>488</v>
      </c>
      <c r="C2462" s="151">
        <v>407.77100000018254</v>
      </c>
      <c r="D2462" s="131">
        <v>5044562.413482666</v>
      </c>
      <c r="F2462" s="131">
        <v>93900</v>
      </c>
      <c r="G2462" s="131">
        <v>88900</v>
      </c>
      <c r="H2462" s="152" t="s">
        <v>48</v>
      </c>
    </row>
    <row r="2464" spans="4:8" ht="12.75">
      <c r="D2464" s="131">
        <v>5062117.12386322</v>
      </c>
      <c r="F2464" s="131">
        <v>90900</v>
      </c>
      <c r="G2464" s="131">
        <v>87100</v>
      </c>
      <c r="H2464" s="152" t="s">
        <v>49</v>
      </c>
    </row>
    <row r="2466" spans="4:8" ht="12.75">
      <c r="D2466" s="131">
        <v>4832644.447494507</v>
      </c>
      <c r="F2466" s="131">
        <v>95100</v>
      </c>
      <c r="G2466" s="131">
        <v>87700</v>
      </c>
      <c r="H2466" s="152" t="s">
        <v>50</v>
      </c>
    </row>
    <row r="2468" spans="1:8" ht="12.75">
      <c r="A2468" s="147" t="s">
        <v>428</v>
      </c>
      <c r="C2468" s="153" t="s">
        <v>429</v>
      </c>
      <c r="D2468" s="131">
        <v>4979774.661613464</v>
      </c>
      <c r="F2468" s="131">
        <v>93300</v>
      </c>
      <c r="G2468" s="131">
        <v>87900</v>
      </c>
      <c r="H2468" s="131">
        <v>4889218.812556861</v>
      </c>
    </row>
    <row r="2469" spans="1:8" ht="12.75">
      <c r="A2469" s="130">
        <v>38396.04565972222</v>
      </c>
      <c r="C2469" s="153" t="s">
        <v>430</v>
      </c>
      <c r="D2469" s="131">
        <v>127720.46388168707</v>
      </c>
      <c r="F2469" s="131">
        <v>2163.3307652783933</v>
      </c>
      <c r="G2469" s="131">
        <v>916.5151389911681</v>
      </c>
      <c r="H2469" s="131">
        <v>127720.46388168707</v>
      </c>
    </row>
    <row r="2471" spans="3:8" ht="12.75">
      <c r="C2471" s="153" t="s">
        <v>431</v>
      </c>
      <c r="D2471" s="131">
        <v>2.5647840025015354</v>
      </c>
      <c r="F2471" s="131">
        <v>2.3186824922598004</v>
      </c>
      <c r="G2471" s="131">
        <v>1.0426793390115678</v>
      </c>
      <c r="H2471" s="131">
        <v>2.6122877453074045</v>
      </c>
    </row>
    <row r="2472" spans="1:10" ht="12.75">
      <c r="A2472" s="147" t="s">
        <v>420</v>
      </c>
      <c r="C2472" s="148" t="s">
        <v>421</v>
      </c>
      <c r="D2472" s="148" t="s">
        <v>422</v>
      </c>
      <c r="F2472" s="148" t="s">
        <v>423</v>
      </c>
      <c r="G2472" s="148" t="s">
        <v>424</v>
      </c>
      <c r="H2472" s="148" t="s">
        <v>425</v>
      </c>
      <c r="I2472" s="149" t="s">
        <v>426</v>
      </c>
      <c r="J2472" s="148" t="s">
        <v>427</v>
      </c>
    </row>
    <row r="2473" spans="1:8" ht="12.75">
      <c r="A2473" s="150" t="s">
        <v>495</v>
      </c>
      <c r="C2473" s="151">
        <v>455.40299999993294</v>
      </c>
      <c r="D2473" s="131">
        <v>621738.0995054245</v>
      </c>
      <c r="F2473" s="131">
        <v>77097.5</v>
      </c>
      <c r="G2473" s="131">
        <v>81695</v>
      </c>
      <c r="H2473" s="152" t="s">
        <v>51</v>
      </c>
    </row>
    <row r="2475" spans="4:8" ht="12.75">
      <c r="D2475" s="131">
        <v>584200.2933893204</v>
      </c>
      <c r="F2475" s="131">
        <v>79237.5</v>
      </c>
      <c r="G2475" s="131">
        <v>80662.5</v>
      </c>
      <c r="H2475" s="152" t="s">
        <v>52</v>
      </c>
    </row>
    <row r="2477" spans="4:8" ht="12.75">
      <c r="D2477" s="131">
        <v>635137.451125145</v>
      </c>
      <c r="F2477" s="131">
        <v>76745</v>
      </c>
      <c r="G2477" s="131">
        <v>80315</v>
      </c>
      <c r="H2477" s="152" t="s">
        <v>53</v>
      </c>
    </row>
    <row r="2479" spans="1:8" ht="12.75">
      <c r="A2479" s="147" t="s">
        <v>428</v>
      </c>
      <c r="C2479" s="153" t="s">
        <v>429</v>
      </c>
      <c r="D2479" s="131">
        <v>613691.94800663</v>
      </c>
      <c r="F2479" s="131">
        <v>77693.33333333333</v>
      </c>
      <c r="G2479" s="131">
        <v>80890.83333333333</v>
      </c>
      <c r="H2479" s="131">
        <v>534409.1597314362</v>
      </c>
    </row>
    <row r="2480" spans="1:8" ht="12.75">
      <c r="A2480" s="130">
        <v>38396.04630787037</v>
      </c>
      <c r="C2480" s="153" t="s">
        <v>430</v>
      </c>
      <c r="D2480" s="131">
        <v>26404.61938766389</v>
      </c>
      <c r="F2480" s="131">
        <v>1348.8521354593813</v>
      </c>
      <c r="G2480" s="131">
        <v>717.7757890409325</v>
      </c>
      <c r="H2480" s="131">
        <v>26404.61938766389</v>
      </c>
    </row>
    <row r="2482" spans="3:8" ht="12.75">
      <c r="C2482" s="153" t="s">
        <v>431</v>
      </c>
      <c r="D2482" s="131">
        <v>4.302585274815865</v>
      </c>
      <c r="F2482" s="131">
        <v>1.7361233938468101</v>
      </c>
      <c r="G2482" s="131">
        <v>0.8873388484986136</v>
      </c>
      <c r="H2482" s="131">
        <v>4.940899478768921</v>
      </c>
    </row>
    <row r="2483" spans="1:16" ht="12.75">
      <c r="A2483" s="141" t="s">
        <v>411</v>
      </c>
      <c r="B2483" s="136" t="s">
        <v>584</v>
      </c>
      <c r="D2483" s="141" t="s">
        <v>412</v>
      </c>
      <c r="E2483" s="136" t="s">
        <v>413</v>
      </c>
      <c r="F2483" s="137" t="s">
        <v>458</v>
      </c>
      <c r="G2483" s="142" t="s">
        <v>415</v>
      </c>
      <c r="H2483" s="143">
        <v>2</v>
      </c>
      <c r="I2483" s="144" t="s">
        <v>416</v>
      </c>
      <c r="J2483" s="143">
        <v>9</v>
      </c>
      <c r="K2483" s="142" t="s">
        <v>417</v>
      </c>
      <c r="L2483" s="145">
        <v>1</v>
      </c>
      <c r="M2483" s="142" t="s">
        <v>418</v>
      </c>
      <c r="N2483" s="146">
        <v>1</v>
      </c>
      <c r="O2483" s="142" t="s">
        <v>419</v>
      </c>
      <c r="P2483" s="146">
        <v>1</v>
      </c>
    </row>
    <row r="2485" spans="1:10" ht="12.75">
      <c r="A2485" s="147" t="s">
        <v>420</v>
      </c>
      <c r="C2485" s="148" t="s">
        <v>421</v>
      </c>
      <c r="D2485" s="148" t="s">
        <v>422</v>
      </c>
      <c r="F2485" s="148" t="s">
        <v>423</v>
      </c>
      <c r="G2485" s="148" t="s">
        <v>424</v>
      </c>
      <c r="H2485" s="148" t="s">
        <v>425</v>
      </c>
      <c r="I2485" s="149" t="s">
        <v>426</v>
      </c>
      <c r="J2485" s="148" t="s">
        <v>427</v>
      </c>
    </row>
    <row r="2486" spans="1:8" ht="12.75">
      <c r="A2486" s="150" t="s">
        <v>491</v>
      </c>
      <c r="C2486" s="151">
        <v>228.61599999992177</v>
      </c>
      <c r="D2486" s="131">
        <v>33420.929085850716</v>
      </c>
      <c r="F2486" s="131">
        <v>26492</v>
      </c>
      <c r="G2486" s="131">
        <v>25435</v>
      </c>
      <c r="H2486" s="152" t="s">
        <v>54</v>
      </c>
    </row>
    <row r="2488" spans="4:8" ht="12.75">
      <c r="D2488" s="131">
        <v>33003.20133936405</v>
      </c>
      <c r="F2488" s="131">
        <v>26515</v>
      </c>
      <c r="G2488" s="131">
        <v>25898</v>
      </c>
      <c r="H2488" s="152" t="s">
        <v>55</v>
      </c>
    </row>
    <row r="2490" spans="4:8" ht="12.75">
      <c r="D2490" s="131">
        <v>32985.00422042608</v>
      </c>
      <c r="F2490" s="131">
        <v>26219</v>
      </c>
      <c r="G2490" s="131">
        <v>25824.000000029802</v>
      </c>
      <c r="H2490" s="152" t="s">
        <v>56</v>
      </c>
    </row>
    <row r="2492" spans="1:8" ht="12.75">
      <c r="A2492" s="147" t="s">
        <v>428</v>
      </c>
      <c r="C2492" s="153" t="s">
        <v>429</v>
      </c>
      <c r="D2492" s="131">
        <v>33136.37821521362</v>
      </c>
      <c r="F2492" s="131">
        <v>26408.666666666664</v>
      </c>
      <c r="G2492" s="131">
        <v>25719.00000000993</v>
      </c>
      <c r="H2492" s="131">
        <v>7059.890447624735</v>
      </c>
    </row>
    <row r="2493" spans="1:8" ht="12.75">
      <c r="A2493" s="130">
        <v>38396.048530092594</v>
      </c>
      <c r="C2493" s="153" t="s">
        <v>430</v>
      </c>
      <c r="D2493" s="131">
        <v>246.59619273154647</v>
      </c>
      <c r="F2493" s="131">
        <v>164.65823190273036</v>
      </c>
      <c r="G2493" s="131">
        <v>248.71871663155613</v>
      </c>
      <c r="H2493" s="131">
        <v>246.59619273154647</v>
      </c>
    </row>
    <row r="2495" spans="3:8" ht="12.75">
      <c r="C2495" s="153" t="s">
        <v>431</v>
      </c>
      <c r="D2495" s="131">
        <v>0.7441857137492742</v>
      </c>
      <c r="F2495" s="131">
        <v>0.6235007392878488</v>
      </c>
      <c r="G2495" s="131">
        <v>0.967062158837669</v>
      </c>
      <c r="H2495" s="131">
        <v>3.4929181204860265</v>
      </c>
    </row>
    <row r="2496" spans="1:10" ht="12.75">
      <c r="A2496" s="147" t="s">
        <v>420</v>
      </c>
      <c r="C2496" s="148" t="s">
        <v>421</v>
      </c>
      <c r="D2496" s="148" t="s">
        <v>422</v>
      </c>
      <c r="F2496" s="148" t="s">
        <v>423</v>
      </c>
      <c r="G2496" s="148" t="s">
        <v>424</v>
      </c>
      <c r="H2496" s="148" t="s">
        <v>425</v>
      </c>
      <c r="I2496" s="149" t="s">
        <v>426</v>
      </c>
      <c r="J2496" s="148" t="s">
        <v>427</v>
      </c>
    </row>
    <row r="2497" spans="1:8" ht="12.75">
      <c r="A2497" s="150" t="s">
        <v>492</v>
      </c>
      <c r="C2497" s="151">
        <v>231.6040000000503</v>
      </c>
      <c r="D2497" s="131">
        <v>56604.718306839466</v>
      </c>
      <c r="F2497" s="131">
        <v>19900</v>
      </c>
      <c r="G2497" s="131">
        <v>22475</v>
      </c>
      <c r="H2497" s="152" t="s">
        <v>57</v>
      </c>
    </row>
    <row r="2499" spans="4:8" ht="12.75">
      <c r="D2499" s="131">
        <v>55919.313142478466</v>
      </c>
      <c r="F2499" s="131">
        <v>19183</v>
      </c>
      <c r="G2499" s="131">
        <v>22643</v>
      </c>
      <c r="H2499" s="152" t="s">
        <v>58</v>
      </c>
    </row>
    <row r="2501" spans="4:8" ht="12.75">
      <c r="D2501" s="131">
        <v>56891.24430209398</v>
      </c>
      <c r="F2501" s="131">
        <v>19269</v>
      </c>
      <c r="G2501" s="131">
        <v>22575</v>
      </c>
      <c r="H2501" s="152" t="s">
        <v>59</v>
      </c>
    </row>
    <row r="2503" spans="1:8" ht="12.75">
      <c r="A2503" s="147" t="s">
        <v>428</v>
      </c>
      <c r="C2503" s="153" t="s">
        <v>429</v>
      </c>
      <c r="D2503" s="131">
        <v>56471.75858380397</v>
      </c>
      <c r="F2503" s="131">
        <v>19450.666666666668</v>
      </c>
      <c r="G2503" s="131">
        <v>22564.333333333336</v>
      </c>
      <c r="H2503" s="131">
        <v>35216.06776254794</v>
      </c>
    </row>
    <row r="2504" spans="1:8" ht="12.75">
      <c r="A2504" s="130">
        <v>38396.048993055556</v>
      </c>
      <c r="C2504" s="153" t="s">
        <v>430</v>
      </c>
      <c r="D2504" s="131">
        <v>499.42092539281407</v>
      </c>
      <c r="F2504" s="131">
        <v>391.5026606976424</v>
      </c>
      <c r="G2504" s="131">
        <v>84.50641001328441</v>
      </c>
      <c r="H2504" s="131">
        <v>499.42092539281407</v>
      </c>
    </row>
    <row r="2506" spans="3:8" ht="12.75">
      <c r="C2506" s="153" t="s">
        <v>431</v>
      </c>
      <c r="D2506" s="131">
        <v>0.8843728934909555</v>
      </c>
      <c r="F2506" s="131">
        <v>2.012798159605373</v>
      </c>
      <c r="G2506" s="131">
        <v>0.374513214128275</v>
      </c>
      <c r="H2506" s="131">
        <v>1.4181620979385583</v>
      </c>
    </row>
    <row r="2507" spans="1:10" ht="12.75">
      <c r="A2507" s="147" t="s">
        <v>420</v>
      </c>
      <c r="C2507" s="148" t="s">
        <v>421</v>
      </c>
      <c r="D2507" s="148" t="s">
        <v>422</v>
      </c>
      <c r="F2507" s="148" t="s">
        <v>423</v>
      </c>
      <c r="G2507" s="148" t="s">
        <v>424</v>
      </c>
      <c r="H2507" s="148" t="s">
        <v>425</v>
      </c>
      <c r="I2507" s="149" t="s">
        <v>426</v>
      </c>
      <c r="J2507" s="148" t="s">
        <v>427</v>
      </c>
    </row>
    <row r="2508" spans="1:8" ht="12.75">
      <c r="A2508" s="150" t="s">
        <v>490</v>
      </c>
      <c r="C2508" s="151">
        <v>267.7160000000149</v>
      </c>
      <c r="D2508" s="131">
        <v>70859.67387914658</v>
      </c>
      <c r="F2508" s="131">
        <v>6443.500000007451</v>
      </c>
      <c r="G2508" s="131">
        <v>6530.500000007451</v>
      </c>
      <c r="H2508" s="152" t="s">
        <v>60</v>
      </c>
    </row>
    <row r="2510" spans="4:8" ht="12.75">
      <c r="D2510" s="131">
        <v>70492.63742029667</v>
      </c>
      <c r="F2510" s="131">
        <v>6421.75</v>
      </c>
      <c r="G2510" s="131">
        <v>6550.749999992549</v>
      </c>
      <c r="H2510" s="152" t="s">
        <v>61</v>
      </c>
    </row>
    <row r="2512" spans="4:8" ht="12.75">
      <c r="D2512" s="131">
        <v>71694.49669992924</v>
      </c>
      <c r="F2512" s="131">
        <v>6415.75</v>
      </c>
      <c r="G2512" s="131">
        <v>6721</v>
      </c>
      <c r="H2512" s="152" t="s">
        <v>62</v>
      </c>
    </row>
    <row r="2514" spans="1:8" ht="12.75">
      <c r="A2514" s="147" t="s">
        <v>428</v>
      </c>
      <c r="C2514" s="153" t="s">
        <v>429</v>
      </c>
      <c r="D2514" s="131">
        <v>71015.60266645749</v>
      </c>
      <c r="F2514" s="131">
        <v>6427.000000002483</v>
      </c>
      <c r="G2514" s="131">
        <v>6600.75</v>
      </c>
      <c r="H2514" s="131">
        <v>64487.154356963605</v>
      </c>
    </row>
    <row r="2515" spans="1:8" ht="12.75">
      <c r="A2515" s="130">
        <v>38396.0496412037</v>
      </c>
      <c r="C2515" s="153" t="s">
        <v>430</v>
      </c>
      <c r="D2515" s="131">
        <v>615.9153935749968</v>
      </c>
      <c r="F2515" s="131">
        <v>14.600941754803237</v>
      </c>
      <c r="G2515" s="131">
        <v>104.63060020787479</v>
      </c>
      <c r="H2515" s="131">
        <v>615.9153935749968</v>
      </c>
    </row>
    <row r="2517" spans="3:8" ht="12.75">
      <c r="C2517" s="153" t="s">
        <v>431</v>
      </c>
      <c r="D2517" s="131">
        <v>0.8672958764678761</v>
      </c>
      <c r="F2517" s="131">
        <v>0.22718129383534458</v>
      </c>
      <c r="G2517" s="131">
        <v>1.5851319957258614</v>
      </c>
      <c r="H2517" s="131">
        <v>0.9550978015957182</v>
      </c>
    </row>
    <row r="2518" spans="1:10" ht="12.75">
      <c r="A2518" s="147" t="s">
        <v>420</v>
      </c>
      <c r="C2518" s="148" t="s">
        <v>421</v>
      </c>
      <c r="D2518" s="148" t="s">
        <v>422</v>
      </c>
      <c r="F2518" s="148" t="s">
        <v>423</v>
      </c>
      <c r="G2518" s="148" t="s">
        <v>424</v>
      </c>
      <c r="H2518" s="148" t="s">
        <v>425</v>
      </c>
      <c r="I2518" s="149" t="s">
        <v>426</v>
      </c>
      <c r="J2518" s="148" t="s">
        <v>427</v>
      </c>
    </row>
    <row r="2519" spans="1:8" ht="12.75">
      <c r="A2519" s="150" t="s">
        <v>489</v>
      </c>
      <c r="C2519" s="151">
        <v>292.40199999976903</v>
      </c>
      <c r="D2519" s="131">
        <v>32906.7554923892</v>
      </c>
      <c r="F2519" s="131">
        <v>21712.5</v>
      </c>
      <c r="G2519" s="131">
        <v>20857.25</v>
      </c>
      <c r="H2519" s="152" t="s">
        <v>63</v>
      </c>
    </row>
    <row r="2521" spans="4:8" ht="12.75">
      <c r="D2521" s="131">
        <v>33409.07425415516</v>
      </c>
      <c r="F2521" s="131">
        <v>20850.5</v>
      </c>
      <c r="G2521" s="131">
        <v>20760.5</v>
      </c>
      <c r="H2521" s="152" t="s">
        <v>64</v>
      </c>
    </row>
    <row r="2523" spans="4:8" ht="12.75">
      <c r="D2523" s="131">
        <v>33305.98539638519</v>
      </c>
      <c r="F2523" s="131">
        <v>20860.25</v>
      </c>
      <c r="G2523" s="131">
        <v>20678.75</v>
      </c>
      <c r="H2523" s="152" t="s">
        <v>65</v>
      </c>
    </row>
    <row r="2525" spans="1:8" ht="12.75">
      <c r="A2525" s="147" t="s">
        <v>428</v>
      </c>
      <c r="C2525" s="153" t="s">
        <v>429</v>
      </c>
      <c r="D2525" s="131">
        <v>33207.27171430985</v>
      </c>
      <c r="F2525" s="131">
        <v>21141.083333333336</v>
      </c>
      <c r="G2525" s="131">
        <v>20765.5</v>
      </c>
      <c r="H2525" s="131">
        <v>12281.565264215691</v>
      </c>
    </row>
    <row r="2526" spans="1:8" ht="12.75">
      <c r="A2526" s="130">
        <v>38396.0503125</v>
      </c>
      <c r="C2526" s="153" t="s">
        <v>430</v>
      </c>
      <c r="D2526" s="131">
        <v>265.3098714284877</v>
      </c>
      <c r="F2526" s="131">
        <v>494.88536130434625</v>
      </c>
      <c r="G2526" s="131">
        <v>89.35498027530419</v>
      </c>
      <c r="H2526" s="131">
        <v>265.3098714284877</v>
      </c>
    </row>
    <row r="2528" spans="3:8" ht="12.75">
      <c r="C2528" s="153" t="s">
        <v>431</v>
      </c>
      <c r="D2528" s="131">
        <v>0.7989511264611332</v>
      </c>
      <c r="F2528" s="131">
        <v>2.340870396759924</v>
      </c>
      <c r="G2528" s="131">
        <v>0.4303049783309055</v>
      </c>
      <c r="H2528" s="131">
        <v>2.1602284865228913</v>
      </c>
    </row>
    <row r="2529" spans="1:10" ht="12.75">
      <c r="A2529" s="147" t="s">
        <v>420</v>
      </c>
      <c r="C2529" s="148" t="s">
        <v>421</v>
      </c>
      <c r="D2529" s="148" t="s">
        <v>422</v>
      </c>
      <c r="F2529" s="148" t="s">
        <v>423</v>
      </c>
      <c r="G2529" s="148" t="s">
        <v>424</v>
      </c>
      <c r="H2529" s="148" t="s">
        <v>425</v>
      </c>
      <c r="I2529" s="149" t="s">
        <v>426</v>
      </c>
      <c r="J2529" s="148" t="s">
        <v>427</v>
      </c>
    </row>
    <row r="2530" spans="1:8" ht="12.75">
      <c r="A2530" s="150" t="s">
        <v>493</v>
      </c>
      <c r="C2530" s="151">
        <v>324.75400000019</v>
      </c>
      <c r="D2530" s="131">
        <v>44460.055843770504</v>
      </c>
      <c r="F2530" s="131">
        <v>30150.999999970198</v>
      </c>
      <c r="G2530" s="131">
        <v>27649.000000029802</v>
      </c>
      <c r="H2530" s="152" t="s">
        <v>66</v>
      </c>
    </row>
    <row r="2532" spans="4:8" ht="12.75">
      <c r="D2532" s="131">
        <v>44383.75159198046</v>
      </c>
      <c r="F2532" s="131">
        <v>30206.999999970198</v>
      </c>
      <c r="G2532" s="131">
        <v>27727.999999970198</v>
      </c>
      <c r="H2532" s="152" t="s">
        <v>67</v>
      </c>
    </row>
    <row r="2534" spans="4:8" ht="12.75">
      <c r="D2534" s="131">
        <v>44947.05720585585</v>
      </c>
      <c r="F2534" s="131">
        <v>30074.000000029802</v>
      </c>
      <c r="G2534" s="131">
        <v>27206.999999970198</v>
      </c>
      <c r="H2534" s="152" t="s">
        <v>68</v>
      </c>
    </row>
    <row r="2536" spans="1:8" ht="12.75">
      <c r="A2536" s="147" t="s">
        <v>428</v>
      </c>
      <c r="C2536" s="153" t="s">
        <v>429</v>
      </c>
      <c r="D2536" s="131">
        <v>44596.9548805356</v>
      </c>
      <c r="F2536" s="131">
        <v>30143.99999999007</v>
      </c>
      <c r="G2536" s="131">
        <v>27527.99999999007</v>
      </c>
      <c r="H2536" s="131">
        <v>15674.067986470132</v>
      </c>
    </row>
    <row r="2537" spans="1:8" ht="12.75">
      <c r="A2537" s="130">
        <v>38396.05082175926</v>
      </c>
      <c r="C2537" s="153" t="s">
        <v>430</v>
      </c>
      <c r="D2537" s="131">
        <v>305.58847058701826</v>
      </c>
      <c r="F2537" s="131">
        <v>66.77574406871845</v>
      </c>
      <c r="G2537" s="131">
        <v>280.7863956945221</v>
      </c>
      <c r="H2537" s="131">
        <v>305.58847058701826</v>
      </c>
    </row>
    <row r="2539" spans="3:8" ht="12.75">
      <c r="C2539" s="153" t="s">
        <v>431</v>
      </c>
      <c r="D2539" s="131">
        <v>0.6852227274387128</v>
      </c>
      <c r="F2539" s="131">
        <v>0.2215225055358959</v>
      </c>
      <c r="G2539" s="131">
        <v>1.0200028904919483</v>
      </c>
      <c r="H2539" s="131">
        <v>1.94964364612175</v>
      </c>
    </row>
    <row r="2540" spans="1:10" ht="12.75">
      <c r="A2540" s="147" t="s">
        <v>420</v>
      </c>
      <c r="C2540" s="148" t="s">
        <v>421</v>
      </c>
      <c r="D2540" s="148" t="s">
        <v>422</v>
      </c>
      <c r="F2540" s="148" t="s">
        <v>423</v>
      </c>
      <c r="G2540" s="148" t="s">
        <v>424</v>
      </c>
      <c r="H2540" s="148" t="s">
        <v>425</v>
      </c>
      <c r="I2540" s="149" t="s">
        <v>426</v>
      </c>
      <c r="J2540" s="148" t="s">
        <v>427</v>
      </c>
    </row>
    <row r="2541" spans="1:8" ht="12.75">
      <c r="A2541" s="150" t="s">
        <v>512</v>
      </c>
      <c r="C2541" s="151">
        <v>343.82299999985844</v>
      </c>
      <c r="D2541" s="131">
        <v>31088.86946505308</v>
      </c>
      <c r="F2541" s="131">
        <v>27564</v>
      </c>
      <c r="G2541" s="131">
        <v>27642</v>
      </c>
      <c r="H2541" s="152" t="s">
        <v>69</v>
      </c>
    </row>
    <row r="2543" spans="4:8" ht="12.75">
      <c r="D2543" s="131">
        <v>30534.493959397078</v>
      </c>
      <c r="F2543" s="131">
        <v>27086</v>
      </c>
      <c r="G2543" s="131">
        <v>27674.000000029802</v>
      </c>
      <c r="H2543" s="152" t="s">
        <v>70</v>
      </c>
    </row>
    <row r="2545" spans="4:8" ht="12.75">
      <c r="D2545" s="131">
        <v>30788.3683000803</v>
      </c>
      <c r="F2545" s="131">
        <v>27929.999999970198</v>
      </c>
      <c r="G2545" s="131">
        <v>26688</v>
      </c>
      <c r="H2545" s="152" t="s">
        <v>71</v>
      </c>
    </row>
    <row r="2547" spans="1:8" ht="12.75">
      <c r="A2547" s="147" t="s">
        <v>428</v>
      </c>
      <c r="C2547" s="153" t="s">
        <v>429</v>
      </c>
      <c r="D2547" s="131">
        <v>30803.91057484349</v>
      </c>
      <c r="F2547" s="131">
        <v>27526.666666656733</v>
      </c>
      <c r="G2547" s="131">
        <v>27334.666666676603</v>
      </c>
      <c r="H2547" s="131">
        <v>3372.5512674842503</v>
      </c>
    </row>
    <row r="2548" spans="1:8" ht="12.75">
      <c r="A2548" s="130">
        <v>38396.05125</v>
      </c>
      <c r="C2548" s="153" t="s">
        <v>430</v>
      </c>
      <c r="D2548" s="131">
        <v>277.51436367565793</v>
      </c>
      <c r="F2548" s="131">
        <v>423.236734371356</v>
      </c>
      <c r="G2548" s="131">
        <v>560.2582737840698</v>
      </c>
      <c r="H2548" s="131">
        <v>277.51436367565793</v>
      </c>
    </row>
    <row r="2550" spans="3:8" ht="12.75">
      <c r="C2550" s="153" t="s">
        <v>431</v>
      </c>
      <c r="D2550" s="131">
        <v>0.9009062761735666</v>
      </c>
      <c r="F2550" s="131">
        <v>1.5375517112067407</v>
      </c>
      <c r="G2550" s="131">
        <v>2.049625410164869</v>
      </c>
      <c r="H2550" s="131">
        <v>8.228618089553</v>
      </c>
    </row>
    <row r="2551" spans="1:10" ht="12.75">
      <c r="A2551" s="147" t="s">
        <v>420</v>
      </c>
      <c r="C2551" s="148" t="s">
        <v>421</v>
      </c>
      <c r="D2551" s="148" t="s">
        <v>422</v>
      </c>
      <c r="F2551" s="148" t="s">
        <v>423</v>
      </c>
      <c r="G2551" s="148" t="s">
        <v>424</v>
      </c>
      <c r="H2551" s="148" t="s">
        <v>425</v>
      </c>
      <c r="I2551" s="149" t="s">
        <v>426</v>
      </c>
      <c r="J2551" s="148" t="s">
        <v>427</v>
      </c>
    </row>
    <row r="2552" spans="1:8" ht="12.75">
      <c r="A2552" s="150" t="s">
        <v>494</v>
      </c>
      <c r="C2552" s="151">
        <v>361.38400000007823</v>
      </c>
      <c r="D2552" s="131">
        <v>50197.21159017086</v>
      </c>
      <c r="F2552" s="131">
        <v>25040</v>
      </c>
      <c r="G2552" s="131">
        <v>25106</v>
      </c>
      <c r="H2552" s="152" t="s">
        <v>72</v>
      </c>
    </row>
    <row r="2554" spans="4:8" ht="12.75">
      <c r="D2554" s="131">
        <v>50352.6655305624</v>
      </c>
      <c r="F2554" s="131">
        <v>25318</v>
      </c>
      <c r="G2554" s="131">
        <v>24786</v>
      </c>
      <c r="H2554" s="152" t="s">
        <v>73</v>
      </c>
    </row>
    <row r="2556" spans="4:8" ht="12.75">
      <c r="D2556" s="131">
        <v>49917.41776180267</v>
      </c>
      <c r="F2556" s="131">
        <v>25478</v>
      </c>
      <c r="G2556" s="131">
        <v>25716.000000029802</v>
      </c>
      <c r="H2556" s="152" t="s">
        <v>74</v>
      </c>
    </row>
    <row r="2558" spans="1:8" ht="12.75">
      <c r="A2558" s="147" t="s">
        <v>428</v>
      </c>
      <c r="C2558" s="153" t="s">
        <v>429</v>
      </c>
      <c r="D2558" s="131">
        <v>50155.76496084531</v>
      </c>
      <c r="F2558" s="131">
        <v>25278.666666666664</v>
      </c>
      <c r="G2558" s="131">
        <v>25202.666666676603</v>
      </c>
      <c r="H2558" s="131">
        <v>24912.03126271033</v>
      </c>
    </row>
    <row r="2559" spans="1:8" ht="12.75">
      <c r="A2559" s="130">
        <v>38396.05167824074</v>
      </c>
      <c r="C2559" s="153" t="s">
        <v>430</v>
      </c>
      <c r="D2559" s="131">
        <v>220.564100352018</v>
      </c>
      <c r="F2559" s="131">
        <v>221.6333308266907</v>
      </c>
      <c r="G2559" s="131">
        <v>472.47574895288767</v>
      </c>
      <c r="H2559" s="131">
        <v>220.564100352018</v>
      </c>
    </row>
    <row r="2561" spans="3:8" ht="12.75">
      <c r="C2561" s="153" t="s">
        <v>431</v>
      </c>
      <c r="D2561" s="131">
        <v>0.4397582222586058</v>
      </c>
      <c r="F2561" s="131">
        <v>0.8767603677410097</v>
      </c>
      <c r="G2561" s="131">
        <v>1.8747053841631893</v>
      </c>
      <c r="H2561" s="131">
        <v>0.8853718029897073</v>
      </c>
    </row>
    <row r="2562" spans="1:10" ht="12.75">
      <c r="A2562" s="147" t="s">
        <v>420</v>
      </c>
      <c r="C2562" s="148" t="s">
        <v>421</v>
      </c>
      <c r="D2562" s="148" t="s">
        <v>422</v>
      </c>
      <c r="F2562" s="148" t="s">
        <v>423</v>
      </c>
      <c r="G2562" s="148" t="s">
        <v>424</v>
      </c>
      <c r="H2562" s="148" t="s">
        <v>425</v>
      </c>
      <c r="I2562" s="149" t="s">
        <v>426</v>
      </c>
      <c r="J2562" s="148" t="s">
        <v>427</v>
      </c>
    </row>
    <row r="2563" spans="1:8" ht="12.75">
      <c r="A2563" s="150" t="s">
        <v>513</v>
      </c>
      <c r="C2563" s="151">
        <v>371.029</v>
      </c>
      <c r="D2563" s="131">
        <v>34874.8510440588</v>
      </c>
      <c r="F2563" s="131">
        <v>30929.999999970198</v>
      </c>
      <c r="G2563" s="131">
        <v>31184</v>
      </c>
      <c r="H2563" s="152" t="s">
        <v>75</v>
      </c>
    </row>
    <row r="2565" spans="4:8" ht="12.75">
      <c r="D2565" s="131">
        <v>34856.82201850414</v>
      </c>
      <c r="F2565" s="131">
        <v>30770.000000029802</v>
      </c>
      <c r="G2565" s="131">
        <v>30862</v>
      </c>
      <c r="H2565" s="152" t="s">
        <v>76</v>
      </c>
    </row>
    <row r="2567" spans="4:8" ht="12.75">
      <c r="D2567" s="131">
        <v>34771.49287164211</v>
      </c>
      <c r="F2567" s="131">
        <v>30398</v>
      </c>
      <c r="G2567" s="131">
        <v>30827.999999970198</v>
      </c>
      <c r="H2567" s="152" t="s">
        <v>77</v>
      </c>
    </row>
    <row r="2569" spans="1:8" ht="12.75">
      <c r="A2569" s="147" t="s">
        <v>428</v>
      </c>
      <c r="C2569" s="153" t="s">
        <v>429</v>
      </c>
      <c r="D2569" s="131">
        <v>34834.388644735016</v>
      </c>
      <c r="F2569" s="131">
        <v>30699.333333333336</v>
      </c>
      <c r="G2569" s="131">
        <v>30957.99999999007</v>
      </c>
      <c r="H2569" s="131">
        <v>4036.6197934350635</v>
      </c>
    </row>
    <row r="2570" spans="1:8" ht="12.75">
      <c r="A2570" s="130">
        <v>38396.05212962963</v>
      </c>
      <c r="C2570" s="153" t="s">
        <v>430</v>
      </c>
      <c r="D2570" s="131">
        <v>55.21023587216615</v>
      </c>
      <c r="F2570" s="131">
        <v>272.949323737681</v>
      </c>
      <c r="G2570" s="131">
        <v>196.45864705801466</v>
      </c>
      <c r="H2570" s="131">
        <v>55.21023587216615</v>
      </c>
    </row>
    <row r="2572" spans="3:8" ht="12.75">
      <c r="C2572" s="153" t="s">
        <v>431</v>
      </c>
      <c r="D2572" s="131">
        <v>0.15849348307856928</v>
      </c>
      <c r="F2572" s="131">
        <v>0.889105052458298</v>
      </c>
      <c r="G2572" s="131">
        <v>0.6345973482074994</v>
      </c>
      <c r="H2572" s="131">
        <v>1.367734359375561</v>
      </c>
    </row>
    <row r="2573" spans="1:10" ht="12.75">
      <c r="A2573" s="147" t="s">
        <v>420</v>
      </c>
      <c r="C2573" s="148" t="s">
        <v>421</v>
      </c>
      <c r="D2573" s="148" t="s">
        <v>422</v>
      </c>
      <c r="F2573" s="148" t="s">
        <v>423</v>
      </c>
      <c r="G2573" s="148" t="s">
        <v>424</v>
      </c>
      <c r="H2573" s="148" t="s">
        <v>425</v>
      </c>
      <c r="I2573" s="149" t="s">
        <v>426</v>
      </c>
      <c r="J2573" s="148" t="s">
        <v>427</v>
      </c>
    </row>
    <row r="2574" spans="1:8" ht="12.75">
      <c r="A2574" s="150" t="s">
        <v>488</v>
      </c>
      <c r="C2574" s="151">
        <v>407.77100000018254</v>
      </c>
      <c r="D2574" s="131">
        <v>667599.8284330368</v>
      </c>
      <c r="F2574" s="131">
        <v>81400</v>
      </c>
      <c r="G2574" s="131">
        <v>79000</v>
      </c>
      <c r="H2574" s="152" t="s">
        <v>78</v>
      </c>
    </row>
    <row r="2576" spans="4:8" ht="12.75">
      <c r="D2576" s="131">
        <v>697399.96662426</v>
      </c>
      <c r="F2576" s="131">
        <v>82900</v>
      </c>
      <c r="G2576" s="131">
        <v>78300</v>
      </c>
      <c r="H2576" s="152" t="s">
        <v>79</v>
      </c>
    </row>
    <row r="2578" spans="4:8" ht="12.75">
      <c r="D2578" s="131">
        <v>679401.2540626526</v>
      </c>
      <c r="F2578" s="131">
        <v>82700</v>
      </c>
      <c r="G2578" s="131">
        <v>78200</v>
      </c>
      <c r="H2578" s="152" t="s">
        <v>80</v>
      </c>
    </row>
    <row r="2580" spans="1:8" ht="12.75">
      <c r="A2580" s="147" t="s">
        <v>428</v>
      </c>
      <c r="C2580" s="153" t="s">
        <v>429</v>
      </c>
      <c r="D2580" s="131">
        <v>681467.0163733165</v>
      </c>
      <c r="F2580" s="131">
        <v>82333.33333333333</v>
      </c>
      <c r="G2580" s="131">
        <v>78500</v>
      </c>
      <c r="H2580" s="131">
        <v>601081.6914257273</v>
      </c>
    </row>
    <row r="2581" spans="1:8" ht="12.75">
      <c r="A2581" s="130">
        <v>38396.05259259259</v>
      </c>
      <c r="C2581" s="153" t="s">
        <v>430</v>
      </c>
      <c r="D2581" s="131">
        <v>15007.084643500466</v>
      </c>
      <c r="F2581" s="131">
        <v>814.4527815247077</v>
      </c>
      <c r="G2581" s="131">
        <v>435.88989435406734</v>
      </c>
      <c r="H2581" s="131">
        <v>15007.084643500466</v>
      </c>
    </row>
    <row r="2583" spans="3:8" ht="12.75">
      <c r="C2583" s="153" t="s">
        <v>431</v>
      </c>
      <c r="D2583" s="131">
        <v>2.2021732942213874</v>
      </c>
      <c r="F2583" s="131">
        <v>0.98921390468588</v>
      </c>
      <c r="G2583" s="131">
        <v>0.5552737507695127</v>
      </c>
      <c r="H2583" s="131">
        <v>2.496679712187643</v>
      </c>
    </row>
    <row r="2584" spans="1:10" ht="12.75">
      <c r="A2584" s="147" t="s">
        <v>420</v>
      </c>
      <c r="C2584" s="148" t="s">
        <v>421</v>
      </c>
      <c r="D2584" s="148" t="s">
        <v>422</v>
      </c>
      <c r="F2584" s="148" t="s">
        <v>423</v>
      </c>
      <c r="G2584" s="148" t="s">
        <v>424</v>
      </c>
      <c r="H2584" s="148" t="s">
        <v>425</v>
      </c>
      <c r="I2584" s="149" t="s">
        <v>426</v>
      </c>
      <c r="J2584" s="148" t="s">
        <v>427</v>
      </c>
    </row>
    <row r="2585" spans="1:8" ht="12.75">
      <c r="A2585" s="150" t="s">
        <v>495</v>
      </c>
      <c r="C2585" s="151">
        <v>455.40299999993294</v>
      </c>
      <c r="D2585" s="131">
        <v>86520.64639484882</v>
      </c>
      <c r="F2585" s="131">
        <v>74195</v>
      </c>
      <c r="G2585" s="131">
        <v>76240</v>
      </c>
      <c r="H2585" s="152" t="s">
        <v>81</v>
      </c>
    </row>
    <row r="2587" spans="4:8" ht="12.75">
      <c r="D2587" s="131">
        <v>86844.67198598385</v>
      </c>
      <c r="F2587" s="131">
        <v>73625</v>
      </c>
      <c r="G2587" s="131">
        <v>76915</v>
      </c>
      <c r="H2587" s="152" t="s">
        <v>82</v>
      </c>
    </row>
    <row r="2589" spans="4:8" ht="12.75">
      <c r="D2589" s="131">
        <v>86125.83487999439</v>
      </c>
      <c r="F2589" s="131">
        <v>73675</v>
      </c>
      <c r="G2589" s="131">
        <v>76715</v>
      </c>
      <c r="H2589" s="152" t="s">
        <v>83</v>
      </c>
    </row>
    <row r="2591" spans="1:8" ht="12.75">
      <c r="A2591" s="147" t="s">
        <v>428</v>
      </c>
      <c r="C2591" s="153" t="s">
        <v>429</v>
      </c>
      <c r="D2591" s="131">
        <v>86497.05108694235</v>
      </c>
      <c r="F2591" s="131">
        <v>73831.66666666667</v>
      </c>
      <c r="G2591" s="131">
        <v>76623.33333333333</v>
      </c>
      <c r="H2591" s="131">
        <v>11277.666397019873</v>
      </c>
    </row>
    <row r="2592" spans="1:8" ht="12.75">
      <c r="A2592" s="130">
        <v>38396.05324074074</v>
      </c>
      <c r="C2592" s="153" t="s">
        <v>430</v>
      </c>
      <c r="D2592" s="131">
        <v>359.99895854658024</v>
      </c>
      <c r="F2592" s="131">
        <v>315.6474826976026</v>
      </c>
      <c r="G2592" s="131">
        <v>346.71073437857865</v>
      </c>
      <c r="H2592" s="131">
        <v>359.99895854658024</v>
      </c>
    </row>
    <row r="2594" spans="3:8" ht="12.75">
      <c r="C2594" s="153" t="s">
        <v>431</v>
      </c>
      <c r="D2594" s="131">
        <v>0.4161979559103445</v>
      </c>
      <c r="F2594" s="131">
        <v>0.42752317121957956</v>
      </c>
      <c r="G2594" s="131">
        <v>0.45248714627212616</v>
      </c>
      <c r="H2594" s="131">
        <v>3.1921405180216196</v>
      </c>
    </row>
    <row r="2595" spans="1:16" ht="12.75">
      <c r="A2595" s="141" t="s">
        <v>411</v>
      </c>
      <c r="B2595" s="136" t="s">
        <v>357</v>
      </c>
      <c r="D2595" s="141" t="s">
        <v>412</v>
      </c>
      <c r="E2595" s="136" t="s">
        <v>413</v>
      </c>
      <c r="F2595" s="137" t="s">
        <v>459</v>
      </c>
      <c r="G2595" s="142" t="s">
        <v>415</v>
      </c>
      <c r="H2595" s="143">
        <v>2</v>
      </c>
      <c r="I2595" s="144" t="s">
        <v>416</v>
      </c>
      <c r="J2595" s="143">
        <v>10</v>
      </c>
      <c r="K2595" s="142" t="s">
        <v>417</v>
      </c>
      <c r="L2595" s="145">
        <v>1</v>
      </c>
      <c r="M2595" s="142" t="s">
        <v>418</v>
      </c>
      <c r="N2595" s="146">
        <v>1</v>
      </c>
      <c r="O2595" s="142" t="s">
        <v>419</v>
      </c>
      <c r="P2595" s="146">
        <v>1</v>
      </c>
    </row>
    <row r="2597" spans="1:10" ht="12.75">
      <c r="A2597" s="147" t="s">
        <v>420</v>
      </c>
      <c r="C2597" s="148" t="s">
        <v>421</v>
      </c>
      <c r="D2597" s="148" t="s">
        <v>422</v>
      </c>
      <c r="F2597" s="148" t="s">
        <v>423</v>
      </c>
      <c r="G2597" s="148" t="s">
        <v>424</v>
      </c>
      <c r="H2597" s="148" t="s">
        <v>425</v>
      </c>
      <c r="I2597" s="149" t="s">
        <v>426</v>
      </c>
      <c r="J2597" s="148" t="s">
        <v>427</v>
      </c>
    </row>
    <row r="2598" spans="1:8" ht="12.75">
      <c r="A2598" s="150" t="s">
        <v>491</v>
      </c>
      <c r="C2598" s="151">
        <v>228.61599999992177</v>
      </c>
      <c r="D2598" s="131">
        <v>39264.62121206522</v>
      </c>
      <c r="F2598" s="131">
        <v>26277</v>
      </c>
      <c r="G2598" s="131">
        <v>25812</v>
      </c>
      <c r="H2598" s="152" t="s">
        <v>84</v>
      </c>
    </row>
    <row r="2600" spans="4:8" ht="12.75">
      <c r="D2600" s="131">
        <v>38975.21281719208</v>
      </c>
      <c r="F2600" s="131">
        <v>26389</v>
      </c>
      <c r="G2600" s="131">
        <v>26031</v>
      </c>
      <c r="H2600" s="152" t="s">
        <v>85</v>
      </c>
    </row>
    <row r="2602" spans="4:8" ht="12.75">
      <c r="D2602" s="131">
        <v>39187.2589790225</v>
      </c>
      <c r="F2602" s="131">
        <v>26518.000000029802</v>
      </c>
      <c r="G2602" s="131">
        <v>25658</v>
      </c>
      <c r="H2602" s="152" t="s">
        <v>86</v>
      </c>
    </row>
    <row r="2604" spans="1:8" ht="12.75">
      <c r="A2604" s="147" t="s">
        <v>428</v>
      </c>
      <c r="C2604" s="153" t="s">
        <v>429</v>
      </c>
      <c r="D2604" s="131">
        <v>39142.36433609327</v>
      </c>
      <c r="F2604" s="131">
        <v>26394.666666676603</v>
      </c>
      <c r="G2604" s="131">
        <v>25833.666666666664</v>
      </c>
      <c r="H2604" s="131">
        <v>13017.9040914398</v>
      </c>
    </row>
    <row r="2605" spans="1:8" ht="12.75">
      <c r="A2605" s="130">
        <v>38396.05546296296</v>
      </c>
      <c r="C2605" s="153" t="s">
        <v>430</v>
      </c>
      <c r="D2605" s="131">
        <v>149.8364157295495</v>
      </c>
      <c r="F2605" s="131">
        <v>120.59988945681269</v>
      </c>
      <c r="G2605" s="131">
        <v>187.44154644404037</v>
      </c>
      <c r="H2605" s="131">
        <v>149.8364157295495</v>
      </c>
    </row>
    <row r="2607" spans="3:8" ht="12.75">
      <c r="C2607" s="153" t="s">
        <v>431</v>
      </c>
      <c r="D2607" s="131">
        <v>0.3827985822291909</v>
      </c>
      <c r="F2607" s="131">
        <v>0.45691006815808977</v>
      </c>
      <c r="G2607" s="131">
        <v>0.7255708175792845</v>
      </c>
      <c r="H2607" s="131">
        <v>1.1510026089996903</v>
      </c>
    </row>
    <row r="2608" spans="1:10" ht="12.75">
      <c r="A2608" s="147" t="s">
        <v>420</v>
      </c>
      <c r="C2608" s="148" t="s">
        <v>421</v>
      </c>
      <c r="D2608" s="148" t="s">
        <v>422</v>
      </c>
      <c r="F2608" s="148" t="s">
        <v>423</v>
      </c>
      <c r="G2608" s="148" t="s">
        <v>424</v>
      </c>
      <c r="H2608" s="148" t="s">
        <v>425</v>
      </c>
      <c r="I2608" s="149" t="s">
        <v>426</v>
      </c>
      <c r="J2608" s="148" t="s">
        <v>427</v>
      </c>
    </row>
    <row r="2609" spans="1:8" ht="12.75">
      <c r="A2609" s="150" t="s">
        <v>492</v>
      </c>
      <c r="C2609" s="151">
        <v>231.6040000000503</v>
      </c>
      <c r="D2609" s="131">
        <v>156110.3307762146</v>
      </c>
      <c r="F2609" s="131">
        <v>20824</v>
      </c>
      <c r="G2609" s="131">
        <v>23506</v>
      </c>
      <c r="H2609" s="152" t="s">
        <v>87</v>
      </c>
    </row>
    <row r="2611" spans="4:8" ht="12.75">
      <c r="D2611" s="131">
        <v>156283.0928697586</v>
      </c>
      <c r="F2611" s="131">
        <v>20030</v>
      </c>
      <c r="G2611" s="131">
        <v>23375</v>
      </c>
      <c r="H2611" s="152" t="s">
        <v>88</v>
      </c>
    </row>
    <row r="2613" spans="4:8" ht="12.75">
      <c r="D2613" s="131">
        <v>156989.60066223145</v>
      </c>
      <c r="F2613" s="131">
        <v>19853</v>
      </c>
      <c r="G2613" s="131">
        <v>23398</v>
      </c>
      <c r="H2613" s="152" t="s">
        <v>89</v>
      </c>
    </row>
    <row r="2615" spans="1:8" ht="12.75">
      <c r="A2615" s="147" t="s">
        <v>428</v>
      </c>
      <c r="C2615" s="153" t="s">
        <v>429</v>
      </c>
      <c r="D2615" s="131">
        <v>156461.0081027349</v>
      </c>
      <c r="F2615" s="131">
        <v>20235.666666666668</v>
      </c>
      <c r="G2615" s="131">
        <v>23426.333333333336</v>
      </c>
      <c r="H2615" s="131">
        <v>134375.67960031942</v>
      </c>
    </row>
    <row r="2616" spans="1:8" ht="12.75">
      <c r="A2616" s="130">
        <v>38396.055925925924</v>
      </c>
      <c r="C2616" s="153" t="s">
        <v>430</v>
      </c>
      <c r="D2616" s="131">
        <v>465.85325554634153</v>
      </c>
      <c r="F2616" s="131">
        <v>517.140535380213</v>
      </c>
      <c r="G2616" s="131">
        <v>69.94521665799122</v>
      </c>
      <c r="H2616" s="131">
        <v>465.85325554634153</v>
      </c>
    </row>
    <row r="2618" spans="3:8" ht="12.75">
      <c r="C2618" s="153" t="s">
        <v>431</v>
      </c>
      <c r="D2618" s="131">
        <v>0.2977439946190648</v>
      </c>
      <c r="F2618" s="131">
        <v>2.5555893161260466</v>
      </c>
      <c r="G2618" s="131">
        <v>0.2985751788926616</v>
      </c>
      <c r="H2618" s="131">
        <v>0.34667973917002926</v>
      </c>
    </row>
    <row r="2619" spans="1:10" ht="12.75">
      <c r="A2619" s="147" t="s">
        <v>420</v>
      </c>
      <c r="C2619" s="148" t="s">
        <v>421</v>
      </c>
      <c r="D2619" s="148" t="s">
        <v>422</v>
      </c>
      <c r="F2619" s="148" t="s">
        <v>423</v>
      </c>
      <c r="G2619" s="148" t="s">
        <v>424</v>
      </c>
      <c r="H2619" s="148" t="s">
        <v>425</v>
      </c>
      <c r="I2619" s="149" t="s">
        <v>426</v>
      </c>
      <c r="J2619" s="148" t="s">
        <v>427</v>
      </c>
    </row>
    <row r="2620" spans="1:8" ht="12.75">
      <c r="A2620" s="150" t="s">
        <v>490</v>
      </c>
      <c r="C2620" s="151">
        <v>267.7160000000149</v>
      </c>
      <c r="D2620" s="131">
        <v>97699.39378857613</v>
      </c>
      <c r="F2620" s="131">
        <v>6530.75</v>
      </c>
      <c r="G2620" s="131">
        <v>6692.25</v>
      </c>
      <c r="H2620" s="152" t="s">
        <v>90</v>
      </c>
    </row>
    <row r="2622" spans="4:8" ht="12.75">
      <c r="D2622" s="131">
        <v>96231.29637265205</v>
      </c>
      <c r="F2622" s="131">
        <v>6511</v>
      </c>
      <c r="G2622" s="131">
        <v>6654.25</v>
      </c>
      <c r="H2622" s="152" t="s">
        <v>91</v>
      </c>
    </row>
    <row r="2624" spans="4:8" ht="12.75">
      <c r="D2624" s="131">
        <v>97014.43294548988</v>
      </c>
      <c r="F2624" s="131">
        <v>6546.5</v>
      </c>
      <c r="G2624" s="131">
        <v>6671.5</v>
      </c>
      <c r="H2624" s="152" t="s">
        <v>92</v>
      </c>
    </row>
    <row r="2626" spans="1:8" ht="12.75">
      <c r="A2626" s="147" t="s">
        <v>428</v>
      </c>
      <c r="C2626" s="153" t="s">
        <v>429</v>
      </c>
      <c r="D2626" s="131">
        <v>96981.70770223936</v>
      </c>
      <c r="F2626" s="131">
        <v>6529.416666666666</v>
      </c>
      <c r="G2626" s="131">
        <v>6672.666666666666</v>
      </c>
      <c r="H2626" s="131">
        <v>90368.65091853758</v>
      </c>
    </row>
    <row r="2627" spans="1:8" ht="12.75">
      <c r="A2627" s="130">
        <v>38396.05657407407</v>
      </c>
      <c r="C2627" s="153" t="s">
        <v>430</v>
      </c>
      <c r="D2627" s="131">
        <v>734.5956110811318</v>
      </c>
      <c r="F2627" s="131">
        <v>17.787519032550136</v>
      </c>
      <c r="G2627" s="131">
        <v>19.026845070408637</v>
      </c>
      <c r="H2627" s="131">
        <v>734.5956110811318</v>
      </c>
    </row>
    <row r="2629" spans="3:8" ht="12.75">
      <c r="C2629" s="153" t="s">
        <v>431</v>
      </c>
      <c r="D2629" s="131">
        <v>0.75745790467677</v>
      </c>
      <c r="F2629" s="131">
        <v>0.27242125814021373</v>
      </c>
      <c r="G2629" s="131">
        <v>0.2851460446159752</v>
      </c>
      <c r="H2629" s="131">
        <v>0.8128876591765544</v>
      </c>
    </row>
    <row r="2630" spans="1:10" ht="12.75">
      <c r="A2630" s="147" t="s">
        <v>420</v>
      </c>
      <c r="C2630" s="148" t="s">
        <v>421</v>
      </c>
      <c r="D2630" s="148" t="s">
        <v>422</v>
      </c>
      <c r="F2630" s="148" t="s">
        <v>423</v>
      </c>
      <c r="G2630" s="148" t="s">
        <v>424</v>
      </c>
      <c r="H2630" s="148" t="s">
        <v>425</v>
      </c>
      <c r="I2630" s="149" t="s">
        <v>426</v>
      </c>
      <c r="J2630" s="148" t="s">
        <v>427</v>
      </c>
    </row>
    <row r="2631" spans="1:8" ht="12.75">
      <c r="A2631" s="150" t="s">
        <v>489</v>
      </c>
      <c r="C2631" s="151">
        <v>292.40199999976903</v>
      </c>
      <c r="D2631" s="131">
        <v>24164.16401347518</v>
      </c>
      <c r="F2631" s="131">
        <v>21416</v>
      </c>
      <c r="G2631" s="131">
        <v>21154.5</v>
      </c>
      <c r="H2631" s="152" t="s">
        <v>93</v>
      </c>
    </row>
    <row r="2633" spans="4:8" ht="12.75">
      <c r="D2633" s="131">
        <v>24096.19918912649</v>
      </c>
      <c r="F2633" s="131">
        <v>21512</v>
      </c>
      <c r="G2633" s="131">
        <v>21260.25</v>
      </c>
      <c r="H2633" s="152" t="s">
        <v>94</v>
      </c>
    </row>
    <row r="2635" spans="4:8" ht="12.75">
      <c r="D2635" s="131">
        <v>24142.928330898285</v>
      </c>
      <c r="F2635" s="131">
        <v>21525.25</v>
      </c>
      <c r="G2635" s="131">
        <v>21297.75</v>
      </c>
      <c r="H2635" s="152" t="s">
        <v>95</v>
      </c>
    </row>
    <row r="2637" spans="1:8" ht="12.75">
      <c r="A2637" s="147" t="s">
        <v>428</v>
      </c>
      <c r="C2637" s="153" t="s">
        <v>429</v>
      </c>
      <c r="D2637" s="131">
        <v>24134.430511166654</v>
      </c>
      <c r="F2637" s="131">
        <v>21484.416666666664</v>
      </c>
      <c r="G2637" s="131">
        <v>21237.5</v>
      </c>
      <c r="H2637" s="131">
        <v>2791.6073002438648</v>
      </c>
    </row>
    <row r="2638" spans="1:8" ht="12.75">
      <c r="A2638" s="130">
        <v>38396.05725694444</v>
      </c>
      <c r="C2638" s="153" t="s">
        <v>430</v>
      </c>
      <c r="D2638" s="131">
        <v>34.77016022911598</v>
      </c>
      <c r="F2638" s="131">
        <v>59.61980235905963</v>
      </c>
      <c r="G2638" s="131">
        <v>74.28534512270909</v>
      </c>
      <c r="H2638" s="131">
        <v>34.77016022911598</v>
      </c>
    </row>
    <row r="2640" spans="3:8" ht="12.75">
      <c r="C2640" s="153" t="s">
        <v>431</v>
      </c>
      <c r="D2640" s="131">
        <v>0.14406869974838776</v>
      </c>
      <c r="F2640" s="131">
        <v>0.2775025418845116</v>
      </c>
      <c r="G2640" s="131">
        <v>0.3497838499009257</v>
      </c>
      <c r="H2640" s="131">
        <v>1.2455247636756999</v>
      </c>
    </row>
    <row r="2641" spans="1:10" ht="12.75">
      <c r="A2641" s="147" t="s">
        <v>420</v>
      </c>
      <c r="C2641" s="148" t="s">
        <v>421</v>
      </c>
      <c r="D2641" s="148" t="s">
        <v>422</v>
      </c>
      <c r="F2641" s="148" t="s">
        <v>423</v>
      </c>
      <c r="G2641" s="148" t="s">
        <v>424</v>
      </c>
      <c r="H2641" s="148" t="s">
        <v>425</v>
      </c>
      <c r="I2641" s="149" t="s">
        <v>426</v>
      </c>
      <c r="J2641" s="148" t="s">
        <v>427</v>
      </c>
    </row>
    <row r="2642" spans="1:8" ht="12.75">
      <c r="A2642" s="150" t="s">
        <v>493</v>
      </c>
      <c r="C2642" s="151">
        <v>324.75400000019</v>
      </c>
      <c r="D2642" s="131">
        <v>34097.42546701431</v>
      </c>
      <c r="F2642" s="131">
        <v>29936</v>
      </c>
      <c r="G2642" s="131">
        <v>28493.000000029802</v>
      </c>
      <c r="H2642" s="152" t="s">
        <v>96</v>
      </c>
    </row>
    <row r="2644" spans="4:8" ht="12.75">
      <c r="D2644" s="131">
        <v>33920.226135253906</v>
      </c>
      <c r="F2644" s="131">
        <v>30489</v>
      </c>
      <c r="G2644" s="131">
        <v>27177.999999970198</v>
      </c>
      <c r="H2644" s="152" t="s">
        <v>97</v>
      </c>
    </row>
    <row r="2646" spans="4:8" ht="12.75">
      <c r="D2646" s="131">
        <v>33940.75707054138</v>
      </c>
      <c r="F2646" s="131">
        <v>30136</v>
      </c>
      <c r="G2646" s="131">
        <v>27511</v>
      </c>
      <c r="H2646" s="152" t="s">
        <v>98</v>
      </c>
    </row>
    <row r="2648" spans="1:8" ht="12.75">
      <c r="A2648" s="147" t="s">
        <v>428</v>
      </c>
      <c r="C2648" s="153" t="s">
        <v>429</v>
      </c>
      <c r="D2648" s="131">
        <v>33986.13622426987</v>
      </c>
      <c r="F2648" s="131">
        <v>30187</v>
      </c>
      <c r="G2648" s="131">
        <v>27727.333333333336</v>
      </c>
      <c r="H2648" s="131">
        <v>4947.275063288419</v>
      </c>
    </row>
    <row r="2649" spans="1:8" ht="12.75">
      <c r="A2649" s="130">
        <v>38396.0577662037</v>
      </c>
      <c r="C2649" s="153" t="s">
        <v>430</v>
      </c>
      <c r="D2649" s="131">
        <v>96.92446279992663</v>
      </c>
      <c r="F2649" s="131">
        <v>280.00535709160994</v>
      </c>
      <c r="G2649" s="131">
        <v>683.6712173059499</v>
      </c>
      <c r="H2649" s="131">
        <v>96.92446279992663</v>
      </c>
    </row>
    <row r="2651" spans="3:8" ht="12.75">
      <c r="C2651" s="153" t="s">
        <v>431</v>
      </c>
      <c r="D2651" s="131">
        <v>0.28518823722807246</v>
      </c>
      <c r="F2651" s="131">
        <v>0.9275693414105737</v>
      </c>
      <c r="G2651" s="131">
        <v>2.465694082755704</v>
      </c>
      <c r="H2651" s="131">
        <v>1.9591484516226114</v>
      </c>
    </row>
    <row r="2652" spans="1:10" ht="12.75">
      <c r="A2652" s="147" t="s">
        <v>420</v>
      </c>
      <c r="C2652" s="148" t="s">
        <v>421</v>
      </c>
      <c r="D2652" s="148" t="s">
        <v>422</v>
      </c>
      <c r="F2652" s="148" t="s">
        <v>423</v>
      </c>
      <c r="G2652" s="148" t="s">
        <v>424</v>
      </c>
      <c r="H2652" s="148" t="s">
        <v>425</v>
      </c>
      <c r="I2652" s="149" t="s">
        <v>426</v>
      </c>
      <c r="J2652" s="148" t="s">
        <v>427</v>
      </c>
    </row>
    <row r="2653" spans="1:8" ht="12.75">
      <c r="A2653" s="150" t="s">
        <v>512</v>
      </c>
      <c r="C2653" s="151">
        <v>343.82299999985844</v>
      </c>
      <c r="D2653" s="131">
        <v>30322.92942070961</v>
      </c>
      <c r="F2653" s="131">
        <v>27366.000000029802</v>
      </c>
      <c r="G2653" s="131">
        <v>27556</v>
      </c>
      <c r="H2653" s="152" t="s">
        <v>99</v>
      </c>
    </row>
    <row r="2655" spans="4:8" ht="12.75">
      <c r="D2655" s="131">
        <v>30203.856196135283</v>
      </c>
      <c r="F2655" s="131">
        <v>27852</v>
      </c>
      <c r="G2655" s="131">
        <v>27675.999999970198</v>
      </c>
      <c r="H2655" s="152" t="s">
        <v>100</v>
      </c>
    </row>
    <row r="2657" spans="4:8" ht="12.75">
      <c r="D2657" s="131">
        <v>30426.121813684702</v>
      </c>
      <c r="F2657" s="131">
        <v>27816.000000029802</v>
      </c>
      <c r="G2657" s="131">
        <v>27427.999999970198</v>
      </c>
      <c r="H2657" s="152" t="s">
        <v>101</v>
      </c>
    </row>
    <row r="2659" spans="1:8" ht="12.75">
      <c r="A2659" s="147" t="s">
        <v>428</v>
      </c>
      <c r="C2659" s="153" t="s">
        <v>429</v>
      </c>
      <c r="D2659" s="131">
        <v>30317.63581017653</v>
      </c>
      <c r="F2659" s="131">
        <v>27678.00000001987</v>
      </c>
      <c r="G2659" s="131">
        <v>27553.333333313465</v>
      </c>
      <c r="H2659" s="131">
        <v>2701.5194080599863</v>
      </c>
    </row>
    <row r="2660" spans="1:8" ht="12.75">
      <c r="A2660" s="130">
        <v>38396.05820601852</v>
      </c>
      <c r="C2660" s="153" t="s">
        <v>430</v>
      </c>
      <c r="D2660" s="131">
        <v>111.22732542200335</v>
      </c>
      <c r="F2660" s="131">
        <v>270.798818304131</v>
      </c>
      <c r="G2660" s="131">
        <v>124.02150351182382</v>
      </c>
      <c r="H2660" s="131">
        <v>111.22732542200335</v>
      </c>
    </row>
    <row r="2662" spans="3:8" ht="12.75">
      <c r="C2662" s="153" t="s">
        <v>431</v>
      </c>
      <c r="D2662" s="131">
        <v>0.36687334763968765</v>
      </c>
      <c r="F2662" s="131">
        <v>0.9783901232167663</v>
      </c>
      <c r="G2662" s="131">
        <v>0.45011433648165955</v>
      </c>
      <c r="H2662" s="131">
        <v>4.117213635043913</v>
      </c>
    </row>
    <row r="2663" spans="1:10" ht="12.75">
      <c r="A2663" s="147" t="s">
        <v>420</v>
      </c>
      <c r="C2663" s="148" t="s">
        <v>421</v>
      </c>
      <c r="D2663" s="148" t="s">
        <v>422</v>
      </c>
      <c r="F2663" s="148" t="s">
        <v>423</v>
      </c>
      <c r="G2663" s="148" t="s">
        <v>424</v>
      </c>
      <c r="H2663" s="148" t="s">
        <v>425</v>
      </c>
      <c r="I2663" s="149" t="s">
        <v>426</v>
      </c>
      <c r="J2663" s="148" t="s">
        <v>427</v>
      </c>
    </row>
    <row r="2664" spans="1:8" ht="12.75">
      <c r="A2664" s="150" t="s">
        <v>494</v>
      </c>
      <c r="C2664" s="151">
        <v>361.38400000007823</v>
      </c>
      <c r="D2664" s="131">
        <v>32125.82533866167</v>
      </c>
      <c r="F2664" s="131">
        <v>26020.000000029802</v>
      </c>
      <c r="G2664" s="131">
        <v>25908</v>
      </c>
      <c r="H2664" s="152" t="s">
        <v>102</v>
      </c>
    </row>
    <row r="2666" spans="4:8" ht="12.75">
      <c r="D2666" s="131">
        <v>32214.287238627672</v>
      </c>
      <c r="F2666" s="131">
        <v>25734</v>
      </c>
      <c r="G2666" s="131">
        <v>25362</v>
      </c>
      <c r="H2666" s="152" t="s">
        <v>103</v>
      </c>
    </row>
    <row r="2668" spans="4:8" ht="12.75">
      <c r="D2668" s="131">
        <v>31940.339088708162</v>
      </c>
      <c r="F2668" s="131">
        <v>25266</v>
      </c>
      <c r="G2668" s="131">
        <v>25158</v>
      </c>
      <c r="H2668" s="152" t="s">
        <v>104</v>
      </c>
    </row>
    <row r="2670" spans="1:8" ht="12.75">
      <c r="A2670" s="147" t="s">
        <v>428</v>
      </c>
      <c r="C2670" s="153" t="s">
        <v>429</v>
      </c>
      <c r="D2670" s="131">
        <v>32093.483888665833</v>
      </c>
      <c r="F2670" s="131">
        <v>25673.333333343267</v>
      </c>
      <c r="G2670" s="131">
        <v>25476</v>
      </c>
      <c r="H2670" s="131">
        <v>6510.853701701962</v>
      </c>
    </row>
    <row r="2671" spans="1:8" ht="12.75">
      <c r="A2671" s="130">
        <v>38396.05863425926</v>
      </c>
      <c r="C2671" s="153" t="s">
        <v>430</v>
      </c>
      <c r="D2671" s="131">
        <v>139.80834829192386</v>
      </c>
      <c r="F2671" s="131">
        <v>380.64331511759053</v>
      </c>
      <c r="G2671" s="131">
        <v>387.77828716935664</v>
      </c>
      <c r="H2671" s="131">
        <v>139.80834829192386</v>
      </c>
    </row>
    <row r="2673" spans="3:8" ht="12.75">
      <c r="C2673" s="153" t="s">
        <v>431</v>
      </c>
      <c r="D2673" s="131">
        <v>0.4356284558476955</v>
      </c>
      <c r="F2673" s="131">
        <v>1.4826408015480783</v>
      </c>
      <c r="G2673" s="131">
        <v>1.5221317599676432</v>
      </c>
      <c r="H2673" s="131">
        <v>2.1473120837499002</v>
      </c>
    </row>
    <row r="2674" spans="1:10" ht="12.75">
      <c r="A2674" s="147" t="s">
        <v>420</v>
      </c>
      <c r="C2674" s="148" t="s">
        <v>421</v>
      </c>
      <c r="D2674" s="148" t="s">
        <v>422</v>
      </c>
      <c r="F2674" s="148" t="s">
        <v>423</v>
      </c>
      <c r="G2674" s="148" t="s">
        <v>424</v>
      </c>
      <c r="H2674" s="148" t="s">
        <v>425</v>
      </c>
      <c r="I2674" s="149" t="s">
        <v>426</v>
      </c>
      <c r="J2674" s="148" t="s">
        <v>427</v>
      </c>
    </row>
    <row r="2675" spans="1:8" ht="12.75">
      <c r="A2675" s="150" t="s">
        <v>513</v>
      </c>
      <c r="C2675" s="151">
        <v>371.029</v>
      </c>
      <c r="D2675" s="131">
        <v>30714.227913200855</v>
      </c>
      <c r="F2675" s="131">
        <v>30200</v>
      </c>
      <c r="G2675" s="131">
        <v>30108</v>
      </c>
      <c r="H2675" s="152" t="s">
        <v>105</v>
      </c>
    </row>
    <row r="2677" spans="4:8" ht="12.75">
      <c r="D2677" s="131">
        <v>30280</v>
      </c>
      <c r="F2677" s="131">
        <v>30304</v>
      </c>
      <c r="G2677" s="131">
        <v>30420.000000029802</v>
      </c>
      <c r="H2677" s="152" t="s">
        <v>106</v>
      </c>
    </row>
    <row r="2679" spans="4:8" ht="12.75">
      <c r="D2679" s="131">
        <v>30667.58161753416</v>
      </c>
      <c r="F2679" s="131">
        <v>30625.999999970198</v>
      </c>
      <c r="G2679" s="131">
        <v>30186</v>
      </c>
      <c r="H2679" s="152" t="s">
        <v>107</v>
      </c>
    </row>
    <row r="2681" spans="1:8" ht="12.75">
      <c r="A2681" s="147" t="s">
        <v>428</v>
      </c>
      <c r="C2681" s="153" t="s">
        <v>429</v>
      </c>
      <c r="D2681" s="131">
        <v>30553.936510245003</v>
      </c>
      <c r="F2681" s="131">
        <v>30376.666666656733</v>
      </c>
      <c r="G2681" s="131">
        <v>30238.00000000993</v>
      </c>
      <c r="H2681" s="131">
        <v>230.03939960608182</v>
      </c>
    </row>
    <row r="2682" spans="1:8" ht="12.75">
      <c r="A2682" s="130">
        <v>38396.05908564815</v>
      </c>
      <c r="C2682" s="153" t="s">
        <v>430</v>
      </c>
      <c r="D2682" s="131">
        <v>238.37969284017774</v>
      </c>
      <c r="F2682" s="131">
        <v>222.1020786165804</v>
      </c>
      <c r="G2682" s="131">
        <v>162.36994797527393</v>
      </c>
      <c r="H2682" s="131">
        <v>238.37969284017774</v>
      </c>
    </row>
    <row r="2684" spans="3:8" ht="12.75">
      <c r="C2684" s="153" t="s">
        <v>431</v>
      </c>
      <c r="D2684" s="131">
        <v>0.7801930620633678</v>
      </c>
      <c r="F2684" s="131">
        <v>0.7311601402940405</v>
      </c>
      <c r="G2684" s="131">
        <v>0.536973172746943</v>
      </c>
      <c r="H2684" s="131">
        <v>103.6255933759077</v>
      </c>
    </row>
    <row r="2685" spans="1:10" ht="12.75">
      <c r="A2685" s="147" t="s">
        <v>420</v>
      </c>
      <c r="C2685" s="148" t="s">
        <v>421</v>
      </c>
      <c r="D2685" s="148" t="s">
        <v>422</v>
      </c>
      <c r="F2685" s="148" t="s">
        <v>423</v>
      </c>
      <c r="G2685" s="148" t="s">
        <v>424</v>
      </c>
      <c r="H2685" s="148" t="s">
        <v>425</v>
      </c>
      <c r="I2685" s="149" t="s">
        <v>426</v>
      </c>
      <c r="J2685" s="148" t="s">
        <v>427</v>
      </c>
    </row>
    <row r="2686" spans="1:8" ht="12.75">
      <c r="A2686" s="150" t="s">
        <v>488</v>
      </c>
      <c r="C2686" s="151">
        <v>407.77100000018254</v>
      </c>
      <c r="D2686" s="131">
        <v>91762.05671668053</v>
      </c>
      <c r="F2686" s="131">
        <v>77700</v>
      </c>
      <c r="G2686" s="131">
        <v>75700</v>
      </c>
      <c r="H2686" s="152" t="s">
        <v>108</v>
      </c>
    </row>
    <row r="2688" spans="4:8" ht="12.75">
      <c r="D2688" s="131">
        <v>90716.47003901005</v>
      </c>
      <c r="F2688" s="131">
        <v>77800</v>
      </c>
      <c r="G2688" s="131">
        <v>76500</v>
      </c>
      <c r="H2688" s="152" t="s">
        <v>109</v>
      </c>
    </row>
    <row r="2690" spans="4:8" ht="12.75">
      <c r="D2690" s="131">
        <v>91008.82671999931</v>
      </c>
      <c r="F2690" s="131">
        <v>78700</v>
      </c>
      <c r="G2690" s="131">
        <v>76200</v>
      </c>
      <c r="H2690" s="152" t="s">
        <v>110</v>
      </c>
    </row>
    <row r="2692" spans="1:8" ht="12.75">
      <c r="A2692" s="147" t="s">
        <v>428</v>
      </c>
      <c r="C2692" s="153" t="s">
        <v>429</v>
      </c>
      <c r="D2692" s="131">
        <v>91162.45115856329</v>
      </c>
      <c r="F2692" s="131">
        <v>78066.66666666667</v>
      </c>
      <c r="G2692" s="131">
        <v>76133.33333333333</v>
      </c>
      <c r="H2692" s="131">
        <v>14078.258286445895</v>
      </c>
    </row>
    <row r="2693" spans="1:8" ht="12.75">
      <c r="A2693" s="130">
        <v>38396.05954861111</v>
      </c>
      <c r="C2693" s="153" t="s">
        <v>430</v>
      </c>
      <c r="D2693" s="131">
        <v>539.4564173505614</v>
      </c>
      <c r="F2693" s="131">
        <v>550.7570547286101</v>
      </c>
      <c r="G2693" s="131">
        <v>404.14518843273805</v>
      </c>
      <c r="H2693" s="131">
        <v>539.4564173505614</v>
      </c>
    </row>
    <row r="2695" spans="3:8" ht="12.75">
      <c r="C2695" s="153" t="s">
        <v>431</v>
      </c>
      <c r="D2695" s="131">
        <v>0.5917528658945982</v>
      </c>
      <c r="F2695" s="131">
        <v>0.7054958002501409</v>
      </c>
      <c r="G2695" s="131">
        <v>0.5308386888345947</v>
      </c>
      <c r="H2695" s="131">
        <v>3.831840603961167</v>
      </c>
    </row>
    <row r="2696" spans="1:10" ht="12.75">
      <c r="A2696" s="147" t="s">
        <v>420</v>
      </c>
      <c r="C2696" s="148" t="s">
        <v>421</v>
      </c>
      <c r="D2696" s="148" t="s">
        <v>422</v>
      </c>
      <c r="F2696" s="148" t="s">
        <v>423</v>
      </c>
      <c r="G2696" s="148" t="s">
        <v>424</v>
      </c>
      <c r="H2696" s="148" t="s">
        <v>425</v>
      </c>
      <c r="I2696" s="149" t="s">
        <v>426</v>
      </c>
      <c r="J2696" s="148" t="s">
        <v>427</v>
      </c>
    </row>
    <row r="2697" spans="1:8" ht="12.75">
      <c r="A2697" s="150" t="s">
        <v>495</v>
      </c>
      <c r="C2697" s="151">
        <v>455.40299999993294</v>
      </c>
      <c r="D2697" s="131">
        <v>124920.40505063534</v>
      </c>
      <c r="F2697" s="131">
        <v>74270</v>
      </c>
      <c r="G2697" s="131">
        <v>76880</v>
      </c>
      <c r="H2697" s="152" t="s">
        <v>111</v>
      </c>
    </row>
    <row r="2699" spans="4:8" ht="12.75">
      <c r="D2699" s="131">
        <v>125575.66175246239</v>
      </c>
      <c r="F2699" s="131">
        <v>73745</v>
      </c>
      <c r="G2699" s="131">
        <v>76322.5</v>
      </c>
      <c r="H2699" s="152" t="s">
        <v>112</v>
      </c>
    </row>
    <row r="2701" spans="4:8" ht="12.75">
      <c r="D2701" s="131">
        <v>123058.17404687405</v>
      </c>
      <c r="F2701" s="131">
        <v>73230</v>
      </c>
      <c r="G2701" s="131">
        <v>76892.5</v>
      </c>
      <c r="H2701" s="152" t="s">
        <v>113</v>
      </c>
    </row>
    <row r="2703" spans="1:8" ht="12.75">
      <c r="A2703" s="147" t="s">
        <v>428</v>
      </c>
      <c r="C2703" s="153" t="s">
        <v>429</v>
      </c>
      <c r="D2703" s="131">
        <v>124518.08028332391</v>
      </c>
      <c r="F2703" s="131">
        <v>73748.33333333333</v>
      </c>
      <c r="G2703" s="131">
        <v>76698.33333333333</v>
      </c>
      <c r="H2703" s="131">
        <v>49303.322531385944</v>
      </c>
    </row>
    <row r="2704" spans="1:8" ht="12.75">
      <c r="A2704" s="130">
        <v>38396.06019675926</v>
      </c>
      <c r="C2704" s="153" t="s">
        <v>430</v>
      </c>
      <c r="D2704" s="131">
        <v>1306.0761848908096</v>
      </c>
      <c r="F2704" s="131">
        <v>520.0080127587779</v>
      </c>
      <c r="G2704" s="131">
        <v>325.54121602852894</v>
      </c>
      <c r="H2704" s="131">
        <v>1306.0761848908096</v>
      </c>
    </row>
    <row r="2706" spans="3:8" ht="12.75">
      <c r="C2706" s="153" t="s">
        <v>431</v>
      </c>
      <c r="D2706" s="131">
        <v>1.0489048513428825</v>
      </c>
      <c r="F2706" s="131">
        <v>0.7051115452445633</v>
      </c>
      <c r="G2706" s="131">
        <v>0.4244436637413187</v>
      </c>
      <c r="H2706" s="131">
        <v>2.6490632229894366</v>
      </c>
    </row>
    <row r="2707" spans="1:16" ht="12.75">
      <c r="A2707" s="141" t="s">
        <v>411</v>
      </c>
      <c r="B2707" s="136" t="s">
        <v>585</v>
      </c>
      <c r="D2707" s="141" t="s">
        <v>412</v>
      </c>
      <c r="E2707" s="136" t="s">
        <v>413</v>
      </c>
      <c r="F2707" s="137" t="s">
        <v>460</v>
      </c>
      <c r="G2707" s="142" t="s">
        <v>415</v>
      </c>
      <c r="H2707" s="143">
        <v>2</v>
      </c>
      <c r="I2707" s="144" t="s">
        <v>416</v>
      </c>
      <c r="J2707" s="143">
        <v>11</v>
      </c>
      <c r="K2707" s="142" t="s">
        <v>417</v>
      </c>
      <c r="L2707" s="145">
        <v>1</v>
      </c>
      <c r="M2707" s="142" t="s">
        <v>418</v>
      </c>
      <c r="N2707" s="146">
        <v>1</v>
      </c>
      <c r="O2707" s="142" t="s">
        <v>419</v>
      </c>
      <c r="P2707" s="146">
        <v>1</v>
      </c>
    </row>
    <row r="2709" spans="1:10" ht="12.75">
      <c r="A2709" s="147" t="s">
        <v>420</v>
      </c>
      <c r="C2709" s="148" t="s">
        <v>421</v>
      </c>
      <c r="D2709" s="148" t="s">
        <v>422</v>
      </c>
      <c r="F2709" s="148" t="s">
        <v>423</v>
      </c>
      <c r="G2709" s="148" t="s">
        <v>424</v>
      </c>
      <c r="H2709" s="148" t="s">
        <v>425</v>
      </c>
      <c r="I2709" s="149" t="s">
        <v>426</v>
      </c>
      <c r="J2709" s="148" t="s">
        <v>427</v>
      </c>
    </row>
    <row r="2710" spans="1:8" ht="12.75">
      <c r="A2710" s="150" t="s">
        <v>491</v>
      </c>
      <c r="C2710" s="151">
        <v>228.61599999992177</v>
      </c>
      <c r="D2710" s="131">
        <v>32921.336173415184</v>
      </c>
      <c r="F2710" s="131">
        <v>26400</v>
      </c>
      <c r="G2710" s="131">
        <v>25349</v>
      </c>
      <c r="H2710" s="152" t="s">
        <v>114</v>
      </c>
    </row>
    <row r="2712" spans="4:8" ht="12.75">
      <c r="D2712" s="131">
        <v>33223.12963920832</v>
      </c>
      <c r="F2712" s="131">
        <v>26273</v>
      </c>
      <c r="G2712" s="131">
        <v>25699.000000029802</v>
      </c>
      <c r="H2712" s="152" t="s">
        <v>115</v>
      </c>
    </row>
    <row r="2714" spans="4:8" ht="12.75">
      <c r="D2714" s="131">
        <v>33819.25088351965</v>
      </c>
      <c r="F2714" s="131">
        <v>26361</v>
      </c>
      <c r="G2714" s="131">
        <v>25410</v>
      </c>
      <c r="H2714" s="152" t="s">
        <v>116</v>
      </c>
    </row>
    <row r="2716" spans="1:8" ht="12.75">
      <c r="A2716" s="147" t="s">
        <v>428</v>
      </c>
      <c r="C2716" s="153" t="s">
        <v>429</v>
      </c>
      <c r="D2716" s="131">
        <v>33321.238898714386</v>
      </c>
      <c r="F2716" s="131">
        <v>26344.666666666664</v>
      </c>
      <c r="G2716" s="131">
        <v>25486.00000000993</v>
      </c>
      <c r="H2716" s="131">
        <v>7390.150213694308</v>
      </c>
    </row>
    <row r="2717" spans="1:8" ht="12.75">
      <c r="A2717" s="130">
        <v>38396.062418981484</v>
      </c>
      <c r="C2717" s="153" t="s">
        <v>430</v>
      </c>
      <c r="D2717" s="131">
        <v>456.9264456736789</v>
      </c>
      <c r="F2717" s="131">
        <v>65.05638579980703</v>
      </c>
      <c r="G2717" s="131">
        <v>186.9679117022677</v>
      </c>
      <c r="H2717" s="131">
        <v>456.9264456736789</v>
      </c>
    </row>
    <row r="2719" spans="3:8" ht="12.75">
      <c r="C2719" s="153" t="s">
        <v>431</v>
      </c>
      <c r="D2719" s="131">
        <v>1.3712768815786982</v>
      </c>
      <c r="F2719" s="131">
        <v>0.24694328693906564</v>
      </c>
      <c r="G2719" s="131">
        <v>0.7336102632904139</v>
      </c>
      <c r="H2719" s="131">
        <v>6.182911476237275</v>
      </c>
    </row>
    <row r="2720" spans="1:10" ht="12.75">
      <c r="A2720" s="147" t="s">
        <v>420</v>
      </c>
      <c r="C2720" s="148" t="s">
        <v>421</v>
      </c>
      <c r="D2720" s="148" t="s">
        <v>422</v>
      </c>
      <c r="F2720" s="148" t="s">
        <v>423</v>
      </c>
      <c r="G2720" s="148" t="s">
        <v>424</v>
      </c>
      <c r="H2720" s="148" t="s">
        <v>425</v>
      </c>
      <c r="I2720" s="149" t="s">
        <v>426</v>
      </c>
      <c r="J2720" s="148" t="s">
        <v>427</v>
      </c>
    </row>
    <row r="2721" spans="1:8" ht="12.75">
      <c r="A2721" s="150" t="s">
        <v>492</v>
      </c>
      <c r="C2721" s="151">
        <v>231.6040000000503</v>
      </c>
      <c r="D2721" s="131">
        <v>63153.829496502876</v>
      </c>
      <c r="F2721" s="131">
        <v>19407</v>
      </c>
      <c r="G2721" s="131">
        <v>22909</v>
      </c>
      <c r="H2721" s="152" t="s">
        <v>117</v>
      </c>
    </row>
    <row r="2723" spans="4:8" ht="12.75">
      <c r="D2723" s="131">
        <v>65282.53326070309</v>
      </c>
      <c r="F2723" s="131">
        <v>19838</v>
      </c>
      <c r="G2723" s="131">
        <v>22606</v>
      </c>
      <c r="H2723" s="152" t="s">
        <v>118</v>
      </c>
    </row>
    <row r="2725" spans="4:8" ht="12.75">
      <c r="D2725" s="131">
        <v>64824.17817735672</v>
      </c>
      <c r="F2725" s="131">
        <v>19463</v>
      </c>
      <c r="G2725" s="131">
        <v>22823</v>
      </c>
      <c r="H2725" s="152" t="s">
        <v>119</v>
      </c>
    </row>
    <row r="2727" spans="1:8" ht="12.75">
      <c r="A2727" s="147" t="s">
        <v>428</v>
      </c>
      <c r="C2727" s="153" t="s">
        <v>429</v>
      </c>
      <c r="D2727" s="131">
        <v>64420.18031152089</v>
      </c>
      <c r="F2727" s="131">
        <v>19569.333333333332</v>
      </c>
      <c r="G2727" s="131">
        <v>22779.333333333336</v>
      </c>
      <c r="H2727" s="131">
        <v>42989.97741297017</v>
      </c>
    </row>
    <row r="2728" spans="1:8" ht="12.75">
      <c r="A2728" s="130">
        <v>38396.06288194445</v>
      </c>
      <c r="C2728" s="153" t="s">
        <v>430</v>
      </c>
      <c r="D2728" s="131">
        <v>1120.3819150765942</v>
      </c>
      <c r="F2728" s="131">
        <v>234.35087653630256</v>
      </c>
      <c r="G2728" s="131">
        <v>156.14843365635573</v>
      </c>
      <c r="H2728" s="131">
        <v>1120.3819150765942</v>
      </c>
    </row>
    <row r="2730" spans="3:8" ht="12.75">
      <c r="C2730" s="153" t="s">
        <v>431</v>
      </c>
      <c r="D2730" s="131">
        <v>1.7391784836035697</v>
      </c>
      <c r="F2730" s="131">
        <v>1.1975414417266945</v>
      </c>
      <c r="G2730" s="131">
        <v>0.685482895269202</v>
      </c>
      <c r="H2730" s="131">
        <v>2.606146786991734</v>
      </c>
    </row>
    <row r="2731" spans="1:10" ht="12.75">
      <c r="A2731" s="147" t="s">
        <v>420</v>
      </c>
      <c r="C2731" s="148" t="s">
        <v>421</v>
      </c>
      <c r="D2731" s="148" t="s">
        <v>422</v>
      </c>
      <c r="F2731" s="148" t="s">
        <v>423</v>
      </c>
      <c r="G2731" s="148" t="s">
        <v>424</v>
      </c>
      <c r="H2731" s="148" t="s">
        <v>425</v>
      </c>
      <c r="I2731" s="149" t="s">
        <v>426</v>
      </c>
      <c r="J2731" s="148" t="s">
        <v>427</v>
      </c>
    </row>
    <row r="2732" spans="1:8" ht="12.75">
      <c r="A2732" s="150" t="s">
        <v>490</v>
      </c>
      <c r="C2732" s="151">
        <v>267.7160000000149</v>
      </c>
      <c r="D2732" s="131">
        <v>52756.81915360689</v>
      </c>
      <c r="F2732" s="131">
        <v>6338.5</v>
      </c>
      <c r="G2732" s="131">
        <v>6532.999999992549</v>
      </c>
      <c r="H2732" s="152" t="s">
        <v>120</v>
      </c>
    </row>
    <row r="2734" spans="4:8" ht="12.75">
      <c r="D2734" s="131">
        <v>53138.81731873751</v>
      </c>
      <c r="F2734" s="131">
        <v>6412.749999992549</v>
      </c>
      <c r="G2734" s="131">
        <v>6574.250000007451</v>
      </c>
      <c r="H2734" s="152" t="s">
        <v>121</v>
      </c>
    </row>
    <row r="2736" spans="4:8" ht="12.75">
      <c r="D2736" s="131">
        <v>53535.12070953846</v>
      </c>
      <c r="F2736" s="131">
        <v>6385.75</v>
      </c>
      <c r="G2736" s="131">
        <v>6495.499999992549</v>
      </c>
      <c r="H2736" s="152" t="s">
        <v>122</v>
      </c>
    </row>
    <row r="2738" spans="1:8" ht="12.75">
      <c r="A2738" s="147" t="s">
        <v>428</v>
      </c>
      <c r="C2738" s="153" t="s">
        <v>429</v>
      </c>
      <c r="D2738" s="131">
        <v>53143.58572729428</v>
      </c>
      <c r="F2738" s="131">
        <v>6378.999999997517</v>
      </c>
      <c r="G2738" s="131">
        <v>6534.249999997517</v>
      </c>
      <c r="H2738" s="131">
        <v>46673.939108311075</v>
      </c>
    </row>
    <row r="2739" spans="1:8" ht="12.75">
      <c r="A2739" s="130">
        <v>38396.06351851852</v>
      </c>
      <c r="C2739" s="153" t="s">
        <v>430</v>
      </c>
      <c r="D2739" s="131">
        <v>389.17268825153246</v>
      </c>
      <c r="F2739" s="131">
        <v>37.58240944571924</v>
      </c>
      <c r="G2739" s="131">
        <v>39.389878148896585</v>
      </c>
      <c r="H2739" s="131">
        <v>389.17268825153246</v>
      </c>
    </row>
    <row r="2741" spans="3:8" ht="12.75">
      <c r="C2741" s="153" t="s">
        <v>431</v>
      </c>
      <c r="D2741" s="131">
        <v>0.7323041584897334</v>
      </c>
      <c r="F2741" s="131">
        <v>0.5891583233380446</v>
      </c>
      <c r="G2741" s="131">
        <v>0.6028217186197583</v>
      </c>
      <c r="H2741" s="131">
        <v>0.833811535273297</v>
      </c>
    </row>
    <row r="2742" spans="1:10" ht="12.75">
      <c r="A2742" s="147" t="s">
        <v>420</v>
      </c>
      <c r="C2742" s="148" t="s">
        <v>421</v>
      </c>
      <c r="D2742" s="148" t="s">
        <v>422</v>
      </c>
      <c r="F2742" s="148" t="s">
        <v>423</v>
      </c>
      <c r="G2742" s="148" t="s">
        <v>424</v>
      </c>
      <c r="H2742" s="148" t="s">
        <v>425</v>
      </c>
      <c r="I2742" s="149" t="s">
        <v>426</v>
      </c>
      <c r="J2742" s="148" t="s">
        <v>427</v>
      </c>
    </row>
    <row r="2743" spans="1:8" ht="12.75">
      <c r="A2743" s="150" t="s">
        <v>489</v>
      </c>
      <c r="C2743" s="151">
        <v>292.40199999976903</v>
      </c>
      <c r="D2743" s="131">
        <v>29675.212456583977</v>
      </c>
      <c r="F2743" s="131">
        <v>20899</v>
      </c>
      <c r="G2743" s="131">
        <v>20818</v>
      </c>
      <c r="H2743" s="152" t="s">
        <v>123</v>
      </c>
    </row>
    <row r="2745" spans="4:8" ht="12.75">
      <c r="D2745" s="131">
        <v>29677.5678755939</v>
      </c>
      <c r="F2745" s="131">
        <v>20992.75</v>
      </c>
      <c r="G2745" s="131">
        <v>20891.75</v>
      </c>
      <c r="H2745" s="152" t="s">
        <v>124</v>
      </c>
    </row>
    <row r="2747" spans="4:8" ht="12.75">
      <c r="D2747" s="131">
        <v>29276.94654649496</v>
      </c>
      <c r="F2747" s="131">
        <v>20866.75</v>
      </c>
      <c r="G2747" s="131">
        <v>20545.75</v>
      </c>
      <c r="H2747" s="152" t="s">
        <v>125</v>
      </c>
    </row>
    <row r="2749" spans="1:8" ht="12.75">
      <c r="A2749" s="147" t="s">
        <v>428</v>
      </c>
      <c r="C2749" s="153" t="s">
        <v>429</v>
      </c>
      <c r="D2749" s="131">
        <v>29543.242292890944</v>
      </c>
      <c r="F2749" s="131">
        <v>20919.5</v>
      </c>
      <c r="G2749" s="131">
        <v>20751.833333333332</v>
      </c>
      <c r="H2749" s="131">
        <v>8719.890127165898</v>
      </c>
    </row>
    <row r="2750" spans="1:8" ht="12.75">
      <c r="A2750" s="130">
        <v>38396.06420138889</v>
      </c>
      <c r="C2750" s="153" t="s">
        <v>430</v>
      </c>
      <c r="D2750" s="131">
        <v>230.62188840475864</v>
      </c>
      <c r="F2750" s="131">
        <v>65.45370501354373</v>
      </c>
      <c r="G2750" s="131">
        <v>182.24302684419322</v>
      </c>
      <c r="H2750" s="131">
        <v>230.62188840475864</v>
      </c>
    </row>
    <row r="2752" spans="3:8" ht="12.75">
      <c r="C2752" s="153" t="s">
        <v>431</v>
      </c>
      <c r="D2752" s="131">
        <v>0.780624841777281</v>
      </c>
      <c r="F2752" s="131">
        <v>0.3128836970938298</v>
      </c>
      <c r="G2752" s="131">
        <v>0.8782020552924316</v>
      </c>
      <c r="H2752" s="131">
        <v>2.644779751137924</v>
      </c>
    </row>
    <row r="2753" spans="1:10" ht="12.75">
      <c r="A2753" s="147" t="s">
        <v>420</v>
      </c>
      <c r="C2753" s="148" t="s">
        <v>421</v>
      </c>
      <c r="D2753" s="148" t="s">
        <v>422</v>
      </c>
      <c r="F2753" s="148" t="s">
        <v>423</v>
      </c>
      <c r="G2753" s="148" t="s">
        <v>424</v>
      </c>
      <c r="H2753" s="148" t="s">
        <v>425</v>
      </c>
      <c r="I2753" s="149" t="s">
        <v>426</v>
      </c>
      <c r="J2753" s="148" t="s">
        <v>427</v>
      </c>
    </row>
    <row r="2754" spans="1:8" ht="12.75">
      <c r="A2754" s="150" t="s">
        <v>493</v>
      </c>
      <c r="C2754" s="151">
        <v>324.75400000019</v>
      </c>
      <c r="D2754" s="131">
        <v>45339.48419469595</v>
      </c>
      <c r="F2754" s="131">
        <v>29350.999999970198</v>
      </c>
      <c r="G2754" s="131">
        <v>27327.999999970198</v>
      </c>
      <c r="H2754" s="152" t="s">
        <v>126</v>
      </c>
    </row>
    <row r="2756" spans="4:8" ht="12.75">
      <c r="D2756" s="131">
        <v>45242.871678590775</v>
      </c>
      <c r="F2756" s="131">
        <v>29698</v>
      </c>
      <c r="G2756" s="131">
        <v>27162</v>
      </c>
      <c r="H2756" s="152" t="s">
        <v>127</v>
      </c>
    </row>
    <row r="2758" spans="4:8" ht="12.75">
      <c r="D2758" s="131">
        <v>45422.72361510992</v>
      </c>
      <c r="F2758" s="131">
        <v>29854</v>
      </c>
      <c r="G2758" s="131">
        <v>27079.999999970198</v>
      </c>
      <c r="H2758" s="152" t="s">
        <v>128</v>
      </c>
    </row>
    <row r="2760" spans="1:8" ht="12.75">
      <c r="A2760" s="147" t="s">
        <v>428</v>
      </c>
      <c r="C2760" s="153" t="s">
        <v>429</v>
      </c>
      <c r="D2760" s="131">
        <v>45335.02649613221</v>
      </c>
      <c r="F2760" s="131">
        <v>29634.333333323397</v>
      </c>
      <c r="G2760" s="131">
        <v>27189.99999998013</v>
      </c>
      <c r="H2760" s="131">
        <v>16841.674611048045</v>
      </c>
    </row>
    <row r="2761" spans="1:8" ht="12.75">
      <c r="A2761" s="130">
        <v>38396.06471064815</v>
      </c>
      <c r="C2761" s="153" t="s">
        <v>430</v>
      </c>
      <c r="D2761" s="131">
        <v>90.00879442890162</v>
      </c>
      <c r="F2761" s="131">
        <v>257.4729759444179</v>
      </c>
      <c r="G2761" s="131">
        <v>126.34872377347624</v>
      </c>
      <c r="H2761" s="131">
        <v>90.00879442890162</v>
      </c>
    </row>
    <row r="2763" spans="3:8" ht="12.75">
      <c r="C2763" s="153" t="s">
        <v>431</v>
      </c>
      <c r="D2763" s="131">
        <v>0.19854139588201364</v>
      </c>
      <c r="F2763" s="131">
        <v>0.8688333665157677</v>
      </c>
      <c r="G2763" s="131">
        <v>0.4646882080675564</v>
      </c>
      <c r="H2763" s="131">
        <v>0.5344408825584146</v>
      </c>
    </row>
    <row r="2764" spans="1:10" ht="12.75">
      <c r="A2764" s="147" t="s">
        <v>420</v>
      </c>
      <c r="C2764" s="148" t="s">
        <v>421</v>
      </c>
      <c r="D2764" s="148" t="s">
        <v>422</v>
      </c>
      <c r="F2764" s="148" t="s">
        <v>423</v>
      </c>
      <c r="G2764" s="148" t="s">
        <v>424</v>
      </c>
      <c r="H2764" s="148" t="s">
        <v>425</v>
      </c>
      <c r="I2764" s="149" t="s">
        <v>426</v>
      </c>
      <c r="J2764" s="148" t="s">
        <v>427</v>
      </c>
    </row>
    <row r="2765" spans="1:8" ht="12.75">
      <c r="A2765" s="150" t="s">
        <v>512</v>
      </c>
      <c r="C2765" s="151">
        <v>343.82299999985844</v>
      </c>
      <c r="D2765" s="131">
        <v>29534.99019986391</v>
      </c>
      <c r="F2765" s="131">
        <v>27348</v>
      </c>
      <c r="G2765" s="131">
        <v>26920.000000029802</v>
      </c>
      <c r="H2765" s="152" t="s">
        <v>129</v>
      </c>
    </row>
    <row r="2767" spans="4:8" ht="12.75">
      <c r="D2767" s="131">
        <v>29692.2221262455</v>
      </c>
      <c r="F2767" s="131">
        <v>27644</v>
      </c>
      <c r="G2767" s="131">
        <v>27336</v>
      </c>
      <c r="H2767" s="152" t="s">
        <v>130</v>
      </c>
    </row>
    <row r="2769" spans="4:8" ht="12.75">
      <c r="D2769" s="131">
        <v>29583.904834628105</v>
      </c>
      <c r="F2769" s="131">
        <v>27077.999999970198</v>
      </c>
      <c r="G2769" s="131">
        <v>27094</v>
      </c>
      <c r="H2769" s="152" t="s">
        <v>131</v>
      </c>
    </row>
    <row r="2771" spans="1:8" ht="12.75">
      <c r="A2771" s="147" t="s">
        <v>428</v>
      </c>
      <c r="C2771" s="153" t="s">
        <v>429</v>
      </c>
      <c r="D2771" s="131">
        <v>29603.705720245838</v>
      </c>
      <c r="F2771" s="131">
        <v>27356.666666656733</v>
      </c>
      <c r="G2771" s="131">
        <v>27116.666666676603</v>
      </c>
      <c r="H2771" s="131">
        <v>2366.1732527134427</v>
      </c>
    </row>
    <row r="2772" spans="1:8" ht="12.75">
      <c r="A2772" s="130">
        <v>38396.065150462964</v>
      </c>
      <c r="C2772" s="153" t="s">
        <v>430</v>
      </c>
      <c r="D2772" s="131">
        <v>80.46443917458001</v>
      </c>
      <c r="F2772" s="131">
        <v>283.0995113762498</v>
      </c>
      <c r="G2772" s="131">
        <v>208.92422867546196</v>
      </c>
      <c r="H2772" s="131">
        <v>80.46443917458001</v>
      </c>
    </row>
    <row r="2774" spans="3:8" ht="12.75">
      <c r="C2774" s="153" t="s">
        <v>431</v>
      </c>
      <c r="D2774" s="131">
        <v>0.271805293347281</v>
      </c>
      <c r="F2774" s="131">
        <v>1.0348465141087577</v>
      </c>
      <c r="G2774" s="131">
        <v>0.7704642729270512</v>
      </c>
      <c r="H2774" s="131">
        <v>3.400614857018871</v>
      </c>
    </row>
    <row r="2775" spans="1:10" ht="12.75">
      <c r="A2775" s="147" t="s">
        <v>420</v>
      </c>
      <c r="C2775" s="148" t="s">
        <v>421</v>
      </c>
      <c r="D2775" s="148" t="s">
        <v>422</v>
      </c>
      <c r="F2775" s="148" t="s">
        <v>423</v>
      </c>
      <c r="G2775" s="148" t="s">
        <v>424</v>
      </c>
      <c r="H2775" s="148" t="s">
        <v>425</v>
      </c>
      <c r="I2775" s="149" t="s">
        <v>426</v>
      </c>
      <c r="J2775" s="148" t="s">
        <v>427</v>
      </c>
    </row>
    <row r="2776" spans="1:8" ht="12.75">
      <c r="A2776" s="150" t="s">
        <v>494</v>
      </c>
      <c r="C2776" s="151">
        <v>361.38400000007823</v>
      </c>
      <c r="D2776" s="131">
        <v>42537.59205752611</v>
      </c>
      <c r="F2776" s="131">
        <v>25020</v>
      </c>
      <c r="G2776" s="131">
        <v>24614</v>
      </c>
      <c r="H2776" s="152" t="s">
        <v>132</v>
      </c>
    </row>
    <row r="2778" spans="4:8" ht="12.75">
      <c r="D2778" s="131">
        <v>43043.11296147108</v>
      </c>
      <c r="F2778" s="131">
        <v>25130</v>
      </c>
      <c r="G2778" s="131">
        <v>24872</v>
      </c>
      <c r="H2778" s="152" t="s">
        <v>133</v>
      </c>
    </row>
    <row r="2780" spans="4:8" ht="12.75">
      <c r="D2780" s="131">
        <v>42657.18899786472</v>
      </c>
      <c r="F2780" s="131">
        <v>25018</v>
      </c>
      <c r="G2780" s="131">
        <v>24690</v>
      </c>
      <c r="H2780" s="152" t="s">
        <v>134</v>
      </c>
    </row>
    <row r="2782" spans="1:8" ht="12.75">
      <c r="A2782" s="147" t="s">
        <v>428</v>
      </c>
      <c r="C2782" s="153" t="s">
        <v>429</v>
      </c>
      <c r="D2782" s="131">
        <v>42745.9646722873</v>
      </c>
      <c r="F2782" s="131">
        <v>25056</v>
      </c>
      <c r="G2782" s="131">
        <v>24725.333333333336</v>
      </c>
      <c r="H2782" s="131">
        <v>17841.953728374858</v>
      </c>
    </row>
    <row r="2783" spans="1:8" ht="12.75">
      <c r="A2783" s="130">
        <v>38396.0655787037</v>
      </c>
      <c r="C2783" s="153" t="s">
        <v>430</v>
      </c>
      <c r="D2783" s="131">
        <v>264.19441015782786</v>
      </c>
      <c r="F2783" s="131">
        <v>64.09368143584825</v>
      </c>
      <c r="G2783" s="131">
        <v>132.57953587689667</v>
      </c>
      <c r="H2783" s="131">
        <v>264.19441015782786</v>
      </c>
    </row>
    <row r="2785" spans="3:8" ht="12.75">
      <c r="C2785" s="153" t="s">
        <v>431</v>
      </c>
      <c r="D2785" s="131">
        <v>0.6180569608927512</v>
      </c>
      <c r="F2785" s="131">
        <v>0.25580172986848765</v>
      </c>
      <c r="G2785" s="131">
        <v>0.5362092963097094</v>
      </c>
      <c r="H2785" s="131">
        <v>1.4807482082955281</v>
      </c>
    </row>
    <row r="2786" spans="1:10" ht="12.75">
      <c r="A2786" s="147" t="s">
        <v>420</v>
      </c>
      <c r="C2786" s="148" t="s">
        <v>421</v>
      </c>
      <c r="D2786" s="148" t="s">
        <v>422</v>
      </c>
      <c r="F2786" s="148" t="s">
        <v>423</v>
      </c>
      <c r="G2786" s="148" t="s">
        <v>424</v>
      </c>
      <c r="H2786" s="148" t="s">
        <v>425</v>
      </c>
      <c r="I2786" s="149" t="s">
        <v>426</v>
      </c>
      <c r="J2786" s="148" t="s">
        <v>427</v>
      </c>
    </row>
    <row r="2787" spans="1:8" ht="12.75">
      <c r="A2787" s="150" t="s">
        <v>513</v>
      </c>
      <c r="C2787" s="151">
        <v>371.029</v>
      </c>
      <c r="D2787" s="131">
        <v>33630.62900876999</v>
      </c>
      <c r="F2787" s="131">
        <v>29781.999999970198</v>
      </c>
      <c r="G2787" s="131">
        <v>30970.000000029802</v>
      </c>
      <c r="H2787" s="152" t="s">
        <v>135</v>
      </c>
    </row>
    <row r="2789" spans="4:8" ht="12.75">
      <c r="D2789" s="131">
        <v>33711.00048959255</v>
      </c>
      <c r="F2789" s="131">
        <v>30160</v>
      </c>
      <c r="G2789" s="131">
        <v>30629.999999970198</v>
      </c>
      <c r="H2789" s="152" t="s">
        <v>136</v>
      </c>
    </row>
    <row r="2791" spans="4:8" ht="12.75">
      <c r="D2791" s="131">
        <v>33785.617617845535</v>
      </c>
      <c r="F2791" s="131">
        <v>30420.000000029802</v>
      </c>
      <c r="G2791" s="131">
        <v>30352</v>
      </c>
      <c r="H2791" s="152" t="s">
        <v>137</v>
      </c>
    </row>
    <row r="2793" spans="1:8" ht="12.75">
      <c r="A2793" s="147" t="s">
        <v>428</v>
      </c>
      <c r="C2793" s="153" t="s">
        <v>429</v>
      </c>
      <c r="D2793" s="131">
        <v>33709.08237206936</v>
      </c>
      <c r="F2793" s="131">
        <v>30120.666666666664</v>
      </c>
      <c r="G2793" s="131">
        <v>30650.666666666664</v>
      </c>
      <c r="H2793" s="131">
        <v>3386.7243734788026</v>
      </c>
    </row>
    <row r="2794" spans="1:8" ht="12.75">
      <c r="A2794" s="130">
        <v>38396.066030092596</v>
      </c>
      <c r="C2794" s="153" t="s">
        <v>430</v>
      </c>
      <c r="D2794" s="131">
        <v>77.51210626105279</v>
      </c>
      <c r="F2794" s="131">
        <v>320.81354920336156</v>
      </c>
      <c r="G2794" s="131">
        <v>309.51790472201424</v>
      </c>
      <c r="H2794" s="131">
        <v>77.51210626105279</v>
      </c>
    </row>
    <row r="2796" spans="3:8" ht="12.75">
      <c r="C2796" s="153" t="s">
        <v>431</v>
      </c>
      <c r="D2796" s="131">
        <v>0.22994427853449284</v>
      </c>
      <c r="F2796" s="131">
        <v>1.0650944507758626</v>
      </c>
      <c r="G2796" s="131">
        <v>1.009824380291938</v>
      </c>
      <c r="H2796" s="131">
        <v>2.2887042969320026</v>
      </c>
    </row>
    <row r="2797" spans="1:10" ht="12.75">
      <c r="A2797" s="147" t="s">
        <v>420</v>
      </c>
      <c r="C2797" s="148" t="s">
        <v>421</v>
      </c>
      <c r="D2797" s="148" t="s">
        <v>422</v>
      </c>
      <c r="F2797" s="148" t="s">
        <v>423</v>
      </c>
      <c r="G2797" s="148" t="s">
        <v>424</v>
      </c>
      <c r="H2797" s="148" t="s">
        <v>425</v>
      </c>
      <c r="I2797" s="149" t="s">
        <v>426</v>
      </c>
      <c r="J2797" s="148" t="s">
        <v>427</v>
      </c>
    </row>
    <row r="2798" spans="1:8" ht="12.75">
      <c r="A2798" s="150" t="s">
        <v>488</v>
      </c>
      <c r="C2798" s="151">
        <v>407.77100000018254</v>
      </c>
      <c r="D2798" s="131">
        <v>751807.5595808029</v>
      </c>
      <c r="F2798" s="131">
        <v>79400</v>
      </c>
      <c r="G2798" s="131">
        <v>77500</v>
      </c>
      <c r="H2798" s="152" t="s">
        <v>138</v>
      </c>
    </row>
    <row r="2800" spans="4:8" ht="12.75">
      <c r="D2800" s="131">
        <v>744032.194231987</v>
      </c>
      <c r="F2800" s="131">
        <v>80100</v>
      </c>
      <c r="G2800" s="131">
        <v>77400</v>
      </c>
      <c r="H2800" s="152" t="s">
        <v>139</v>
      </c>
    </row>
    <row r="2802" spans="4:8" ht="12.75">
      <c r="D2802" s="131">
        <v>739206.3390302658</v>
      </c>
      <c r="F2802" s="131">
        <v>79400</v>
      </c>
      <c r="G2802" s="131">
        <v>77000</v>
      </c>
      <c r="H2802" s="152" t="s">
        <v>140</v>
      </c>
    </row>
    <row r="2804" spans="1:8" ht="12.75">
      <c r="A2804" s="147" t="s">
        <v>428</v>
      </c>
      <c r="C2804" s="153" t="s">
        <v>429</v>
      </c>
      <c r="D2804" s="131">
        <v>745015.3642810185</v>
      </c>
      <c r="F2804" s="131">
        <v>79633.33333333333</v>
      </c>
      <c r="G2804" s="131">
        <v>77300</v>
      </c>
      <c r="H2804" s="131">
        <v>666567.775182486</v>
      </c>
    </row>
    <row r="2805" spans="1:8" ht="12.75">
      <c r="A2805" s="130">
        <v>38396.06649305556</v>
      </c>
      <c r="C2805" s="153" t="s">
        <v>430</v>
      </c>
      <c r="D2805" s="131">
        <v>6357.881514285045</v>
      </c>
      <c r="F2805" s="131">
        <v>404.14518843273805</v>
      </c>
      <c r="G2805" s="131">
        <v>264.575131106459</v>
      </c>
      <c r="H2805" s="131">
        <v>6357.881514285045</v>
      </c>
    </row>
    <row r="2807" spans="3:8" ht="12.75">
      <c r="C2807" s="153" t="s">
        <v>431</v>
      </c>
      <c r="D2807" s="131">
        <v>0.8533893150540266</v>
      </c>
      <c r="F2807" s="131">
        <v>0.5075075618661425</v>
      </c>
      <c r="G2807" s="131">
        <v>0.3422705447690285</v>
      </c>
      <c r="H2807" s="131">
        <v>0.9538237147069475</v>
      </c>
    </row>
    <row r="2808" spans="1:10" ht="12.75">
      <c r="A2808" s="147" t="s">
        <v>420</v>
      </c>
      <c r="C2808" s="148" t="s">
        <v>421</v>
      </c>
      <c r="D2808" s="148" t="s">
        <v>422</v>
      </c>
      <c r="F2808" s="148" t="s">
        <v>423</v>
      </c>
      <c r="G2808" s="148" t="s">
        <v>424</v>
      </c>
      <c r="H2808" s="148" t="s">
        <v>425</v>
      </c>
      <c r="I2808" s="149" t="s">
        <v>426</v>
      </c>
      <c r="J2808" s="148" t="s">
        <v>427</v>
      </c>
    </row>
    <row r="2809" spans="1:8" ht="12.75">
      <c r="A2809" s="150" t="s">
        <v>495</v>
      </c>
      <c r="C2809" s="151">
        <v>455.40299999993294</v>
      </c>
      <c r="D2809" s="131">
        <v>95511.02066838741</v>
      </c>
      <c r="F2809" s="131">
        <v>72860</v>
      </c>
      <c r="G2809" s="131">
        <v>76310</v>
      </c>
      <c r="H2809" s="152" t="s">
        <v>141</v>
      </c>
    </row>
    <row r="2811" spans="4:8" ht="12.75">
      <c r="D2811" s="131">
        <v>93767.3412450552</v>
      </c>
      <c r="F2811" s="131">
        <v>72990</v>
      </c>
      <c r="G2811" s="131">
        <v>76302.5</v>
      </c>
      <c r="H2811" s="152" t="s">
        <v>142</v>
      </c>
    </row>
    <row r="2813" spans="4:8" ht="12.75">
      <c r="D2813" s="131">
        <v>94689.92937922478</v>
      </c>
      <c r="F2813" s="131">
        <v>73717.5</v>
      </c>
      <c r="G2813" s="131">
        <v>75875</v>
      </c>
      <c r="H2813" s="152" t="s">
        <v>143</v>
      </c>
    </row>
    <row r="2815" spans="1:8" ht="12.75">
      <c r="A2815" s="147" t="s">
        <v>428</v>
      </c>
      <c r="C2815" s="153" t="s">
        <v>429</v>
      </c>
      <c r="D2815" s="131">
        <v>94656.09709755579</v>
      </c>
      <c r="F2815" s="131">
        <v>73189.16666666667</v>
      </c>
      <c r="G2815" s="131">
        <v>76162.5</v>
      </c>
      <c r="H2815" s="131">
        <v>19988.907175075175</v>
      </c>
    </row>
    <row r="2816" spans="1:8" ht="12.75">
      <c r="A2816" s="130">
        <v>38396.06712962963</v>
      </c>
      <c r="C2816" s="153" t="s">
        <v>430</v>
      </c>
      <c r="D2816" s="131">
        <v>872.3319037505775</v>
      </c>
      <c r="F2816" s="131">
        <v>462.1440071377463</v>
      </c>
      <c r="G2816" s="131">
        <v>249.01054194551685</v>
      </c>
      <c r="H2816" s="131">
        <v>872.3319037505775</v>
      </c>
    </row>
    <row r="2818" spans="3:8" ht="12.75">
      <c r="C2818" s="153" t="s">
        <v>431</v>
      </c>
      <c r="D2818" s="131">
        <v>0.9215802579008965</v>
      </c>
      <c r="F2818" s="131">
        <v>0.6314377225287161</v>
      </c>
      <c r="G2818" s="131">
        <v>0.32694638692994166</v>
      </c>
      <c r="H2818" s="131">
        <v>4.364080017532508</v>
      </c>
    </row>
    <row r="2819" spans="1:16" ht="12.75">
      <c r="A2819" s="141" t="s">
        <v>411</v>
      </c>
      <c r="B2819" s="136" t="s">
        <v>586</v>
      </c>
      <c r="D2819" s="141" t="s">
        <v>412</v>
      </c>
      <c r="E2819" s="136" t="s">
        <v>413</v>
      </c>
      <c r="F2819" s="137" t="s">
        <v>461</v>
      </c>
      <c r="G2819" s="142" t="s">
        <v>415</v>
      </c>
      <c r="H2819" s="143">
        <v>2</v>
      </c>
      <c r="I2819" s="144" t="s">
        <v>416</v>
      </c>
      <c r="J2819" s="143">
        <v>12</v>
      </c>
      <c r="K2819" s="142" t="s">
        <v>417</v>
      </c>
      <c r="L2819" s="145">
        <v>1</v>
      </c>
      <c r="M2819" s="142" t="s">
        <v>418</v>
      </c>
      <c r="N2819" s="146">
        <v>1</v>
      </c>
      <c r="O2819" s="142" t="s">
        <v>419</v>
      </c>
      <c r="P2819" s="146">
        <v>1</v>
      </c>
    </row>
    <row r="2821" spans="1:10" ht="12.75">
      <c r="A2821" s="147" t="s">
        <v>420</v>
      </c>
      <c r="C2821" s="148" t="s">
        <v>421</v>
      </c>
      <c r="D2821" s="148" t="s">
        <v>422</v>
      </c>
      <c r="F2821" s="148" t="s">
        <v>423</v>
      </c>
      <c r="G2821" s="148" t="s">
        <v>424</v>
      </c>
      <c r="H2821" s="148" t="s">
        <v>425</v>
      </c>
      <c r="I2821" s="149" t="s">
        <v>426</v>
      </c>
      <c r="J2821" s="148" t="s">
        <v>427</v>
      </c>
    </row>
    <row r="2822" spans="1:8" ht="12.75">
      <c r="A2822" s="150" t="s">
        <v>491</v>
      </c>
      <c r="C2822" s="151">
        <v>228.61599999992177</v>
      </c>
      <c r="D2822" s="131">
        <v>29976.57463377714</v>
      </c>
      <c r="F2822" s="131">
        <v>25592</v>
      </c>
      <c r="G2822" s="131">
        <v>25291</v>
      </c>
      <c r="H2822" s="152" t="s">
        <v>144</v>
      </c>
    </row>
    <row r="2824" spans="4:8" ht="12.75">
      <c r="D2824" s="131">
        <v>29911.12403330207</v>
      </c>
      <c r="F2824" s="131">
        <v>26088</v>
      </c>
      <c r="G2824" s="131">
        <v>25064</v>
      </c>
      <c r="H2824" s="152" t="s">
        <v>145</v>
      </c>
    </row>
    <row r="2826" spans="4:8" ht="12.75">
      <c r="D2826" s="131">
        <v>29879.08042255044</v>
      </c>
      <c r="F2826" s="131">
        <v>25887</v>
      </c>
      <c r="G2826" s="131">
        <v>25281</v>
      </c>
      <c r="H2826" s="152" t="s">
        <v>146</v>
      </c>
    </row>
    <row r="2828" spans="1:8" ht="12.75">
      <c r="A2828" s="147" t="s">
        <v>428</v>
      </c>
      <c r="C2828" s="153" t="s">
        <v>429</v>
      </c>
      <c r="D2828" s="131">
        <v>29922.259696543217</v>
      </c>
      <c r="F2828" s="131">
        <v>25855.666666666664</v>
      </c>
      <c r="G2828" s="131">
        <v>25212</v>
      </c>
      <c r="H2828" s="131">
        <v>4376.615965656366</v>
      </c>
    </row>
    <row r="2829" spans="1:8" ht="12.75">
      <c r="A2829" s="130">
        <v>38396.06936342592</v>
      </c>
      <c r="C2829" s="153" t="s">
        <v>430</v>
      </c>
      <c r="D2829" s="131">
        <v>49.69187612370543</v>
      </c>
      <c r="F2829" s="131">
        <v>249.48012612898313</v>
      </c>
      <c r="G2829" s="131">
        <v>128.2692480682724</v>
      </c>
      <c r="H2829" s="131">
        <v>49.69187612370543</v>
      </c>
    </row>
    <row r="2831" spans="3:8" ht="12.75">
      <c r="C2831" s="153" t="s">
        <v>431</v>
      </c>
      <c r="D2831" s="131">
        <v>0.16606993130751455</v>
      </c>
      <c r="F2831" s="131">
        <v>0.9648953529038761</v>
      </c>
      <c r="G2831" s="131">
        <v>0.5087626847067762</v>
      </c>
      <c r="H2831" s="131">
        <v>1.1353949378616108</v>
      </c>
    </row>
    <row r="2832" spans="1:10" ht="12.75">
      <c r="A2832" s="147" t="s">
        <v>420</v>
      </c>
      <c r="C2832" s="148" t="s">
        <v>421</v>
      </c>
      <c r="D2832" s="148" t="s">
        <v>422</v>
      </c>
      <c r="F2832" s="148" t="s">
        <v>423</v>
      </c>
      <c r="G2832" s="148" t="s">
        <v>424</v>
      </c>
      <c r="H2832" s="148" t="s">
        <v>425</v>
      </c>
      <c r="I2832" s="149" t="s">
        <v>426</v>
      </c>
      <c r="J2832" s="148" t="s">
        <v>427</v>
      </c>
    </row>
    <row r="2833" spans="1:8" ht="12.75">
      <c r="A2833" s="150" t="s">
        <v>492</v>
      </c>
      <c r="C2833" s="151">
        <v>231.6040000000503</v>
      </c>
      <c r="D2833" s="131">
        <v>35273.43015730381</v>
      </c>
      <c r="F2833" s="131">
        <v>19133</v>
      </c>
      <c r="G2833" s="131">
        <v>22452</v>
      </c>
      <c r="H2833" s="152" t="s">
        <v>147</v>
      </c>
    </row>
    <row r="2835" spans="4:8" ht="12.75">
      <c r="D2835" s="131">
        <v>35626.49345511198</v>
      </c>
      <c r="F2835" s="131">
        <v>18853</v>
      </c>
      <c r="G2835" s="131">
        <v>22409</v>
      </c>
      <c r="H2835" s="152" t="s">
        <v>148</v>
      </c>
    </row>
    <row r="2837" spans="4:8" ht="12.75">
      <c r="D2837" s="131">
        <v>35220.27515512705</v>
      </c>
      <c r="F2837" s="131">
        <v>18833</v>
      </c>
      <c r="G2837" s="131">
        <v>22517</v>
      </c>
      <c r="H2837" s="152" t="s">
        <v>149</v>
      </c>
    </row>
    <row r="2839" spans="1:8" ht="12.75">
      <c r="A2839" s="147" t="s">
        <v>428</v>
      </c>
      <c r="C2839" s="153" t="s">
        <v>429</v>
      </c>
      <c r="D2839" s="131">
        <v>35373.399589180946</v>
      </c>
      <c r="F2839" s="131">
        <v>18939.666666666668</v>
      </c>
      <c r="G2839" s="131">
        <v>22459.333333333336</v>
      </c>
      <c r="H2839" s="131">
        <v>14393.346449084329</v>
      </c>
    </row>
    <row r="2840" spans="1:8" ht="12.75">
      <c r="A2840" s="130">
        <v>38396.06982638889</v>
      </c>
      <c r="C2840" s="153" t="s">
        <v>430</v>
      </c>
      <c r="D2840" s="131">
        <v>220.7911734940674</v>
      </c>
      <c r="F2840" s="131">
        <v>167.72994167212167</v>
      </c>
      <c r="G2840" s="131">
        <v>54.372174256078196</v>
      </c>
      <c r="H2840" s="131">
        <v>220.7911734940674</v>
      </c>
    </row>
    <row r="2842" spans="3:8" ht="12.75">
      <c r="C2842" s="153" t="s">
        <v>431</v>
      </c>
      <c r="D2842" s="131">
        <v>0.6241728984442791</v>
      </c>
      <c r="F2842" s="131">
        <v>0.8856013393695154</v>
      </c>
      <c r="G2842" s="131">
        <v>0.24209166607532814</v>
      </c>
      <c r="H2842" s="131">
        <v>1.5339808172832086</v>
      </c>
    </row>
    <row r="2843" spans="1:10" ht="12.75">
      <c r="A2843" s="147" t="s">
        <v>420</v>
      </c>
      <c r="C2843" s="148" t="s">
        <v>421</v>
      </c>
      <c r="D2843" s="148" t="s">
        <v>422</v>
      </c>
      <c r="F2843" s="148" t="s">
        <v>423</v>
      </c>
      <c r="G2843" s="148" t="s">
        <v>424</v>
      </c>
      <c r="H2843" s="148" t="s">
        <v>425</v>
      </c>
      <c r="I2843" s="149" t="s">
        <v>426</v>
      </c>
      <c r="J2843" s="148" t="s">
        <v>427</v>
      </c>
    </row>
    <row r="2844" spans="1:8" ht="12.75">
      <c r="A2844" s="150" t="s">
        <v>490</v>
      </c>
      <c r="C2844" s="151">
        <v>267.7160000000149</v>
      </c>
      <c r="D2844" s="131">
        <v>26088.577952206135</v>
      </c>
      <c r="F2844" s="131">
        <v>6208.75</v>
      </c>
      <c r="G2844" s="131">
        <v>6358.5</v>
      </c>
      <c r="H2844" s="152" t="s">
        <v>150</v>
      </c>
    </row>
    <row r="2846" spans="4:8" ht="12.75">
      <c r="D2846" s="131">
        <v>24553.05886977911</v>
      </c>
      <c r="F2846" s="131">
        <v>6213.75</v>
      </c>
      <c r="G2846" s="131">
        <v>6390.25</v>
      </c>
      <c r="H2846" s="152" t="s">
        <v>151</v>
      </c>
    </row>
    <row r="2848" spans="4:8" ht="12.75">
      <c r="D2848" s="131">
        <v>25504.50959303975</v>
      </c>
      <c r="F2848" s="131">
        <v>6217.5</v>
      </c>
      <c r="G2848" s="131">
        <v>6365</v>
      </c>
      <c r="H2848" s="152" t="s">
        <v>152</v>
      </c>
    </row>
    <row r="2850" spans="1:8" ht="12.75">
      <c r="A2850" s="147" t="s">
        <v>428</v>
      </c>
      <c r="C2850" s="153" t="s">
        <v>429</v>
      </c>
      <c r="D2850" s="131">
        <v>25382.04880500833</v>
      </c>
      <c r="F2850" s="131">
        <v>6213.333333333334</v>
      </c>
      <c r="G2850" s="131">
        <v>6371.25</v>
      </c>
      <c r="H2850" s="131">
        <v>19076.511852255837</v>
      </c>
    </row>
    <row r="2851" spans="1:8" ht="12.75">
      <c r="A2851" s="130">
        <v>38396.07047453704</v>
      </c>
      <c r="C2851" s="153" t="s">
        <v>430</v>
      </c>
      <c r="D2851" s="131">
        <v>775.0498026437822</v>
      </c>
      <c r="F2851" s="131">
        <v>4.389855730355308</v>
      </c>
      <c r="G2851" s="131">
        <v>16.772373117719507</v>
      </c>
      <c r="H2851" s="131">
        <v>775.0498026437822</v>
      </c>
    </row>
    <row r="2853" spans="3:8" ht="12.75">
      <c r="C2853" s="153" t="s">
        <v>431</v>
      </c>
      <c r="D2853" s="131">
        <v>3.053535231130953</v>
      </c>
      <c r="F2853" s="131">
        <v>0.07065218450142663</v>
      </c>
      <c r="G2853" s="131">
        <v>0.26325090237739074</v>
      </c>
      <c r="H2853" s="131">
        <v>4.062848641546233</v>
      </c>
    </row>
    <row r="2854" spans="1:10" ht="12.75">
      <c r="A2854" s="147" t="s">
        <v>420</v>
      </c>
      <c r="C2854" s="148" t="s">
        <v>421</v>
      </c>
      <c r="D2854" s="148" t="s">
        <v>422</v>
      </c>
      <c r="F2854" s="148" t="s">
        <v>423</v>
      </c>
      <c r="G2854" s="148" t="s">
        <v>424</v>
      </c>
      <c r="H2854" s="148" t="s">
        <v>425</v>
      </c>
      <c r="I2854" s="149" t="s">
        <v>426</v>
      </c>
      <c r="J2854" s="148" t="s">
        <v>427</v>
      </c>
    </row>
    <row r="2855" spans="1:8" ht="12.75">
      <c r="A2855" s="150" t="s">
        <v>489</v>
      </c>
      <c r="C2855" s="151">
        <v>292.40199999976903</v>
      </c>
      <c r="D2855" s="131">
        <v>38402.71439808607</v>
      </c>
      <c r="F2855" s="131">
        <v>20595</v>
      </c>
      <c r="G2855" s="131">
        <v>20740.5</v>
      </c>
      <c r="H2855" s="152" t="s">
        <v>153</v>
      </c>
    </row>
    <row r="2857" spans="4:8" ht="12.75">
      <c r="D2857" s="131">
        <v>38465.52343803644</v>
      </c>
      <c r="F2857" s="131">
        <v>20364.25</v>
      </c>
      <c r="G2857" s="131">
        <v>20385.5</v>
      </c>
      <c r="H2857" s="152" t="s">
        <v>154</v>
      </c>
    </row>
    <row r="2859" spans="4:8" ht="12.75">
      <c r="D2859" s="131">
        <v>38500.50853180885</v>
      </c>
      <c r="F2859" s="131">
        <v>20321</v>
      </c>
      <c r="G2859" s="131">
        <v>20230.75</v>
      </c>
      <c r="H2859" s="152" t="s">
        <v>155</v>
      </c>
    </row>
    <row r="2861" spans="1:8" ht="12.75">
      <c r="A2861" s="147" t="s">
        <v>428</v>
      </c>
      <c r="C2861" s="153" t="s">
        <v>429</v>
      </c>
      <c r="D2861" s="131">
        <v>38456.248789310455</v>
      </c>
      <c r="F2861" s="131">
        <v>20426.75</v>
      </c>
      <c r="G2861" s="131">
        <v>20452.25</v>
      </c>
      <c r="H2861" s="131">
        <v>18014.87590795452</v>
      </c>
    </row>
    <row r="2862" spans="1:8" ht="12.75">
      <c r="A2862" s="130">
        <v>38396.07114583333</v>
      </c>
      <c r="C2862" s="153" t="s">
        <v>430</v>
      </c>
      <c r="D2862" s="131">
        <v>49.552371080049724</v>
      </c>
      <c r="F2862" s="131">
        <v>147.30474364391665</v>
      </c>
      <c r="G2862" s="131">
        <v>261.3483068627</v>
      </c>
      <c r="H2862" s="131">
        <v>49.552371080049724</v>
      </c>
    </row>
    <row r="2864" spans="3:8" ht="12.75">
      <c r="C2864" s="153" t="s">
        <v>431</v>
      </c>
      <c r="D2864" s="131">
        <v>0.1288538862735453</v>
      </c>
      <c r="F2864" s="131">
        <v>0.7211364688162172</v>
      </c>
      <c r="G2864" s="131">
        <v>1.2778462362952732</v>
      </c>
      <c r="H2864" s="131">
        <v>0.27506362704485654</v>
      </c>
    </row>
    <row r="2865" spans="1:10" ht="12.75">
      <c r="A2865" s="147" t="s">
        <v>420</v>
      </c>
      <c r="C2865" s="148" t="s">
        <v>421</v>
      </c>
      <c r="D2865" s="148" t="s">
        <v>422</v>
      </c>
      <c r="F2865" s="148" t="s">
        <v>423</v>
      </c>
      <c r="G2865" s="148" t="s">
        <v>424</v>
      </c>
      <c r="H2865" s="148" t="s">
        <v>425</v>
      </c>
      <c r="I2865" s="149" t="s">
        <v>426</v>
      </c>
      <c r="J2865" s="148" t="s">
        <v>427</v>
      </c>
    </row>
    <row r="2866" spans="1:8" ht="12.75">
      <c r="A2866" s="150" t="s">
        <v>493</v>
      </c>
      <c r="C2866" s="151">
        <v>324.75400000019</v>
      </c>
      <c r="D2866" s="131">
        <v>34104.46134954691</v>
      </c>
      <c r="F2866" s="131">
        <v>29498</v>
      </c>
      <c r="G2866" s="131">
        <v>27365</v>
      </c>
      <c r="H2866" s="152" t="s">
        <v>156</v>
      </c>
    </row>
    <row r="2868" spans="4:8" ht="12.75">
      <c r="D2868" s="131">
        <v>34324.52541202307</v>
      </c>
      <c r="F2868" s="131">
        <v>29542</v>
      </c>
      <c r="G2868" s="131">
        <v>26890</v>
      </c>
      <c r="H2868" s="152" t="s">
        <v>157</v>
      </c>
    </row>
    <row r="2870" spans="4:8" ht="12.75">
      <c r="D2870" s="131">
        <v>34634.257825016975</v>
      </c>
      <c r="F2870" s="131">
        <v>29546</v>
      </c>
      <c r="G2870" s="131">
        <v>26848</v>
      </c>
      <c r="H2870" s="152" t="s">
        <v>158</v>
      </c>
    </row>
    <row r="2872" spans="1:8" ht="12.75">
      <c r="A2872" s="147" t="s">
        <v>428</v>
      </c>
      <c r="C2872" s="153" t="s">
        <v>429</v>
      </c>
      <c r="D2872" s="131">
        <v>34354.41486219565</v>
      </c>
      <c r="F2872" s="131">
        <v>29528.666666666664</v>
      </c>
      <c r="G2872" s="131">
        <v>27034.333333333336</v>
      </c>
      <c r="H2872" s="131">
        <v>5990.068961537363</v>
      </c>
    </row>
    <row r="2873" spans="1:8" ht="12.75">
      <c r="A2873" s="130">
        <v>38396.07165509259</v>
      </c>
      <c r="C2873" s="153" t="s">
        <v>430</v>
      </c>
      <c r="D2873" s="131">
        <v>266.15993458635364</v>
      </c>
      <c r="F2873" s="131">
        <v>26.63331247391757</v>
      </c>
      <c r="G2873" s="131">
        <v>287.1346954537771</v>
      </c>
      <c r="H2873" s="131">
        <v>266.15993458635364</v>
      </c>
    </row>
    <row r="2875" spans="3:8" ht="12.75">
      <c r="C2875" s="153" t="s">
        <v>431</v>
      </c>
      <c r="D2875" s="131">
        <v>0.7747473960886521</v>
      </c>
      <c r="F2875" s="131">
        <v>0.0901947682723599</v>
      </c>
      <c r="G2875" s="131">
        <v>1.0621112491046338</v>
      </c>
      <c r="H2875" s="131">
        <v>4.443353428739878</v>
      </c>
    </row>
    <row r="2876" spans="1:10" ht="12.75">
      <c r="A2876" s="147" t="s">
        <v>420</v>
      </c>
      <c r="C2876" s="148" t="s">
        <v>421</v>
      </c>
      <c r="D2876" s="148" t="s">
        <v>422</v>
      </c>
      <c r="F2876" s="148" t="s">
        <v>423</v>
      </c>
      <c r="G2876" s="148" t="s">
        <v>424</v>
      </c>
      <c r="H2876" s="148" t="s">
        <v>425</v>
      </c>
      <c r="I2876" s="149" t="s">
        <v>426</v>
      </c>
      <c r="J2876" s="148" t="s">
        <v>427</v>
      </c>
    </row>
    <row r="2877" spans="1:8" ht="12.75">
      <c r="A2877" s="150" t="s">
        <v>512</v>
      </c>
      <c r="C2877" s="151">
        <v>343.82299999985844</v>
      </c>
      <c r="D2877" s="131">
        <v>30116.93488815427</v>
      </c>
      <c r="F2877" s="131">
        <v>26575.999999970198</v>
      </c>
      <c r="G2877" s="131">
        <v>26568.000000029802</v>
      </c>
      <c r="H2877" s="152" t="s">
        <v>159</v>
      </c>
    </row>
    <row r="2879" spans="4:8" ht="12.75">
      <c r="D2879" s="131">
        <v>29972.743657380342</v>
      </c>
      <c r="F2879" s="131">
        <v>27154</v>
      </c>
      <c r="G2879" s="131">
        <v>27302</v>
      </c>
      <c r="H2879" s="152" t="s">
        <v>160</v>
      </c>
    </row>
    <row r="2881" spans="4:8" ht="12.75">
      <c r="D2881" s="131">
        <v>30191.943928688765</v>
      </c>
      <c r="F2881" s="131">
        <v>27184</v>
      </c>
      <c r="G2881" s="131">
        <v>26616.000000029802</v>
      </c>
      <c r="H2881" s="152" t="s">
        <v>161</v>
      </c>
    </row>
    <row r="2883" spans="1:8" ht="12.75">
      <c r="A2883" s="147" t="s">
        <v>428</v>
      </c>
      <c r="C2883" s="153" t="s">
        <v>429</v>
      </c>
      <c r="D2883" s="131">
        <v>30093.87415807446</v>
      </c>
      <c r="F2883" s="131">
        <v>26971.333333323397</v>
      </c>
      <c r="G2883" s="131">
        <v>26828.666666686535</v>
      </c>
      <c r="H2883" s="131">
        <v>3193.359487554928</v>
      </c>
    </row>
    <row r="2884" spans="1:8" ht="12.75">
      <c r="A2884" s="130">
        <v>38396.07209490741</v>
      </c>
      <c r="C2884" s="153" t="s">
        <v>430</v>
      </c>
      <c r="D2884" s="131">
        <v>111.40483692016693</v>
      </c>
      <c r="F2884" s="131">
        <v>342.6971452249594</v>
      </c>
      <c r="G2884" s="131">
        <v>410.6206684022272</v>
      </c>
      <c r="H2884" s="131">
        <v>111.40483692016693</v>
      </c>
    </row>
    <row r="2886" spans="3:8" ht="12.75">
      <c r="C2886" s="153" t="s">
        <v>431</v>
      </c>
      <c r="D2886" s="131">
        <v>0.37019107721056244</v>
      </c>
      <c r="F2886" s="131">
        <v>1.2705977156922872</v>
      </c>
      <c r="G2886" s="131">
        <v>1.5305295395544183</v>
      </c>
      <c r="H2886" s="131">
        <v>3.4886406417545768</v>
      </c>
    </row>
    <row r="2887" spans="1:10" ht="12.75">
      <c r="A2887" s="147" t="s">
        <v>420</v>
      </c>
      <c r="C2887" s="148" t="s">
        <v>421</v>
      </c>
      <c r="D2887" s="148" t="s">
        <v>422</v>
      </c>
      <c r="F2887" s="148" t="s">
        <v>423</v>
      </c>
      <c r="G2887" s="148" t="s">
        <v>424</v>
      </c>
      <c r="H2887" s="148" t="s">
        <v>425</v>
      </c>
      <c r="I2887" s="149" t="s">
        <v>426</v>
      </c>
      <c r="J2887" s="148" t="s">
        <v>427</v>
      </c>
    </row>
    <row r="2888" spans="1:8" ht="12.75">
      <c r="A2888" s="150" t="s">
        <v>494</v>
      </c>
      <c r="C2888" s="151">
        <v>361.38400000007823</v>
      </c>
      <c r="D2888" s="131">
        <v>58179.45271295309</v>
      </c>
      <c r="F2888" s="131">
        <v>24590</v>
      </c>
      <c r="G2888" s="131">
        <v>24614</v>
      </c>
      <c r="H2888" s="152" t="s">
        <v>162</v>
      </c>
    </row>
    <row r="2890" spans="4:8" ht="12.75">
      <c r="D2890" s="131">
        <v>58302.12003147602</v>
      </c>
      <c r="F2890" s="131">
        <v>25008</v>
      </c>
      <c r="G2890" s="131">
        <v>24922</v>
      </c>
      <c r="H2890" s="152" t="s">
        <v>163</v>
      </c>
    </row>
    <row r="2892" spans="4:8" ht="12.75">
      <c r="D2892" s="131">
        <v>58763.77289324999</v>
      </c>
      <c r="F2892" s="131">
        <v>24792</v>
      </c>
      <c r="G2892" s="131">
        <v>24524</v>
      </c>
      <c r="H2892" s="152" t="s">
        <v>164</v>
      </c>
    </row>
    <row r="2894" spans="1:8" ht="12.75">
      <c r="A2894" s="147" t="s">
        <v>428</v>
      </c>
      <c r="C2894" s="153" t="s">
        <v>429</v>
      </c>
      <c r="D2894" s="131">
        <v>58415.1152125597</v>
      </c>
      <c r="F2894" s="131">
        <v>24796.666666666664</v>
      </c>
      <c r="G2894" s="131">
        <v>24686.666666666664</v>
      </c>
      <c r="H2894" s="131">
        <v>33669.00942140603</v>
      </c>
    </row>
    <row r="2895" spans="1:8" ht="12.75">
      <c r="A2895" s="130">
        <v>38396.07252314815</v>
      </c>
      <c r="C2895" s="153" t="s">
        <v>430</v>
      </c>
      <c r="D2895" s="131">
        <v>308.11272529192365</v>
      </c>
      <c r="F2895" s="131">
        <v>209.03907130805314</v>
      </c>
      <c r="G2895" s="131">
        <v>208.7135197665291</v>
      </c>
      <c r="H2895" s="131">
        <v>308.11272529192365</v>
      </c>
    </row>
    <row r="2897" spans="3:8" ht="12.75">
      <c r="C2897" s="153" t="s">
        <v>431</v>
      </c>
      <c r="D2897" s="131">
        <v>0.5274537663253244</v>
      </c>
      <c r="F2897" s="131">
        <v>0.8430127892514578</v>
      </c>
      <c r="G2897" s="131">
        <v>0.8454503906286623</v>
      </c>
      <c r="H2897" s="131">
        <v>0.9151226323160914</v>
      </c>
    </row>
    <row r="2898" spans="1:10" ht="12.75">
      <c r="A2898" s="147" t="s">
        <v>420</v>
      </c>
      <c r="C2898" s="148" t="s">
        <v>421</v>
      </c>
      <c r="D2898" s="148" t="s">
        <v>422</v>
      </c>
      <c r="F2898" s="148" t="s">
        <v>423</v>
      </c>
      <c r="G2898" s="148" t="s">
        <v>424</v>
      </c>
      <c r="H2898" s="148" t="s">
        <v>425</v>
      </c>
      <c r="I2898" s="149" t="s">
        <v>426</v>
      </c>
      <c r="J2898" s="148" t="s">
        <v>427</v>
      </c>
    </row>
    <row r="2899" spans="1:8" ht="12.75">
      <c r="A2899" s="150" t="s">
        <v>513</v>
      </c>
      <c r="C2899" s="151">
        <v>371.029</v>
      </c>
      <c r="D2899" s="131">
        <v>36689.94019961357</v>
      </c>
      <c r="F2899" s="131">
        <v>30640</v>
      </c>
      <c r="G2899" s="131">
        <v>30888</v>
      </c>
      <c r="H2899" s="152" t="s">
        <v>165</v>
      </c>
    </row>
    <row r="2901" spans="4:8" ht="12.75">
      <c r="D2901" s="131">
        <v>36892.209608078</v>
      </c>
      <c r="F2901" s="131">
        <v>29948</v>
      </c>
      <c r="G2901" s="131">
        <v>30202</v>
      </c>
      <c r="H2901" s="152" t="s">
        <v>166</v>
      </c>
    </row>
    <row r="2903" spans="4:8" ht="12.75">
      <c r="D2903" s="131">
        <v>37164.52611249685</v>
      </c>
      <c r="F2903" s="131">
        <v>29981.999999970198</v>
      </c>
      <c r="G2903" s="131">
        <v>30479.999999970198</v>
      </c>
      <c r="H2903" s="152" t="s">
        <v>167</v>
      </c>
    </row>
    <row r="2905" spans="1:8" ht="12.75">
      <c r="A2905" s="147" t="s">
        <v>428</v>
      </c>
      <c r="C2905" s="153" t="s">
        <v>429</v>
      </c>
      <c r="D2905" s="131">
        <v>36915.55864006281</v>
      </c>
      <c r="F2905" s="131">
        <v>30189.99999999007</v>
      </c>
      <c r="G2905" s="131">
        <v>30523.333333323397</v>
      </c>
      <c r="H2905" s="131">
        <v>6598.7087457809885</v>
      </c>
    </row>
    <row r="2906" spans="1:8" ht="12.75">
      <c r="A2906" s="130">
        <v>38396.072962962964</v>
      </c>
      <c r="C2906" s="153" t="s">
        <v>430</v>
      </c>
      <c r="D2906" s="131">
        <v>238.15295536210564</v>
      </c>
      <c r="F2906" s="131">
        <v>390.08204266039155</v>
      </c>
      <c r="G2906" s="131">
        <v>345.04685672289577</v>
      </c>
      <c r="H2906" s="131">
        <v>238.15295536210564</v>
      </c>
    </row>
    <row r="2908" spans="3:8" ht="12.75">
      <c r="C2908" s="153" t="s">
        <v>431</v>
      </c>
      <c r="D2908" s="131">
        <v>0.645128948701995</v>
      </c>
      <c r="F2908" s="131">
        <v>1.2920902373650873</v>
      </c>
      <c r="G2908" s="131">
        <v>1.1304363548859062</v>
      </c>
      <c r="H2908" s="131">
        <v>3.609084209306455</v>
      </c>
    </row>
    <row r="2909" spans="1:10" ht="12.75">
      <c r="A2909" s="147" t="s">
        <v>420</v>
      </c>
      <c r="C2909" s="148" t="s">
        <v>421</v>
      </c>
      <c r="D2909" s="148" t="s">
        <v>422</v>
      </c>
      <c r="F2909" s="148" t="s">
        <v>423</v>
      </c>
      <c r="G2909" s="148" t="s">
        <v>424</v>
      </c>
      <c r="H2909" s="148" t="s">
        <v>425</v>
      </c>
      <c r="I2909" s="149" t="s">
        <v>426</v>
      </c>
      <c r="J2909" s="148" t="s">
        <v>427</v>
      </c>
    </row>
    <row r="2910" spans="1:8" ht="12.75">
      <c r="A2910" s="150" t="s">
        <v>488</v>
      </c>
      <c r="C2910" s="151">
        <v>407.77100000018254</v>
      </c>
      <c r="D2910" s="131">
        <v>1058817.7903938293</v>
      </c>
      <c r="F2910" s="131">
        <v>81100</v>
      </c>
      <c r="G2910" s="131">
        <v>78100</v>
      </c>
      <c r="H2910" s="152" t="s">
        <v>168</v>
      </c>
    </row>
    <row r="2912" spans="4:8" ht="12.75">
      <c r="D2912" s="131">
        <v>1036253.678647995</v>
      </c>
      <c r="F2912" s="131">
        <v>81400</v>
      </c>
      <c r="G2912" s="131">
        <v>78200</v>
      </c>
      <c r="H2912" s="152" t="s">
        <v>169</v>
      </c>
    </row>
    <row r="2914" spans="4:8" ht="12.75">
      <c r="D2914" s="131">
        <v>1042737.4563617706</v>
      </c>
      <c r="F2914" s="131">
        <v>81100</v>
      </c>
      <c r="G2914" s="131">
        <v>77400</v>
      </c>
      <c r="H2914" s="152" t="s">
        <v>170</v>
      </c>
    </row>
    <row r="2916" spans="1:8" ht="12.75">
      <c r="A2916" s="147" t="s">
        <v>428</v>
      </c>
      <c r="C2916" s="153" t="s">
        <v>429</v>
      </c>
      <c r="D2916" s="131">
        <v>1045936.308467865</v>
      </c>
      <c r="F2916" s="131">
        <v>81200</v>
      </c>
      <c r="G2916" s="131">
        <v>77900</v>
      </c>
      <c r="H2916" s="131">
        <v>966413.2895999403</v>
      </c>
    </row>
    <row r="2917" spans="1:8" ht="12.75">
      <c r="A2917" s="130">
        <v>38396.0734375</v>
      </c>
      <c r="C2917" s="153" t="s">
        <v>430</v>
      </c>
      <c r="D2917" s="131">
        <v>11617.197416635536</v>
      </c>
      <c r="F2917" s="131">
        <v>173.20508075688772</v>
      </c>
      <c r="G2917" s="131">
        <v>435.88989435406734</v>
      </c>
      <c r="H2917" s="131">
        <v>11617.197416635536</v>
      </c>
    </row>
    <row r="2919" spans="3:8" ht="12.75">
      <c r="C2919" s="153" t="s">
        <v>431</v>
      </c>
      <c r="D2919" s="131">
        <v>1.1106983592196866</v>
      </c>
      <c r="F2919" s="131">
        <v>0.21330674970060062</v>
      </c>
      <c r="G2919" s="131">
        <v>0.5595505704160044</v>
      </c>
      <c r="H2919" s="131">
        <v>1.202094129049553</v>
      </c>
    </row>
    <row r="2920" spans="1:10" ht="12.75">
      <c r="A2920" s="147" t="s">
        <v>420</v>
      </c>
      <c r="C2920" s="148" t="s">
        <v>421</v>
      </c>
      <c r="D2920" s="148" t="s">
        <v>422</v>
      </c>
      <c r="F2920" s="148" t="s">
        <v>423</v>
      </c>
      <c r="G2920" s="148" t="s">
        <v>424</v>
      </c>
      <c r="H2920" s="148" t="s">
        <v>425</v>
      </c>
      <c r="I2920" s="149" t="s">
        <v>426</v>
      </c>
      <c r="J2920" s="148" t="s">
        <v>427</v>
      </c>
    </row>
    <row r="2921" spans="1:8" ht="12.75">
      <c r="A2921" s="150" t="s">
        <v>495</v>
      </c>
      <c r="C2921" s="151">
        <v>455.40299999993294</v>
      </c>
      <c r="D2921" s="131">
        <v>90304.9173591137</v>
      </c>
      <c r="F2921" s="131">
        <v>72535</v>
      </c>
      <c r="G2921" s="131">
        <v>76120</v>
      </c>
      <c r="H2921" s="152" t="s">
        <v>171</v>
      </c>
    </row>
    <row r="2923" spans="4:8" ht="12.75">
      <c r="D2923" s="131">
        <v>90077.12759971619</v>
      </c>
      <c r="F2923" s="131">
        <v>73087.5</v>
      </c>
      <c r="G2923" s="131">
        <v>75682.5</v>
      </c>
      <c r="H2923" s="152" t="s">
        <v>172</v>
      </c>
    </row>
    <row r="2925" spans="4:8" ht="12.75">
      <c r="D2925" s="131">
        <v>89343.21866869926</v>
      </c>
      <c r="F2925" s="131">
        <v>72902.5</v>
      </c>
      <c r="G2925" s="131">
        <v>75762.5</v>
      </c>
      <c r="H2925" s="152" t="s">
        <v>173</v>
      </c>
    </row>
    <row r="2927" spans="1:8" ht="12.75">
      <c r="A2927" s="147" t="s">
        <v>428</v>
      </c>
      <c r="C2927" s="153" t="s">
        <v>429</v>
      </c>
      <c r="D2927" s="131">
        <v>89908.42120917639</v>
      </c>
      <c r="F2927" s="131">
        <v>72841.66666666667</v>
      </c>
      <c r="G2927" s="131">
        <v>75855</v>
      </c>
      <c r="H2927" s="131">
        <v>15568.847565765529</v>
      </c>
    </row>
    <row r="2928" spans="1:8" ht="12.75">
      <c r="A2928" s="130">
        <v>38396.07407407407</v>
      </c>
      <c r="C2928" s="153" t="s">
        <v>430</v>
      </c>
      <c r="D2928" s="131">
        <v>502.55594458866585</v>
      </c>
      <c r="F2928" s="131">
        <v>281.2287028973631</v>
      </c>
      <c r="G2928" s="131">
        <v>232.9565410114084</v>
      </c>
      <c r="H2928" s="131">
        <v>502.55594458866585</v>
      </c>
    </row>
    <row r="2930" spans="3:8" ht="12.75">
      <c r="C2930" s="153" t="s">
        <v>431</v>
      </c>
      <c r="D2930" s="131">
        <v>0.5589642636694117</v>
      </c>
      <c r="F2930" s="131">
        <v>0.38608219137036465</v>
      </c>
      <c r="G2930" s="131">
        <v>0.3071076936410366</v>
      </c>
      <c r="H2930" s="131">
        <v>3.2279585400639443</v>
      </c>
    </row>
    <row r="2931" spans="1:16" ht="12.75">
      <c r="A2931" s="141" t="s">
        <v>411</v>
      </c>
      <c r="B2931" s="136" t="s">
        <v>361</v>
      </c>
      <c r="D2931" s="141" t="s">
        <v>412</v>
      </c>
      <c r="E2931" s="136" t="s">
        <v>413</v>
      </c>
      <c r="F2931" s="137" t="s">
        <v>462</v>
      </c>
      <c r="G2931" s="142" t="s">
        <v>415</v>
      </c>
      <c r="H2931" s="143">
        <v>2</v>
      </c>
      <c r="I2931" s="144" t="s">
        <v>416</v>
      </c>
      <c r="J2931" s="143">
        <v>13</v>
      </c>
      <c r="K2931" s="142" t="s">
        <v>417</v>
      </c>
      <c r="L2931" s="145">
        <v>1</v>
      </c>
      <c r="M2931" s="142" t="s">
        <v>418</v>
      </c>
      <c r="N2931" s="146">
        <v>1</v>
      </c>
      <c r="O2931" s="142" t="s">
        <v>419</v>
      </c>
      <c r="P2931" s="146">
        <v>1</v>
      </c>
    </row>
    <row r="2933" spans="1:10" ht="12.75">
      <c r="A2933" s="147" t="s">
        <v>420</v>
      </c>
      <c r="C2933" s="148" t="s">
        <v>421</v>
      </c>
      <c r="D2933" s="148" t="s">
        <v>422</v>
      </c>
      <c r="F2933" s="148" t="s">
        <v>423</v>
      </c>
      <c r="G2933" s="148" t="s">
        <v>424</v>
      </c>
      <c r="H2933" s="148" t="s">
        <v>425</v>
      </c>
      <c r="I2933" s="149" t="s">
        <v>426</v>
      </c>
      <c r="J2933" s="148" t="s">
        <v>427</v>
      </c>
    </row>
    <row r="2934" spans="1:8" ht="12.75">
      <c r="A2934" s="150" t="s">
        <v>491</v>
      </c>
      <c r="C2934" s="151">
        <v>228.61599999992177</v>
      </c>
      <c r="D2934" s="131">
        <v>58403.14256608486</v>
      </c>
      <c r="F2934" s="131">
        <v>25897.000000029802</v>
      </c>
      <c r="G2934" s="131">
        <v>25872.000000029802</v>
      </c>
      <c r="H2934" s="152" t="s">
        <v>174</v>
      </c>
    </row>
    <row r="2936" spans="4:8" ht="12.75">
      <c r="D2936" s="131">
        <v>57920.005176365376</v>
      </c>
      <c r="F2936" s="131">
        <v>26493.000000029802</v>
      </c>
      <c r="G2936" s="131">
        <v>25374</v>
      </c>
      <c r="H2936" s="152" t="s">
        <v>175</v>
      </c>
    </row>
    <row r="2938" spans="4:8" ht="12.75">
      <c r="D2938" s="131">
        <v>56957.896419644356</v>
      </c>
      <c r="F2938" s="131">
        <v>26265</v>
      </c>
      <c r="G2938" s="131">
        <v>25240</v>
      </c>
      <c r="H2938" s="152" t="s">
        <v>176</v>
      </c>
    </row>
    <row r="2940" spans="1:8" ht="12.75">
      <c r="A2940" s="147" t="s">
        <v>428</v>
      </c>
      <c r="C2940" s="153" t="s">
        <v>429</v>
      </c>
      <c r="D2940" s="131">
        <v>57760.348054031536</v>
      </c>
      <c r="F2940" s="131">
        <v>26218.3333333532</v>
      </c>
      <c r="G2940" s="131">
        <v>25495.333333343267</v>
      </c>
      <c r="H2940" s="131">
        <v>31890.248665637242</v>
      </c>
    </row>
    <row r="2941" spans="1:8" ht="12.75">
      <c r="A2941" s="130">
        <v>38396.07630787037</v>
      </c>
      <c r="C2941" s="153" t="s">
        <v>430</v>
      </c>
      <c r="D2941" s="131">
        <v>735.7322226760812</v>
      </c>
      <c r="F2941" s="131">
        <v>300.7280055663409</v>
      </c>
      <c r="G2941" s="131">
        <v>333.01251229454806</v>
      </c>
      <c r="H2941" s="131">
        <v>735.7322226760812</v>
      </c>
    </row>
    <row r="2943" spans="3:8" ht="12.75">
      <c r="C2943" s="153" t="s">
        <v>431</v>
      </c>
      <c r="D2943" s="131">
        <v>1.273766948197482</v>
      </c>
      <c r="F2943" s="131">
        <v>1.1470141970610126</v>
      </c>
      <c r="G2943" s="131">
        <v>1.3061704584933909</v>
      </c>
      <c r="H2943" s="131">
        <v>2.3070758412393815</v>
      </c>
    </row>
    <row r="2944" spans="1:10" ht="12.75">
      <c r="A2944" s="147" t="s">
        <v>420</v>
      </c>
      <c r="C2944" s="148" t="s">
        <v>421</v>
      </c>
      <c r="D2944" s="148" t="s">
        <v>422</v>
      </c>
      <c r="F2944" s="148" t="s">
        <v>423</v>
      </c>
      <c r="G2944" s="148" t="s">
        <v>424</v>
      </c>
      <c r="H2944" s="148" t="s">
        <v>425</v>
      </c>
      <c r="I2944" s="149" t="s">
        <v>426</v>
      </c>
      <c r="J2944" s="148" t="s">
        <v>427</v>
      </c>
    </row>
    <row r="2945" spans="1:8" ht="12.75">
      <c r="A2945" s="150" t="s">
        <v>492</v>
      </c>
      <c r="C2945" s="151">
        <v>231.6040000000503</v>
      </c>
      <c r="D2945" s="131">
        <v>59936.178278923035</v>
      </c>
      <c r="F2945" s="131">
        <v>19924</v>
      </c>
      <c r="G2945" s="131">
        <v>22856</v>
      </c>
      <c r="H2945" s="152" t="s">
        <v>177</v>
      </c>
    </row>
    <row r="2947" spans="4:8" ht="12.75">
      <c r="D2947" s="131">
        <v>59745.83459663391</v>
      </c>
      <c r="F2947" s="131">
        <v>19667</v>
      </c>
      <c r="G2947" s="131">
        <v>22768</v>
      </c>
      <c r="H2947" s="152" t="s">
        <v>178</v>
      </c>
    </row>
    <row r="2949" spans="4:8" ht="12.75">
      <c r="D2949" s="131">
        <v>60255.54225951433</v>
      </c>
      <c r="F2949" s="131">
        <v>19473</v>
      </c>
      <c r="G2949" s="131">
        <v>22939</v>
      </c>
      <c r="H2949" s="152" t="s">
        <v>179</v>
      </c>
    </row>
    <row r="2951" spans="1:8" ht="12.75">
      <c r="A2951" s="147" t="s">
        <v>428</v>
      </c>
      <c r="C2951" s="153" t="s">
        <v>429</v>
      </c>
      <c r="D2951" s="131">
        <v>59979.185045023754</v>
      </c>
      <c r="F2951" s="131">
        <v>19688</v>
      </c>
      <c r="G2951" s="131">
        <v>22854.333333333336</v>
      </c>
      <c r="H2951" s="131">
        <v>38455.62948946821</v>
      </c>
    </row>
    <row r="2952" spans="1:8" ht="12.75">
      <c r="A2952" s="130">
        <v>38396.07677083334</v>
      </c>
      <c r="C2952" s="153" t="s">
        <v>430</v>
      </c>
      <c r="D2952" s="131">
        <v>257.5609866562301</v>
      </c>
      <c r="F2952" s="131">
        <v>226.23218161879623</v>
      </c>
      <c r="G2952" s="131">
        <v>85.51218236797219</v>
      </c>
      <c r="H2952" s="131">
        <v>257.5609866562301</v>
      </c>
    </row>
    <row r="2954" spans="3:8" ht="12.75">
      <c r="C2954" s="153" t="s">
        <v>431</v>
      </c>
      <c r="D2954" s="131">
        <v>0.42941728278383634</v>
      </c>
      <c r="F2954" s="131">
        <v>1.1490866599898226</v>
      </c>
      <c r="G2954" s="131">
        <v>0.37416178857972454</v>
      </c>
      <c r="H2954" s="131">
        <v>0.6697614629524345</v>
      </c>
    </row>
    <row r="2955" spans="1:10" ht="12.75">
      <c r="A2955" s="147" t="s">
        <v>420</v>
      </c>
      <c r="C2955" s="148" t="s">
        <v>421</v>
      </c>
      <c r="D2955" s="148" t="s">
        <v>422</v>
      </c>
      <c r="F2955" s="148" t="s">
        <v>423</v>
      </c>
      <c r="G2955" s="148" t="s">
        <v>424</v>
      </c>
      <c r="H2955" s="148" t="s">
        <v>425</v>
      </c>
      <c r="I2955" s="149" t="s">
        <v>426</v>
      </c>
      <c r="J2955" s="148" t="s">
        <v>427</v>
      </c>
    </row>
    <row r="2956" spans="1:8" ht="12.75">
      <c r="A2956" s="150" t="s">
        <v>490</v>
      </c>
      <c r="C2956" s="151">
        <v>267.7160000000149</v>
      </c>
      <c r="D2956" s="131">
        <v>68295.49901461601</v>
      </c>
      <c r="F2956" s="131">
        <v>6367.25</v>
      </c>
      <c r="G2956" s="131">
        <v>6616.500000007451</v>
      </c>
      <c r="H2956" s="152" t="s">
        <v>180</v>
      </c>
    </row>
    <row r="2958" spans="4:8" ht="12.75">
      <c r="D2958" s="131">
        <v>71037.1190854311</v>
      </c>
      <c r="F2958" s="131">
        <v>6392.25</v>
      </c>
      <c r="G2958" s="131">
        <v>6543.000000007451</v>
      </c>
      <c r="H2958" s="152" t="s">
        <v>181</v>
      </c>
    </row>
    <row r="2960" spans="4:8" ht="12.75">
      <c r="D2960" s="131">
        <v>69813.602216959</v>
      </c>
      <c r="F2960" s="131">
        <v>6417.75</v>
      </c>
      <c r="G2960" s="131">
        <v>6539</v>
      </c>
      <c r="H2960" s="152" t="s">
        <v>182</v>
      </c>
    </row>
    <row r="2962" spans="1:8" ht="12.75">
      <c r="A2962" s="147" t="s">
        <v>428</v>
      </c>
      <c r="C2962" s="153" t="s">
        <v>429</v>
      </c>
      <c r="D2962" s="131">
        <v>69715.40677233537</v>
      </c>
      <c r="F2962" s="131">
        <v>6392.416666666666</v>
      </c>
      <c r="G2962" s="131">
        <v>6566.166666671634</v>
      </c>
      <c r="H2962" s="131">
        <v>63221.54179617296</v>
      </c>
    </row>
    <row r="2963" spans="1:8" ht="12.75">
      <c r="A2963" s="130">
        <v>38396.077418981484</v>
      </c>
      <c r="C2963" s="153" t="s">
        <v>430</v>
      </c>
      <c r="D2963" s="131">
        <v>1373.4452709088207</v>
      </c>
      <c r="F2963" s="131">
        <v>25.250412537884078</v>
      </c>
      <c r="G2963" s="131">
        <v>43.63580334469372</v>
      </c>
      <c r="H2963" s="131">
        <v>1373.4452709088207</v>
      </c>
    </row>
    <row r="2965" spans="3:8" ht="12.75">
      <c r="C2965" s="153" t="s">
        <v>431</v>
      </c>
      <c r="D2965" s="131">
        <v>1.970074241112848</v>
      </c>
      <c r="F2965" s="131">
        <v>0.39500573655582655</v>
      </c>
      <c r="G2965" s="131">
        <v>0.664555220113116</v>
      </c>
      <c r="H2965" s="131">
        <v>2.1724324207986343</v>
      </c>
    </row>
    <row r="2966" spans="1:10" ht="12.75">
      <c r="A2966" s="147" t="s">
        <v>420</v>
      </c>
      <c r="C2966" s="148" t="s">
        <v>421</v>
      </c>
      <c r="D2966" s="148" t="s">
        <v>422</v>
      </c>
      <c r="F2966" s="148" t="s">
        <v>423</v>
      </c>
      <c r="G2966" s="148" t="s">
        <v>424</v>
      </c>
      <c r="H2966" s="148" t="s">
        <v>425</v>
      </c>
      <c r="I2966" s="149" t="s">
        <v>426</v>
      </c>
      <c r="J2966" s="148" t="s">
        <v>427</v>
      </c>
    </row>
    <row r="2967" spans="1:8" ht="12.75">
      <c r="A2967" s="150" t="s">
        <v>489</v>
      </c>
      <c r="C2967" s="151">
        <v>292.40199999976903</v>
      </c>
      <c r="D2967" s="131">
        <v>56239.406284451485</v>
      </c>
      <c r="F2967" s="131">
        <v>21680.25</v>
      </c>
      <c r="G2967" s="131">
        <v>20796.75</v>
      </c>
      <c r="H2967" s="152" t="s">
        <v>183</v>
      </c>
    </row>
    <row r="2969" spans="4:8" ht="12.75">
      <c r="D2969" s="131">
        <v>57593.93114203215</v>
      </c>
      <c r="F2969" s="131">
        <v>21602.5</v>
      </c>
      <c r="G2969" s="131">
        <v>20542.75</v>
      </c>
      <c r="H2969" s="152" t="s">
        <v>184</v>
      </c>
    </row>
    <row r="2971" spans="4:8" ht="12.75">
      <c r="D2971" s="131">
        <v>57553.40155106783</v>
      </c>
      <c r="F2971" s="131">
        <v>21460.25</v>
      </c>
      <c r="G2971" s="131">
        <v>20830</v>
      </c>
      <c r="H2971" s="152" t="s">
        <v>185</v>
      </c>
    </row>
    <row r="2973" spans="1:8" ht="12.75">
      <c r="A2973" s="147" t="s">
        <v>428</v>
      </c>
      <c r="C2973" s="153" t="s">
        <v>429</v>
      </c>
      <c r="D2973" s="131">
        <v>57128.91299251716</v>
      </c>
      <c r="F2973" s="131">
        <v>21581</v>
      </c>
      <c r="G2973" s="131">
        <v>20723.166666666668</v>
      </c>
      <c r="H2973" s="131">
        <v>36039.83436728174</v>
      </c>
    </row>
    <row r="2974" spans="1:8" ht="12.75">
      <c r="A2974" s="130">
        <v>38396.07809027778</v>
      </c>
      <c r="C2974" s="153" t="s">
        <v>430</v>
      </c>
      <c r="D2974" s="131">
        <v>770.6019074114841</v>
      </c>
      <c r="F2974" s="131">
        <v>111.56472336720063</v>
      </c>
      <c r="G2974" s="131">
        <v>157.12740319031982</v>
      </c>
      <c r="H2974" s="131">
        <v>770.6019074114841</v>
      </c>
    </row>
    <row r="2976" spans="3:8" ht="12.75">
      <c r="C2976" s="153" t="s">
        <v>431</v>
      </c>
      <c r="D2976" s="131">
        <v>1.3488824958255707</v>
      </c>
      <c r="F2976" s="131">
        <v>0.5169580805671685</v>
      </c>
      <c r="G2976" s="131">
        <v>0.7582210080038595</v>
      </c>
      <c r="H2976" s="131">
        <v>2.138194919427999</v>
      </c>
    </row>
    <row r="2977" spans="1:10" ht="12.75">
      <c r="A2977" s="147" t="s">
        <v>420</v>
      </c>
      <c r="C2977" s="148" t="s">
        <v>421</v>
      </c>
      <c r="D2977" s="148" t="s">
        <v>422</v>
      </c>
      <c r="F2977" s="148" t="s">
        <v>423</v>
      </c>
      <c r="G2977" s="148" t="s">
        <v>424</v>
      </c>
      <c r="H2977" s="148" t="s">
        <v>425</v>
      </c>
      <c r="I2977" s="149" t="s">
        <v>426</v>
      </c>
      <c r="J2977" s="148" t="s">
        <v>427</v>
      </c>
    </row>
    <row r="2978" spans="1:8" ht="12.75">
      <c r="A2978" s="150" t="s">
        <v>493</v>
      </c>
      <c r="C2978" s="151">
        <v>324.75400000019</v>
      </c>
      <c r="D2978" s="131">
        <v>51058.08589857817</v>
      </c>
      <c r="F2978" s="131">
        <v>32036</v>
      </c>
      <c r="G2978" s="131">
        <v>28212</v>
      </c>
      <c r="H2978" s="152" t="s">
        <v>186</v>
      </c>
    </row>
    <row r="2980" spans="4:8" ht="12.75">
      <c r="D2980" s="131">
        <v>52123.74829262495</v>
      </c>
      <c r="F2980" s="131">
        <v>30871</v>
      </c>
      <c r="G2980" s="131">
        <v>28325.999999970198</v>
      </c>
      <c r="H2980" s="152" t="s">
        <v>187</v>
      </c>
    </row>
    <row r="2982" spans="4:8" ht="12.75">
      <c r="D2982" s="131">
        <v>52821.42904692888</v>
      </c>
      <c r="F2982" s="131">
        <v>30960</v>
      </c>
      <c r="G2982" s="131">
        <v>28290</v>
      </c>
      <c r="H2982" s="152" t="s">
        <v>188</v>
      </c>
    </row>
    <row r="2984" spans="1:8" ht="12.75">
      <c r="A2984" s="147" t="s">
        <v>428</v>
      </c>
      <c r="C2984" s="153" t="s">
        <v>429</v>
      </c>
      <c r="D2984" s="131">
        <v>52001.087746043995</v>
      </c>
      <c r="F2984" s="131">
        <v>31289</v>
      </c>
      <c r="G2984" s="131">
        <v>28275.99999999007</v>
      </c>
      <c r="H2984" s="131">
        <v>22118.51503509711</v>
      </c>
    </row>
    <row r="2985" spans="1:8" ht="12.75">
      <c r="A2985" s="130">
        <v>38396.07859953704</v>
      </c>
      <c r="C2985" s="153" t="s">
        <v>430</v>
      </c>
      <c r="D2985" s="131">
        <v>888.0478432912745</v>
      </c>
      <c r="F2985" s="131">
        <v>648.4496896444628</v>
      </c>
      <c r="G2985" s="131">
        <v>58.27520912511465</v>
      </c>
      <c r="H2985" s="131">
        <v>888.0478432912745</v>
      </c>
    </row>
    <row r="2987" spans="3:8" ht="12.75">
      <c r="C2987" s="153" t="s">
        <v>431</v>
      </c>
      <c r="D2987" s="131">
        <v>1.707748591006797</v>
      </c>
      <c r="F2987" s="131">
        <v>2.0724525860349092</v>
      </c>
      <c r="G2987" s="131">
        <v>0.20609424644622695</v>
      </c>
      <c r="H2987" s="131">
        <v>4.014952368557031</v>
      </c>
    </row>
    <row r="2988" spans="1:10" ht="12.75">
      <c r="A2988" s="147" t="s">
        <v>420</v>
      </c>
      <c r="C2988" s="148" t="s">
        <v>421</v>
      </c>
      <c r="D2988" s="148" t="s">
        <v>422</v>
      </c>
      <c r="F2988" s="148" t="s">
        <v>423</v>
      </c>
      <c r="G2988" s="148" t="s">
        <v>424</v>
      </c>
      <c r="H2988" s="148" t="s">
        <v>425</v>
      </c>
      <c r="I2988" s="149" t="s">
        <v>426</v>
      </c>
      <c r="J2988" s="148" t="s">
        <v>427</v>
      </c>
    </row>
    <row r="2989" spans="1:8" ht="12.75">
      <c r="A2989" s="150" t="s">
        <v>512</v>
      </c>
      <c r="C2989" s="151">
        <v>343.82299999985844</v>
      </c>
      <c r="D2989" s="131">
        <v>58513.46012228727</v>
      </c>
      <c r="F2989" s="131">
        <v>28160</v>
      </c>
      <c r="G2989" s="131">
        <v>28477.999999970198</v>
      </c>
      <c r="H2989" s="152" t="s">
        <v>189</v>
      </c>
    </row>
    <row r="2991" spans="4:8" ht="12.75">
      <c r="D2991" s="131">
        <v>57268.133003652096</v>
      </c>
      <c r="F2991" s="131">
        <v>28566.000000029802</v>
      </c>
      <c r="G2991" s="131">
        <v>28742</v>
      </c>
      <c r="H2991" s="152" t="s">
        <v>190</v>
      </c>
    </row>
    <row r="2993" spans="4:8" ht="12.75">
      <c r="D2993" s="131">
        <v>57036.47844398022</v>
      </c>
      <c r="F2993" s="131">
        <v>28140</v>
      </c>
      <c r="G2993" s="131">
        <v>27629.999999970198</v>
      </c>
      <c r="H2993" s="152" t="s">
        <v>191</v>
      </c>
    </row>
    <row r="2995" spans="1:8" ht="12.75">
      <c r="A2995" s="147" t="s">
        <v>428</v>
      </c>
      <c r="C2995" s="153" t="s">
        <v>429</v>
      </c>
      <c r="D2995" s="131">
        <v>57606.02385663986</v>
      </c>
      <c r="F2995" s="131">
        <v>28288.666666676603</v>
      </c>
      <c r="G2995" s="131">
        <v>28283.333333313465</v>
      </c>
      <c r="H2995" s="131">
        <v>29320.00461662548</v>
      </c>
    </row>
    <row r="2996" spans="1:8" ht="12.75">
      <c r="A2996" s="130">
        <v>38396.079039351855</v>
      </c>
      <c r="C2996" s="153" t="s">
        <v>430</v>
      </c>
      <c r="D2996" s="131">
        <v>794.3528126173445</v>
      </c>
      <c r="F2996" s="131">
        <v>240.3858010404904</v>
      </c>
      <c r="G2996" s="131">
        <v>580.9968445242779</v>
      </c>
      <c r="H2996" s="131">
        <v>794.3528126173445</v>
      </c>
    </row>
    <row r="2998" spans="3:8" ht="12.75">
      <c r="C2998" s="153" t="s">
        <v>431</v>
      </c>
      <c r="D2998" s="131">
        <v>1.3789405333619194</v>
      </c>
      <c r="F2998" s="131">
        <v>0.8497600960587492</v>
      </c>
      <c r="G2998" s="131">
        <v>2.054202160959408</v>
      </c>
      <c r="H2998" s="131">
        <v>2.7092520038926535</v>
      </c>
    </row>
    <row r="2999" spans="1:10" ht="12.75">
      <c r="A2999" s="147" t="s">
        <v>420</v>
      </c>
      <c r="C2999" s="148" t="s">
        <v>421</v>
      </c>
      <c r="D2999" s="148" t="s">
        <v>422</v>
      </c>
      <c r="F2999" s="148" t="s">
        <v>423</v>
      </c>
      <c r="G2999" s="148" t="s">
        <v>424</v>
      </c>
      <c r="H2999" s="148" t="s">
        <v>425</v>
      </c>
      <c r="I2999" s="149" t="s">
        <v>426</v>
      </c>
      <c r="J2999" s="148" t="s">
        <v>427</v>
      </c>
    </row>
    <row r="3000" spans="1:8" ht="12.75">
      <c r="A3000" s="150" t="s">
        <v>494</v>
      </c>
      <c r="C3000" s="151">
        <v>361.38400000007823</v>
      </c>
      <c r="D3000" s="131">
        <v>51646.50183212757</v>
      </c>
      <c r="F3000" s="131">
        <v>26286</v>
      </c>
      <c r="G3000" s="131">
        <v>25598</v>
      </c>
      <c r="H3000" s="152" t="s">
        <v>192</v>
      </c>
    </row>
    <row r="3002" spans="4:8" ht="12.75">
      <c r="D3002" s="131">
        <v>54606.81764113903</v>
      </c>
      <c r="F3002" s="131">
        <v>26079.999999970198</v>
      </c>
      <c r="G3002" s="131">
        <v>26004</v>
      </c>
      <c r="H3002" s="152" t="s">
        <v>193</v>
      </c>
    </row>
    <row r="3004" spans="4:8" ht="12.75">
      <c r="D3004" s="131">
        <v>54914.74761277437</v>
      </c>
      <c r="F3004" s="131">
        <v>26640</v>
      </c>
      <c r="G3004" s="131">
        <v>26174.000000029802</v>
      </c>
      <c r="H3004" s="152" t="s">
        <v>194</v>
      </c>
    </row>
    <row r="3006" spans="1:8" ht="12.75">
      <c r="A3006" s="147" t="s">
        <v>428</v>
      </c>
      <c r="C3006" s="153" t="s">
        <v>429</v>
      </c>
      <c r="D3006" s="131">
        <v>53722.689028680325</v>
      </c>
      <c r="F3006" s="131">
        <v>26335.333333323397</v>
      </c>
      <c r="G3006" s="131">
        <v>25925.333333343267</v>
      </c>
      <c r="H3006" s="131">
        <v>27575.809867714415</v>
      </c>
    </row>
    <row r="3007" spans="1:8" ht="12.75">
      <c r="A3007" s="130">
        <v>38396.07947916666</v>
      </c>
      <c r="C3007" s="153" t="s">
        <v>430</v>
      </c>
      <c r="D3007" s="131">
        <v>1804.6108093449823</v>
      </c>
      <c r="F3007" s="131">
        <v>283.2407692071614</v>
      </c>
      <c r="G3007" s="131">
        <v>295.9481936769636</v>
      </c>
      <c r="H3007" s="131">
        <v>1804.6108093449823</v>
      </c>
    </row>
    <row r="3009" spans="3:8" ht="12.75">
      <c r="C3009" s="153" t="s">
        <v>431</v>
      </c>
      <c r="D3009" s="131">
        <v>3.359122266537282</v>
      </c>
      <c r="F3009" s="131">
        <v>1.0755161729764888</v>
      </c>
      <c r="G3009" s="131">
        <v>1.141540553680506</v>
      </c>
      <c r="H3009" s="131">
        <v>6.544180635136339</v>
      </c>
    </row>
    <row r="3010" spans="1:10" ht="12.75">
      <c r="A3010" s="147" t="s">
        <v>420</v>
      </c>
      <c r="C3010" s="148" t="s">
        <v>421</v>
      </c>
      <c r="D3010" s="148" t="s">
        <v>422</v>
      </c>
      <c r="F3010" s="148" t="s">
        <v>423</v>
      </c>
      <c r="G3010" s="148" t="s">
        <v>424</v>
      </c>
      <c r="H3010" s="148" t="s">
        <v>425</v>
      </c>
      <c r="I3010" s="149" t="s">
        <v>426</v>
      </c>
      <c r="J3010" s="148" t="s">
        <v>427</v>
      </c>
    </row>
    <row r="3011" spans="1:8" ht="12.75">
      <c r="A3011" s="150" t="s">
        <v>513</v>
      </c>
      <c r="C3011" s="151">
        <v>371.029</v>
      </c>
      <c r="D3011" s="131">
        <v>48763.9008872509</v>
      </c>
      <c r="F3011" s="131">
        <v>32058</v>
      </c>
      <c r="G3011" s="131">
        <v>31604</v>
      </c>
      <c r="H3011" s="152" t="s">
        <v>195</v>
      </c>
    </row>
    <row r="3013" spans="4:8" ht="12.75">
      <c r="D3013" s="131">
        <v>47850.052719950676</v>
      </c>
      <c r="F3013" s="131">
        <v>31514</v>
      </c>
      <c r="G3013" s="131">
        <v>31984</v>
      </c>
      <c r="H3013" s="152" t="s">
        <v>196</v>
      </c>
    </row>
    <row r="3015" spans="4:8" ht="12.75">
      <c r="D3015" s="131">
        <v>47678.86380696297</v>
      </c>
      <c r="F3015" s="131">
        <v>32468.000000029802</v>
      </c>
      <c r="G3015" s="131">
        <v>32242</v>
      </c>
      <c r="H3015" s="152" t="s">
        <v>197</v>
      </c>
    </row>
    <row r="3017" spans="1:8" ht="12.75">
      <c r="A3017" s="147" t="s">
        <v>428</v>
      </c>
      <c r="C3017" s="153" t="s">
        <v>429</v>
      </c>
      <c r="D3017" s="131">
        <v>48097.60580472152</v>
      </c>
      <c r="F3017" s="131">
        <v>32013.333333343267</v>
      </c>
      <c r="G3017" s="131">
        <v>31943.333333333336</v>
      </c>
      <c r="H3017" s="131">
        <v>16110.910949183295</v>
      </c>
    </row>
    <row r="3018" spans="1:8" ht="12.75">
      <c r="A3018" s="130">
        <v>38396.079930555556</v>
      </c>
      <c r="C3018" s="153" t="s">
        <v>430</v>
      </c>
      <c r="D3018" s="131">
        <v>583.3423212273773</v>
      </c>
      <c r="F3018" s="131">
        <v>478.56591327293785</v>
      </c>
      <c r="G3018" s="131">
        <v>320.9382079674113</v>
      </c>
      <c r="H3018" s="131">
        <v>583.3423212273773</v>
      </c>
    </row>
    <row r="3020" spans="3:8" ht="12.75">
      <c r="C3020" s="153" t="s">
        <v>431</v>
      </c>
      <c r="D3020" s="131">
        <v>1.21283026767647</v>
      </c>
      <c r="F3020" s="131">
        <v>1.4948956058083795</v>
      </c>
      <c r="G3020" s="131">
        <v>1.0047110757614879</v>
      </c>
      <c r="H3020" s="131">
        <v>3.620790426235635</v>
      </c>
    </row>
    <row r="3021" spans="1:10" ht="12.75">
      <c r="A3021" s="147" t="s">
        <v>420</v>
      </c>
      <c r="C3021" s="148" t="s">
        <v>421</v>
      </c>
      <c r="D3021" s="148" t="s">
        <v>422</v>
      </c>
      <c r="F3021" s="148" t="s">
        <v>423</v>
      </c>
      <c r="G3021" s="148" t="s">
        <v>424</v>
      </c>
      <c r="H3021" s="148" t="s">
        <v>425</v>
      </c>
      <c r="I3021" s="149" t="s">
        <v>426</v>
      </c>
      <c r="J3021" s="148" t="s">
        <v>427</v>
      </c>
    </row>
    <row r="3022" spans="1:8" ht="12.75">
      <c r="A3022" s="150" t="s">
        <v>488</v>
      </c>
      <c r="C3022" s="151">
        <v>407.77100000018254</v>
      </c>
      <c r="D3022" s="131">
        <v>4249997.292663574</v>
      </c>
      <c r="F3022" s="131">
        <v>95900</v>
      </c>
      <c r="G3022" s="131">
        <v>89400</v>
      </c>
      <c r="H3022" s="152" t="s">
        <v>198</v>
      </c>
    </row>
    <row r="3024" spans="4:8" ht="12.75">
      <c r="D3024" s="131">
        <v>4798682.334716797</v>
      </c>
      <c r="F3024" s="131">
        <v>93800</v>
      </c>
      <c r="G3024" s="131">
        <v>89900</v>
      </c>
      <c r="H3024" s="152" t="s">
        <v>199</v>
      </c>
    </row>
    <row r="3026" spans="4:8" ht="12.75">
      <c r="D3026" s="131">
        <v>4698367.103340149</v>
      </c>
      <c r="F3026" s="131">
        <v>94700</v>
      </c>
      <c r="G3026" s="131">
        <v>87000</v>
      </c>
      <c r="H3026" s="152" t="s">
        <v>200</v>
      </c>
    </row>
    <row r="3028" spans="1:8" ht="12.75">
      <c r="A3028" s="147" t="s">
        <v>428</v>
      </c>
      <c r="C3028" s="153" t="s">
        <v>429</v>
      </c>
      <c r="D3028" s="131">
        <v>4582348.910240173</v>
      </c>
      <c r="F3028" s="131">
        <v>94800</v>
      </c>
      <c r="G3028" s="131">
        <v>88766.66666666666</v>
      </c>
      <c r="H3028" s="131">
        <v>4490614.906047301</v>
      </c>
    </row>
    <row r="3029" spans="1:8" ht="12.75">
      <c r="A3029" s="130">
        <v>38396.08039351852</v>
      </c>
      <c r="C3029" s="153" t="s">
        <v>430</v>
      </c>
      <c r="D3029" s="131">
        <v>292162.59974692174</v>
      </c>
      <c r="F3029" s="131">
        <v>1053.5653752852738</v>
      </c>
      <c r="G3029" s="131">
        <v>1550.268793897798</v>
      </c>
      <c r="H3029" s="131">
        <v>292162.59974692174</v>
      </c>
    </row>
    <row r="3031" spans="3:8" ht="12.75">
      <c r="C3031" s="153" t="s">
        <v>431</v>
      </c>
      <c r="D3031" s="131">
        <v>6.375826142222085</v>
      </c>
      <c r="F3031" s="131">
        <v>1.1113558811026094</v>
      </c>
      <c r="G3031" s="131">
        <v>1.7464537670647378</v>
      </c>
      <c r="H3031" s="131">
        <v>6.5060711252145005</v>
      </c>
    </row>
    <row r="3032" spans="1:10" ht="12.75">
      <c r="A3032" s="147" t="s">
        <v>420</v>
      </c>
      <c r="C3032" s="148" t="s">
        <v>421</v>
      </c>
      <c r="D3032" s="148" t="s">
        <v>422</v>
      </c>
      <c r="F3032" s="148" t="s">
        <v>423</v>
      </c>
      <c r="G3032" s="148" t="s">
        <v>424</v>
      </c>
      <c r="H3032" s="148" t="s">
        <v>425</v>
      </c>
      <c r="I3032" s="149" t="s">
        <v>426</v>
      </c>
      <c r="J3032" s="148" t="s">
        <v>427</v>
      </c>
    </row>
    <row r="3033" spans="1:8" ht="12.75">
      <c r="A3033" s="150" t="s">
        <v>495</v>
      </c>
      <c r="C3033" s="151">
        <v>455.40299999993294</v>
      </c>
      <c r="D3033" s="131">
        <v>653196.9180784225</v>
      </c>
      <c r="F3033" s="131">
        <v>77875</v>
      </c>
      <c r="G3033" s="131">
        <v>81247.5</v>
      </c>
      <c r="H3033" s="152" t="s">
        <v>201</v>
      </c>
    </row>
    <row r="3035" spans="4:8" ht="12.75">
      <c r="D3035" s="131">
        <v>642401.7546234131</v>
      </c>
      <c r="F3035" s="131">
        <v>77092.5</v>
      </c>
      <c r="G3035" s="131">
        <v>79027.5</v>
      </c>
      <c r="H3035" s="152" t="s">
        <v>202</v>
      </c>
    </row>
    <row r="3037" spans="4:8" ht="12.75">
      <c r="D3037" s="131">
        <v>572819.8126964569</v>
      </c>
      <c r="F3037" s="131">
        <v>77632.5</v>
      </c>
      <c r="G3037" s="131">
        <v>81447.5</v>
      </c>
      <c r="H3037" s="152" t="s">
        <v>203</v>
      </c>
    </row>
    <row r="3039" spans="1:8" ht="12.75">
      <c r="A3039" s="147" t="s">
        <v>428</v>
      </c>
      <c r="C3039" s="153" t="s">
        <v>429</v>
      </c>
      <c r="D3039" s="131">
        <v>622806.1617994308</v>
      </c>
      <c r="F3039" s="131">
        <v>77533.33333333333</v>
      </c>
      <c r="G3039" s="131">
        <v>80574.16666666667</v>
      </c>
      <c r="H3039" s="131">
        <v>543761.2514312138</v>
      </c>
    </row>
    <row r="3040" spans="1:8" ht="12.75">
      <c r="A3040" s="130">
        <v>38396.081041666665</v>
      </c>
      <c r="C3040" s="153" t="s">
        <v>430</v>
      </c>
      <c r="D3040" s="131">
        <v>43624.651413946376</v>
      </c>
      <c r="F3040" s="131">
        <v>400.5647055512172</v>
      </c>
      <c r="G3040" s="131">
        <v>1343.1803055931596</v>
      </c>
      <c r="H3040" s="131">
        <v>43624.651413946376</v>
      </c>
    </row>
    <row r="3042" spans="3:8" ht="12.75">
      <c r="C3042" s="153" t="s">
        <v>431</v>
      </c>
      <c r="D3042" s="131">
        <v>7.004531118944727</v>
      </c>
      <c r="F3042" s="131">
        <v>0.5166354757754307</v>
      </c>
      <c r="G3042" s="131">
        <v>1.667011104377738</v>
      </c>
      <c r="H3042" s="131">
        <v>8.02275838874571</v>
      </c>
    </row>
    <row r="3043" spans="1:16" ht="12.75">
      <c r="A3043" s="141" t="s">
        <v>411</v>
      </c>
      <c r="B3043" s="136" t="s">
        <v>358</v>
      </c>
      <c r="D3043" s="141" t="s">
        <v>412</v>
      </c>
      <c r="E3043" s="136" t="s">
        <v>413</v>
      </c>
      <c r="F3043" s="137" t="s">
        <v>464</v>
      </c>
      <c r="G3043" s="142" t="s">
        <v>415</v>
      </c>
      <c r="H3043" s="143">
        <v>2</v>
      </c>
      <c r="I3043" s="144" t="s">
        <v>416</v>
      </c>
      <c r="J3043" s="143">
        <v>14</v>
      </c>
      <c r="K3043" s="142" t="s">
        <v>417</v>
      </c>
      <c r="L3043" s="145">
        <v>1</v>
      </c>
      <c r="M3043" s="142" t="s">
        <v>418</v>
      </c>
      <c r="N3043" s="146">
        <v>1</v>
      </c>
      <c r="O3043" s="142" t="s">
        <v>419</v>
      </c>
      <c r="P3043" s="146">
        <v>1</v>
      </c>
    </row>
    <row r="3045" spans="1:10" ht="12.75">
      <c r="A3045" s="147" t="s">
        <v>420</v>
      </c>
      <c r="C3045" s="148" t="s">
        <v>421</v>
      </c>
      <c r="D3045" s="148" t="s">
        <v>422</v>
      </c>
      <c r="F3045" s="148" t="s">
        <v>423</v>
      </c>
      <c r="G3045" s="148" t="s">
        <v>424</v>
      </c>
      <c r="H3045" s="148" t="s">
        <v>425</v>
      </c>
      <c r="I3045" s="149" t="s">
        <v>426</v>
      </c>
      <c r="J3045" s="148" t="s">
        <v>427</v>
      </c>
    </row>
    <row r="3046" spans="1:8" ht="12.75">
      <c r="A3046" s="150" t="s">
        <v>491</v>
      </c>
      <c r="C3046" s="151">
        <v>228.61599999992177</v>
      </c>
      <c r="D3046" s="131">
        <v>27727.5</v>
      </c>
      <c r="F3046" s="131">
        <v>25534</v>
      </c>
      <c r="G3046" s="131">
        <v>24914</v>
      </c>
      <c r="H3046" s="152" t="s">
        <v>204</v>
      </c>
    </row>
    <row r="3048" spans="4:8" ht="12.75">
      <c r="D3048" s="131">
        <v>27908.764495819807</v>
      </c>
      <c r="F3048" s="131">
        <v>26042</v>
      </c>
      <c r="G3048" s="131">
        <v>25459</v>
      </c>
      <c r="H3048" s="152" t="s">
        <v>205</v>
      </c>
    </row>
    <row r="3050" spans="4:8" ht="12.75">
      <c r="D3050" s="131">
        <v>27790.53597393632</v>
      </c>
      <c r="F3050" s="131">
        <v>26256.999999970198</v>
      </c>
      <c r="G3050" s="131">
        <v>25311</v>
      </c>
      <c r="H3050" s="152" t="s">
        <v>206</v>
      </c>
    </row>
    <row r="3052" spans="1:8" ht="12.75">
      <c r="A3052" s="147" t="s">
        <v>428</v>
      </c>
      <c r="C3052" s="153" t="s">
        <v>429</v>
      </c>
      <c r="D3052" s="131">
        <v>27808.93348991871</v>
      </c>
      <c r="F3052" s="131">
        <v>25944.333333323397</v>
      </c>
      <c r="G3052" s="131">
        <v>25228</v>
      </c>
      <c r="H3052" s="131">
        <v>2209.6230923703415</v>
      </c>
    </row>
    <row r="3053" spans="1:8" ht="12.75">
      <c r="A3053" s="130">
        <v>38396.08327546297</v>
      </c>
      <c r="C3053" s="153" t="s">
        <v>430</v>
      </c>
      <c r="D3053" s="131">
        <v>92.0220397898689</v>
      </c>
      <c r="F3053" s="131">
        <v>371.26315912567276</v>
      </c>
      <c r="G3053" s="131">
        <v>281.8208650898652</v>
      </c>
      <c r="H3053" s="131">
        <v>92.0220397898689</v>
      </c>
    </row>
    <row r="3055" spans="3:8" ht="12.75">
      <c r="C3055" s="153" t="s">
        <v>431</v>
      </c>
      <c r="D3055" s="131">
        <v>0.3309081947469462</v>
      </c>
      <c r="F3055" s="131">
        <v>1.4309990330289784</v>
      </c>
      <c r="G3055" s="131">
        <v>1.1170955489530094</v>
      </c>
      <c r="H3055" s="131">
        <v>4.164603461450686</v>
      </c>
    </row>
    <row r="3056" spans="1:10" ht="12.75">
      <c r="A3056" s="147" t="s">
        <v>420</v>
      </c>
      <c r="C3056" s="148" t="s">
        <v>421</v>
      </c>
      <c r="D3056" s="148" t="s">
        <v>422</v>
      </c>
      <c r="F3056" s="148" t="s">
        <v>423</v>
      </c>
      <c r="G3056" s="148" t="s">
        <v>424</v>
      </c>
      <c r="H3056" s="148" t="s">
        <v>425</v>
      </c>
      <c r="I3056" s="149" t="s">
        <v>426</v>
      </c>
      <c r="J3056" s="148" t="s">
        <v>427</v>
      </c>
    </row>
    <row r="3057" spans="1:8" ht="12.75">
      <c r="A3057" s="150" t="s">
        <v>492</v>
      </c>
      <c r="C3057" s="151">
        <v>231.6040000000503</v>
      </c>
      <c r="D3057" s="131">
        <v>23146.938211888075</v>
      </c>
      <c r="F3057" s="131">
        <v>19268</v>
      </c>
      <c r="G3057" s="131">
        <v>22295</v>
      </c>
      <c r="H3057" s="152" t="s">
        <v>207</v>
      </c>
    </row>
    <row r="3059" spans="4:8" ht="12.75">
      <c r="D3059" s="131">
        <v>22771.3809761703</v>
      </c>
      <c r="F3059" s="131">
        <v>19210</v>
      </c>
      <c r="G3059" s="131">
        <v>21505</v>
      </c>
      <c r="H3059" s="152" t="s">
        <v>208</v>
      </c>
    </row>
    <row r="3061" spans="4:8" ht="12.75">
      <c r="D3061" s="131">
        <v>23017.169409930706</v>
      </c>
      <c r="F3061" s="131">
        <v>18874</v>
      </c>
      <c r="G3061" s="131">
        <v>22632</v>
      </c>
      <c r="H3061" s="152" t="s">
        <v>209</v>
      </c>
    </row>
    <row r="3063" spans="1:8" ht="12.75">
      <c r="A3063" s="147" t="s">
        <v>428</v>
      </c>
      <c r="C3063" s="153" t="s">
        <v>429</v>
      </c>
      <c r="D3063" s="131">
        <v>22978.496199329697</v>
      </c>
      <c r="F3063" s="131">
        <v>19117.333333333332</v>
      </c>
      <c r="G3063" s="131">
        <v>22144</v>
      </c>
      <c r="H3063" s="131">
        <v>2106.5734940156844</v>
      </c>
    </row>
    <row r="3064" spans="1:8" ht="12.75">
      <c r="A3064" s="130">
        <v>38396.08373842593</v>
      </c>
      <c r="C3064" s="153" t="s">
        <v>430</v>
      </c>
      <c r="D3064" s="131">
        <v>190.74203060356027</v>
      </c>
      <c r="F3064" s="131">
        <v>212.71890685440573</v>
      </c>
      <c r="G3064" s="131">
        <v>578.474718548702</v>
      </c>
      <c r="H3064" s="131">
        <v>190.74203060356027</v>
      </c>
    </row>
    <row r="3066" spans="3:8" ht="12.75">
      <c r="C3066" s="153" t="s">
        <v>431</v>
      </c>
      <c r="D3066" s="131">
        <v>0.8300892667167855</v>
      </c>
      <c r="F3066" s="131">
        <v>1.1127017724982868</v>
      </c>
      <c r="G3066" s="131">
        <v>2.6123316408449337</v>
      </c>
      <c r="H3066" s="131">
        <v>9.054610776477382</v>
      </c>
    </row>
    <row r="3067" spans="1:10" ht="12.75">
      <c r="A3067" s="147" t="s">
        <v>420</v>
      </c>
      <c r="C3067" s="148" t="s">
        <v>421</v>
      </c>
      <c r="D3067" s="148" t="s">
        <v>422</v>
      </c>
      <c r="F3067" s="148" t="s">
        <v>423</v>
      </c>
      <c r="G3067" s="148" t="s">
        <v>424</v>
      </c>
      <c r="H3067" s="148" t="s">
        <v>425</v>
      </c>
      <c r="I3067" s="149" t="s">
        <v>426</v>
      </c>
      <c r="J3067" s="148" t="s">
        <v>427</v>
      </c>
    </row>
    <row r="3068" spans="1:8" ht="12.75">
      <c r="A3068" s="150" t="s">
        <v>490</v>
      </c>
      <c r="C3068" s="151">
        <v>267.7160000000149</v>
      </c>
      <c r="D3068" s="131">
        <v>8714.781853720546</v>
      </c>
      <c r="F3068" s="131">
        <v>6189.25</v>
      </c>
      <c r="G3068" s="131">
        <v>6316.75</v>
      </c>
      <c r="H3068" s="152" t="s">
        <v>210</v>
      </c>
    </row>
    <row r="3070" spans="4:8" ht="12.75">
      <c r="D3070" s="131">
        <v>8787.005665451288</v>
      </c>
      <c r="F3070" s="131">
        <v>6236.5</v>
      </c>
      <c r="G3070" s="131">
        <v>6312.75</v>
      </c>
      <c r="H3070" s="152" t="s">
        <v>211</v>
      </c>
    </row>
    <row r="3072" spans="4:8" ht="12.75">
      <c r="D3072" s="131">
        <v>8740.513636752963</v>
      </c>
      <c r="F3072" s="131">
        <v>6173</v>
      </c>
      <c r="G3072" s="131">
        <v>6294.25</v>
      </c>
      <c r="H3072" s="152" t="s">
        <v>212</v>
      </c>
    </row>
    <row r="3074" spans="1:8" ht="12.75">
      <c r="A3074" s="147" t="s">
        <v>428</v>
      </c>
      <c r="C3074" s="153" t="s">
        <v>429</v>
      </c>
      <c r="D3074" s="131">
        <v>8747.4337186416</v>
      </c>
      <c r="F3074" s="131">
        <v>6199.583333333334</v>
      </c>
      <c r="G3074" s="131">
        <v>6307.916666666666</v>
      </c>
      <c r="H3074" s="131">
        <v>2484.5972426988164</v>
      </c>
    </row>
    <row r="3075" spans="1:8" ht="12.75">
      <c r="A3075" s="130">
        <v>38396.084386574075</v>
      </c>
      <c r="C3075" s="153" t="s">
        <v>430</v>
      </c>
      <c r="D3075" s="131">
        <v>36.60581094926732</v>
      </c>
      <c r="F3075" s="131">
        <v>32.98705554203547</v>
      </c>
      <c r="G3075" s="131">
        <v>12.003471720020562</v>
      </c>
      <c r="H3075" s="131">
        <v>36.60581094926732</v>
      </c>
    </row>
    <row r="3077" spans="3:8" ht="12.75">
      <c r="C3077" s="153" t="s">
        <v>431</v>
      </c>
      <c r="D3077" s="131">
        <v>0.41847485933225104</v>
      </c>
      <c r="F3077" s="131">
        <v>0.5320850413393717</v>
      </c>
      <c r="G3077" s="131">
        <v>0.1902921733803379</v>
      </c>
      <c r="H3077" s="131">
        <v>1.4733096503602894</v>
      </c>
    </row>
    <row r="3078" spans="1:10" ht="12.75">
      <c r="A3078" s="147" t="s">
        <v>420</v>
      </c>
      <c r="C3078" s="148" t="s">
        <v>421</v>
      </c>
      <c r="D3078" s="148" t="s">
        <v>422</v>
      </c>
      <c r="F3078" s="148" t="s">
        <v>423</v>
      </c>
      <c r="G3078" s="148" t="s">
        <v>424</v>
      </c>
      <c r="H3078" s="148" t="s">
        <v>425</v>
      </c>
      <c r="I3078" s="149" t="s">
        <v>426</v>
      </c>
      <c r="J3078" s="148" t="s">
        <v>427</v>
      </c>
    </row>
    <row r="3079" spans="1:8" ht="12.75">
      <c r="A3079" s="150" t="s">
        <v>489</v>
      </c>
      <c r="C3079" s="151">
        <v>292.40199999976903</v>
      </c>
      <c r="D3079" s="131">
        <v>39236.11002868414</v>
      </c>
      <c r="F3079" s="131">
        <v>20490.5</v>
      </c>
      <c r="G3079" s="131">
        <v>20317.75</v>
      </c>
      <c r="H3079" s="152" t="s">
        <v>213</v>
      </c>
    </row>
    <row r="3081" spans="4:8" ht="12.75">
      <c r="D3081" s="131">
        <v>39093.49545735121</v>
      </c>
      <c r="F3081" s="131">
        <v>20469.75</v>
      </c>
      <c r="G3081" s="131">
        <v>20369.75</v>
      </c>
      <c r="H3081" s="152" t="s">
        <v>214</v>
      </c>
    </row>
    <row r="3083" spans="4:8" ht="12.75">
      <c r="D3083" s="131">
        <v>39161.72032624483</v>
      </c>
      <c r="F3083" s="131">
        <v>20376</v>
      </c>
      <c r="G3083" s="131">
        <v>20399.5</v>
      </c>
      <c r="H3083" s="152" t="s">
        <v>215</v>
      </c>
    </row>
    <row r="3085" spans="1:8" ht="12.75">
      <c r="A3085" s="147" t="s">
        <v>428</v>
      </c>
      <c r="C3085" s="153" t="s">
        <v>429</v>
      </c>
      <c r="D3085" s="131">
        <v>39163.77527076006</v>
      </c>
      <c r="F3085" s="131">
        <v>20445.416666666668</v>
      </c>
      <c r="G3085" s="131">
        <v>20362.333333333332</v>
      </c>
      <c r="H3085" s="131">
        <v>18766.002436485105</v>
      </c>
    </row>
    <row r="3086" spans="1:8" ht="12.75">
      <c r="A3086" s="130">
        <v>38396.08505787037</v>
      </c>
      <c r="C3086" s="153" t="s">
        <v>430</v>
      </c>
      <c r="D3086" s="131">
        <v>71.32948960165551</v>
      </c>
      <c r="F3086" s="131">
        <v>61.0052934861667</v>
      </c>
      <c r="G3086" s="131">
        <v>41.37657348468253</v>
      </c>
      <c r="H3086" s="131">
        <v>71.32948960165551</v>
      </c>
    </row>
    <row r="3088" spans="3:8" ht="12.75">
      <c r="C3088" s="153" t="s">
        <v>431</v>
      </c>
      <c r="D3088" s="131">
        <v>0.18213129124686453</v>
      </c>
      <c r="F3088" s="131">
        <v>0.2983812679426931</v>
      </c>
      <c r="G3088" s="131">
        <v>0.20320153298418256</v>
      </c>
      <c r="H3088" s="131">
        <v>0.3800995435393091</v>
      </c>
    </row>
    <row r="3089" spans="1:10" ht="12.75">
      <c r="A3089" s="147" t="s">
        <v>420</v>
      </c>
      <c r="C3089" s="148" t="s">
        <v>421</v>
      </c>
      <c r="D3089" s="148" t="s">
        <v>422</v>
      </c>
      <c r="F3089" s="148" t="s">
        <v>423</v>
      </c>
      <c r="G3089" s="148" t="s">
        <v>424</v>
      </c>
      <c r="H3089" s="148" t="s">
        <v>425</v>
      </c>
      <c r="I3089" s="149" t="s">
        <v>426</v>
      </c>
      <c r="J3089" s="148" t="s">
        <v>427</v>
      </c>
    </row>
    <row r="3090" spans="1:8" ht="12.75">
      <c r="A3090" s="150" t="s">
        <v>493</v>
      </c>
      <c r="C3090" s="151">
        <v>324.75400000019</v>
      </c>
      <c r="D3090" s="131">
        <v>38598.85369968414</v>
      </c>
      <c r="F3090" s="131">
        <v>30206</v>
      </c>
      <c r="G3090" s="131">
        <v>27194</v>
      </c>
      <c r="H3090" s="152" t="s">
        <v>216</v>
      </c>
    </row>
    <row r="3092" spans="4:8" ht="12.75">
      <c r="D3092" s="131">
        <v>38358.420313477516</v>
      </c>
      <c r="F3092" s="131">
        <v>30194</v>
      </c>
      <c r="G3092" s="131">
        <v>27422.000000029802</v>
      </c>
      <c r="H3092" s="152" t="s">
        <v>217</v>
      </c>
    </row>
    <row r="3094" spans="4:8" ht="12.75">
      <c r="D3094" s="131">
        <v>38920.59695458412</v>
      </c>
      <c r="F3094" s="131">
        <v>29684</v>
      </c>
      <c r="G3094" s="131">
        <v>27513</v>
      </c>
      <c r="H3094" s="152" t="s">
        <v>218</v>
      </c>
    </row>
    <row r="3096" spans="1:8" ht="12.75">
      <c r="A3096" s="147" t="s">
        <v>428</v>
      </c>
      <c r="C3096" s="153" t="s">
        <v>429</v>
      </c>
      <c r="D3096" s="131">
        <v>38625.956989248596</v>
      </c>
      <c r="F3096" s="131">
        <v>30028</v>
      </c>
      <c r="G3096" s="131">
        <v>27376.333333343267</v>
      </c>
      <c r="H3096" s="131">
        <v>9835.718808513855</v>
      </c>
    </row>
    <row r="3097" spans="1:8" ht="12.75">
      <c r="A3097" s="130">
        <v>38396.08556712963</v>
      </c>
      <c r="C3097" s="153" t="s">
        <v>430</v>
      </c>
      <c r="D3097" s="131">
        <v>282.06663251837705</v>
      </c>
      <c r="F3097" s="131">
        <v>297.9731531530986</v>
      </c>
      <c r="G3097" s="131">
        <v>164.32995264028247</v>
      </c>
      <c r="H3097" s="131">
        <v>282.06663251837705</v>
      </c>
    </row>
    <row r="3099" spans="3:8" ht="12.75">
      <c r="C3099" s="153" t="s">
        <v>431</v>
      </c>
      <c r="D3099" s="131">
        <v>0.7302515057345745</v>
      </c>
      <c r="F3099" s="131">
        <v>0.9923176806750321</v>
      </c>
      <c r="G3099" s="131">
        <v>0.6002628278935193</v>
      </c>
      <c r="H3099" s="131">
        <v>2.867778532609315</v>
      </c>
    </row>
    <row r="3100" spans="1:10" ht="12.75">
      <c r="A3100" s="147" t="s">
        <v>420</v>
      </c>
      <c r="C3100" s="148" t="s">
        <v>421</v>
      </c>
      <c r="D3100" s="148" t="s">
        <v>422</v>
      </c>
      <c r="F3100" s="148" t="s">
        <v>423</v>
      </c>
      <c r="G3100" s="148" t="s">
        <v>424</v>
      </c>
      <c r="H3100" s="148" t="s">
        <v>425</v>
      </c>
      <c r="I3100" s="149" t="s">
        <v>426</v>
      </c>
      <c r="J3100" s="148" t="s">
        <v>427</v>
      </c>
    </row>
    <row r="3101" spans="1:8" ht="12.75">
      <c r="A3101" s="150" t="s">
        <v>512</v>
      </c>
      <c r="C3101" s="151">
        <v>343.82299999985844</v>
      </c>
      <c r="D3101" s="131">
        <v>48843.478678524494</v>
      </c>
      <c r="F3101" s="131">
        <v>27574.000000029802</v>
      </c>
      <c r="G3101" s="131">
        <v>26908</v>
      </c>
      <c r="H3101" s="152" t="s">
        <v>219</v>
      </c>
    </row>
    <row r="3103" spans="4:8" ht="12.75">
      <c r="D3103" s="131">
        <v>49955.309379696846</v>
      </c>
      <c r="F3103" s="131">
        <v>27434</v>
      </c>
      <c r="G3103" s="131">
        <v>27218.000000029802</v>
      </c>
      <c r="H3103" s="152" t="s">
        <v>220</v>
      </c>
    </row>
    <row r="3105" spans="4:8" ht="12.75">
      <c r="D3105" s="131">
        <v>50091.73042935133</v>
      </c>
      <c r="F3105" s="131">
        <v>26996</v>
      </c>
      <c r="G3105" s="131">
        <v>27122.000000029802</v>
      </c>
      <c r="H3105" s="152" t="s">
        <v>221</v>
      </c>
    </row>
    <row r="3107" spans="1:8" ht="12.75">
      <c r="A3107" s="147" t="s">
        <v>428</v>
      </c>
      <c r="C3107" s="153" t="s">
        <v>429</v>
      </c>
      <c r="D3107" s="131">
        <v>49630.172829190895</v>
      </c>
      <c r="F3107" s="131">
        <v>27334.666666676603</v>
      </c>
      <c r="G3107" s="131">
        <v>27082.666666686535</v>
      </c>
      <c r="H3107" s="131">
        <v>22420.597071600267</v>
      </c>
    </row>
    <row r="3108" spans="1:8" ht="12.75">
      <c r="A3108" s="130">
        <v>38396.086006944446</v>
      </c>
      <c r="C3108" s="153" t="s">
        <v>430</v>
      </c>
      <c r="D3108" s="131">
        <v>684.7031770898683</v>
      </c>
      <c r="F3108" s="131">
        <v>301.5316456703302</v>
      </c>
      <c r="G3108" s="131">
        <v>158.69887629918193</v>
      </c>
      <c r="H3108" s="131">
        <v>684.7031770898683</v>
      </c>
    </row>
    <row r="3110" spans="3:8" ht="12.75">
      <c r="C3110" s="153" t="s">
        <v>431</v>
      </c>
      <c r="D3110" s="131">
        <v>1.3796107046541402</v>
      </c>
      <c r="F3110" s="131">
        <v>1.1031107470497314</v>
      </c>
      <c r="G3110" s="131">
        <v>0.5859795058305393</v>
      </c>
      <c r="H3110" s="131">
        <v>3.0539025116203</v>
      </c>
    </row>
    <row r="3111" spans="1:10" ht="12.75">
      <c r="A3111" s="147" t="s">
        <v>420</v>
      </c>
      <c r="C3111" s="148" t="s">
        <v>421</v>
      </c>
      <c r="D3111" s="148" t="s">
        <v>422</v>
      </c>
      <c r="F3111" s="148" t="s">
        <v>423</v>
      </c>
      <c r="G3111" s="148" t="s">
        <v>424</v>
      </c>
      <c r="H3111" s="148" t="s">
        <v>425</v>
      </c>
      <c r="I3111" s="149" t="s">
        <v>426</v>
      </c>
      <c r="J3111" s="148" t="s">
        <v>427</v>
      </c>
    </row>
    <row r="3112" spans="1:8" ht="12.75">
      <c r="A3112" s="150" t="s">
        <v>494</v>
      </c>
      <c r="C3112" s="151">
        <v>361.38400000007823</v>
      </c>
      <c r="D3112" s="131">
        <v>44437.19415897131</v>
      </c>
      <c r="F3112" s="131">
        <v>24956</v>
      </c>
      <c r="G3112" s="131">
        <v>24858</v>
      </c>
      <c r="H3112" s="152" t="s">
        <v>222</v>
      </c>
    </row>
    <row r="3114" spans="4:8" ht="12.75">
      <c r="D3114" s="131">
        <v>44473.256217837334</v>
      </c>
      <c r="F3114" s="131">
        <v>24806</v>
      </c>
      <c r="G3114" s="131">
        <v>25234</v>
      </c>
      <c r="H3114" s="152" t="s">
        <v>223</v>
      </c>
    </row>
    <row r="3116" spans="4:8" ht="12.75">
      <c r="D3116" s="131">
        <v>43545.80833429098</v>
      </c>
      <c r="F3116" s="131">
        <v>25576</v>
      </c>
      <c r="G3116" s="131">
        <v>24940</v>
      </c>
      <c r="H3116" s="152" t="s">
        <v>224</v>
      </c>
    </row>
    <row r="3118" spans="1:8" ht="12.75">
      <c r="A3118" s="147" t="s">
        <v>428</v>
      </c>
      <c r="C3118" s="153" t="s">
        <v>429</v>
      </c>
      <c r="D3118" s="131">
        <v>44152.0862370332</v>
      </c>
      <c r="F3118" s="131">
        <v>25112.666666666664</v>
      </c>
      <c r="G3118" s="131">
        <v>25010.666666666664</v>
      </c>
      <c r="H3118" s="131">
        <v>19086.303291296772</v>
      </c>
    </row>
    <row r="3119" spans="1:8" ht="12.75">
      <c r="A3119" s="130">
        <v>38396.086435185185</v>
      </c>
      <c r="C3119" s="153" t="s">
        <v>430</v>
      </c>
      <c r="D3119" s="131">
        <v>525.3615798070444</v>
      </c>
      <c r="F3119" s="131">
        <v>408.2074635933711</v>
      </c>
      <c r="G3119" s="131">
        <v>197.71022566709428</v>
      </c>
      <c r="H3119" s="131">
        <v>525.3615798070444</v>
      </c>
    </row>
    <row r="3121" spans="3:8" ht="12.75">
      <c r="C3121" s="153" t="s">
        <v>431</v>
      </c>
      <c r="D3121" s="131">
        <v>1.189890726763416</v>
      </c>
      <c r="F3121" s="131">
        <v>1.6255042485599744</v>
      </c>
      <c r="G3121" s="131">
        <v>0.7905036211233647</v>
      </c>
      <c r="H3121" s="131">
        <v>2.752558061081456</v>
      </c>
    </row>
    <row r="3122" spans="1:10" ht="12.75">
      <c r="A3122" s="147" t="s">
        <v>420</v>
      </c>
      <c r="C3122" s="148" t="s">
        <v>421</v>
      </c>
      <c r="D3122" s="148" t="s">
        <v>422</v>
      </c>
      <c r="F3122" s="148" t="s">
        <v>423</v>
      </c>
      <c r="G3122" s="148" t="s">
        <v>424</v>
      </c>
      <c r="H3122" s="148" t="s">
        <v>425</v>
      </c>
      <c r="I3122" s="149" t="s">
        <v>426</v>
      </c>
      <c r="J3122" s="148" t="s">
        <v>427</v>
      </c>
    </row>
    <row r="3123" spans="1:8" ht="12.75">
      <c r="A3123" s="150" t="s">
        <v>513</v>
      </c>
      <c r="C3123" s="151">
        <v>371.029</v>
      </c>
      <c r="D3123" s="131">
        <v>44380.56238031387</v>
      </c>
      <c r="F3123" s="131">
        <v>30798</v>
      </c>
      <c r="G3123" s="131">
        <v>30316.000000029802</v>
      </c>
      <c r="H3123" s="152" t="s">
        <v>225</v>
      </c>
    </row>
    <row r="3125" spans="4:8" ht="12.75">
      <c r="D3125" s="131">
        <v>44138.886467814445</v>
      </c>
      <c r="F3125" s="131">
        <v>30514</v>
      </c>
      <c r="G3125" s="131">
        <v>30756</v>
      </c>
      <c r="H3125" s="152" t="s">
        <v>226</v>
      </c>
    </row>
    <row r="3127" spans="4:8" ht="12.75">
      <c r="D3127" s="131">
        <v>44559.61937123537</v>
      </c>
      <c r="F3127" s="131">
        <v>30648</v>
      </c>
      <c r="G3127" s="131">
        <v>30852</v>
      </c>
      <c r="H3127" s="152" t="s">
        <v>227</v>
      </c>
    </row>
    <row r="3129" spans="1:8" ht="12.75">
      <c r="A3129" s="147" t="s">
        <v>428</v>
      </c>
      <c r="C3129" s="153" t="s">
        <v>429</v>
      </c>
      <c r="D3129" s="131">
        <v>44359.68940645456</v>
      </c>
      <c r="F3129" s="131">
        <v>30653.333333333336</v>
      </c>
      <c r="G3129" s="131">
        <v>30641.333333343267</v>
      </c>
      <c r="H3129" s="131">
        <v>13710.922669311953</v>
      </c>
    </row>
    <row r="3130" spans="1:8" ht="12.75">
      <c r="A3130" s="130">
        <v>38396.086875</v>
      </c>
      <c r="C3130" s="153" t="s">
        <v>430</v>
      </c>
      <c r="D3130" s="131">
        <v>211.14166993735637</v>
      </c>
      <c r="F3130" s="131">
        <v>142.07509751301714</v>
      </c>
      <c r="G3130" s="131">
        <v>285.80646130514816</v>
      </c>
      <c r="H3130" s="131">
        <v>211.14166993735637</v>
      </c>
    </row>
    <row r="3132" spans="3:8" ht="12.75">
      <c r="C3132" s="153" t="s">
        <v>431</v>
      </c>
      <c r="D3132" s="131">
        <v>0.4759764388851518</v>
      </c>
      <c r="F3132" s="131">
        <v>0.46348987879409675</v>
      </c>
      <c r="G3132" s="131">
        <v>0.9327481222696647</v>
      </c>
      <c r="H3132" s="131">
        <v>1.5399523068563254</v>
      </c>
    </row>
    <row r="3133" spans="1:10" ht="12.75">
      <c r="A3133" s="147" t="s">
        <v>420</v>
      </c>
      <c r="C3133" s="148" t="s">
        <v>421</v>
      </c>
      <c r="D3133" s="148" t="s">
        <v>422</v>
      </c>
      <c r="F3133" s="148" t="s">
        <v>423</v>
      </c>
      <c r="G3133" s="148" t="s">
        <v>424</v>
      </c>
      <c r="H3133" s="148" t="s">
        <v>425</v>
      </c>
      <c r="I3133" s="149" t="s">
        <v>426</v>
      </c>
      <c r="J3133" s="148" t="s">
        <v>427</v>
      </c>
    </row>
    <row r="3134" spans="1:8" ht="12.75">
      <c r="A3134" s="150" t="s">
        <v>488</v>
      </c>
      <c r="C3134" s="151">
        <v>407.77100000018254</v>
      </c>
      <c r="D3134" s="131">
        <v>3589101.68290329</v>
      </c>
      <c r="F3134" s="131">
        <v>88100</v>
      </c>
      <c r="G3134" s="131">
        <v>84500</v>
      </c>
      <c r="H3134" s="152" t="s">
        <v>228</v>
      </c>
    </row>
    <row r="3136" spans="4:8" ht="12.75">
      <c r="D3136" s="131">
        <v>3659283.771560669</v>
      </c>
      <c r="F3136" s="131">
        <v>88600</v>
      </c>
      <c r="G3136" s="131">
        <v>84300</v>
      </c>
      <c r="H3136" s="152" t="s">
        <v>229</v>
      </c>
    </row>
    <row r="3138" spans="4:8" ht="12.75">
      <c r="D3138" s="131">
        <v>3621904.5102539062</v>
      </c>
      <c r="F3138" s="131">
        <v>87600</v>
      </c>
      <c r="G3138" s="131">
        <v>84000</v>
      </c>
      <c r="H3138" s="152" t="s">
        <v>230</v>
      </c>
    </row>
    <row r="3140" spans="1:8" ht="12.75">
      <c r="A3140" s="147" t="s">
        <v>428</v>
      </c>
      <c r="C3140" s="153" t="s">
        <v>429</v>
      </c>
      <c r="D3140" s="131">
        <v>3623429.9882392883</v>
      </c>
      <c r="F3140" s="131">
        <v>88100</v>
      </c>
      <c r="G3140" s="131">
        <v>84266.66666666666</v>
      </c>
      <c r="H3140" s="131">
        <v>3537277.9966250323</v>
      </c>
    </row>
    <row r="3141" spans="1:8" ht="12.75">
      <c r="A3141" s="130">
        <v>38396.08734953704</v>
      </c>
      <c r="C3141" s="153" t="s">
        <v>430</v>
      </c>
      <c r="D3141" s="131">
        <v>35115.90386695654</v>
      </c>
      <c r="F3141" s="131">
        <v>500</v>
      </c>
      <c r="G3141" s="131">
        <v>251.66114784235833</v>
      </c>
      <c r="H3141" s="131">
        <v>35115.90386695654</v>
      </c>
    </row>
    <row r="3143" spans="3:8" ht="12.75">
      <c r="C3143" s="153" t="s">
        <v>431</v>
      </c>
      <c r="D3143" s="131">
        <v>0.9691343279967777</v>
      </c>
      <c r="F3143" s="131">
        <v>0.5675368898978433</v>
      </c>
      <c r="G3143" s="131">
        <v>0.2986485140534317</v>
      </c>
      <c r="H3143" s="131">
        <v>0.992738029085108</v>
      </c>
    </row>
    <row r="3144" spans="1:10" ht="12.75">
      <c r="A3144" s="147" t="s">
        <v>420</v>
      </c>
      <c r="C3144" s="148" t="s">
        <v>421</v>
      </c>
      <c r="D3144" s="148" t="s">
        <v>422</v>
      </c>
      <c r="F3144" s="148" t="s">
        <v>423</v>
      </c>
      <c r="G3144" s="148" t="s">
        <v>424</v>
      </c>
      <c r="H3144" s="148" t="s">
        <v>425</v>
      </c>
      <c r="I3144" s="149" t="s">
        <v>426</v>
      </c>
      <c r="J3144" s="148" t="s">
        <v>427</v>
      </c>
    </row>
    <row r="3145" spans="1:8" ht="12.75">
      <c r="A3145" s="150" t="s">
        <v>495</v>
      </c>
      <c r="C3145" s="151">
        <v>455.40299999993294</v>
      </c>
      <c r="D3145" s="131">
        <v>1494867.0861034393</v>
      </c>
      <c r="F3145" s="131">
        <v>79127.5</v>
      </c>
      <c r="G3145" s="131">
        <v>81347.5</v>
      </c>
      <c r="H3145" s="152" t="s">
        <v>231</v>
      </c>
    </row>
    <row r="3147" spans="4:8" ht="12.75">
      <c r="D3147" s="131">
        <v>1482074.7219161987</v>
      </c>
      <c r="F3147" s="131">
        <v>79187.5</v>
      </c>
      <c r="G3147" s="131">
        <v>81312.5</v>
      </c>
      <c r="H3147" s="152" t="s">
        <v>232</v>
      </c>
    </row>
    <row r="3149" spans="4:8" ht="12.75">
      <c r="D3149" s="131">
        <v>1490559.3963451385</v>
      </c>
      <c r="F3149" s="131">
        <v>78845</v>
      </c>
      <c r="G3149" s="131">
        <v>81225</v>
      </c>
      <c r="H3149" s="152" t="s">
        <v>233</v>
      </c>
    </row>
    <row r="3151" spans="1:8" ht="12.75">
      <c r="A3151" s="147" t="s">
        <v>428</v>
      </c>
      <c r="C3151" s="153" t="s">
        <v>429</v>
      </c>
      <c r="D3151" s="131">
        <v>1489167.068121592</v>
      </c>
      <c r="F3151" s="131">
        <v>79053.33333333333</v>
      </c>
      <c r="G3151" s="131">
        <v>81295</v>
      </c>
      <c r="H3151" s="131">
        <v>1408999.4179277935</v>
      </c>
    </row>
    <row r="3152" spans="1:8" ht="12.75">
      <c r="A3152" s="130">
        <v>38396.08799768519</v>
      </c>
      <c r="C3152" s="153" t="s">
        <v>430</v>
      </c>
      <c r="D3152" s="131">
        <v>6508.846194667172</v>
      </c>
      <c r="F3152" s="131">
        <v>182.89910697795472</v>
      </c>
      <c r="G3152" s="131">
        <v>63.097147320619804</v>
      </c>
      <c r="H3152" s="131">
        <v>6508.846194667172</v>
      </c>
    </row>
    <row r="3154" spans="3:8" ht="12.75">
      <c r="C3154" s="153" t="s">
        <v>431</v>
      </c>
      <c r="D3154" s="131">
        <v>0.43707964901999297</v>
      </c>
      <c r="F3154" s="131">
        <v>0.23136166340608216</v>
      </c>
      <c r="G3154" s="131">
        <v>0.07761504067977097</v>
      </c>
      <c r="H3154" s="131">
        <v>0.4619481109679727</v>
      </c>
    </row>
    <row r="3155" spans="1:16" ht="12.75">
      <c r="A3155" s="141" t="s">
        <v>411</v>
      </c>
      <c r="B3155" s="136" t="s">
        <v>362</v>
      </c>
      <c r="D3155" s="141" t="s">
        <v>412</v>
      </c>
      <c r="E3155" s="136" t="s">
        <v>413</v>
      </c>
      <c r="F3155" s="137" t="s">
        <v>465</v>
      </c>
      <c r="G3155" s="142" t="s">
        <v>415</v>
      </c>
      <c r="H3155" s="143">
        <v>3</v>
      </c>
      <c r="I3155" s="144" t="s">
        <v>416</v>
      </c>
      <c r="J3155" s="143">
        <v>1</v>
      </c>
      <c r="K3155" s="142" t="s">
        <v>417</v>
      </c>
      <c r="L3155" s="145">
        <v>1</v>
      </c>
      <c r="M3155" s="142" t="s">
        <v>418</v>
      </c>
      <c r="N3155" s="146">
        <v>1</v>
      </c>
      <c r="O3155" s="142" t="s">
        <v>419</v>
      </c>
      <c r="P3155" s="146">
        <v>1</v>
      </c>
    </row>
    <row r="3157" spans="1:10" ht="12.75">
      <c r="A3157" s="147" t="s">
        <v>420</v>
      </c>
      <c r="C3157" s="148" t="s">
        <v>421</v>
      </c>
      <c r="D3157" s="148" t="s">
        <v>422</v>
      </c>
      <c r="F3157" s="148" t="s">
        <v>423</v>
      </c>
      <c r="G3157" s="148" t="s">
        <v>424</v>
      </c>
      <c r="H3157" s="148" t="s">
        <v>425</v>
      </c>
      <c r="I3157" s="149" t="s">
        <v>426</v>
      </c>
      <c r="J3157" s="148" t="s">
        <v>427</v>
      </c>
    </row>
    <row r="3158" spans="1:8" ht="12.75">
      <c r="A3158" s="150" t="s">
        <v>491</v>
      </c>
      <c r="C3158" s="151">
        <v>228.61599999992177</v>
      </c>
      <c r="D3158" s="131">
        <v>24038.5</v>
      </c>
      <c r="F3158" s="131">
        <v>25656</v>
      </c>
      <c r="G3158" s="131">
        <v>24398</v>
      </c>
      <c r="H3158" s="152" t="s">
        <v>234</v>
      </c>
    </row>
    <row r="3160" spans="4:8" ht="12.75">
      <c r="D3160" s="131">
        <v>24245.5</v>
      </c>
      <c r="F3160" s="131">
        <v>25981</v>
      </c>
      <c r="G3160" s="131">
        <v>25044</v>
      </c>
      <c r="H3160" s="152" t="s">
        <v>235</v>
      </c>
    </row>
    <row r="3162" spans="4:8" ht="12.75">
      <c r="D3162" s="131">
        <v>24106</v>
      </c>
      <c r="F3162" s="131">
        <v>25837</v>
      </c>
      <c r="G3162" s="131">
        <v>24915</v>
      </c>
      <c r="H3162" s="152" t="s">
        <v>236</v>
      </c>
    </row>
    <row r="3164" spans="1:8" ht="12.75">
      <c r="A3164" s="147" t="s">
        <v>428</v>
      </c>
      <c r="C3164" s="153" t="s">
        <v>429</v>
      </c>
      <c r="D3164" s="131">
        <v>24130</v>
      </c>
      <c r="F3164" s="131">
        <v>25824.666666666664</v>
      </c>
      <c r="G3164" s="131">
        <v>24785.666666666664</v>
      </c>
      <c r="H3164" s="131">
        <v>-1194.230886850153</v>
      </c>
    </row>
    <row r="3165" spans="1:8" ht="12.75">
      <c r="A3165" s="130">
        <v>38396.09023148148</v>
      </c>
      <c r="C3165" s="153" t="s">
        <v>430</v>
      </c>
      <c r="D3165" s="131">
        <v>105.56632985947745</v>
      </c>
      <c r="F3165" s="131">
        <v>162.85064732242648</v>
      </c>
      <c r="G3165" s="131">
        <v>341.86888324814436</v>
      </c>
      <c r="H3165" s="131">
        <v>105.56632985947745</v>
      </c>
    </row>
    <row r="3167" spans="3:7" ht="12.75">
      <c r="C3167" s="153" t="s">
        <v>431</v>
      </c>
      <c r="D3167" s="131">
        <v>0.43748997040811216</v>
      </c>
      <c r="F3167" s="131">
        <v>0.6306011590563023</v>
      </c>
      <c r="G3167" s="131">
        <v>1.3793007379862465</v>
      </c>
    </row>
    <row r="3168" spans="1:10" ht="12.75">
      <c r="A3168" s="147" t="s">
        <v>420</v>
      </c>
      <c r="C3168" s="148" t="s">
        <v>421</v>
      </c>
      <c r="D3168" s="148" t="s">
        <v>422</v>
      </c>
      <c r="F3168" s="148" t="s">
        <v>423</v>
      </c>
      <c r="G3168" s="148" t="s">
        <v>424</v>
      </c>
      <c r="H3168" s="148" t="s">
        <v>425</v>
      </c>
      <c r="I3168" s="149" t="s">
        <v>426</v>
      </c>
      <c r="J3168" s="148" t="s">
        <v>427</v>
      </c>
    </row>
    <row r="3169" spans="1:8" ht="12.75">
      <c r="A3169" s="150" t="s">
        <v>492</v>
      </c>
      <c r="C3169" s="151">
        <v>231.6040000000503</v>
      </c>
      <c r="D3169" s="131">
        <v>21590.668317854404</v>
      </c>
      <c r="F3169" s="131">
        <v>18975</v>
      </c>
      <c r="G3169" s="131">
        <v>22081</v>
      </c>
      <c r="H3169" s="152" t="s">
        <v>237</v>
      </c>
    </row>
    <row r="3171" spans="4:8" ht="12.75">
      <c r="D3171" s="131">
        <v>20491</v>
      </c>
      <c r="F3171" s="131">
        <v>18652</v>
      </c>
      <c r="G3171" s="131">
        <v>21814</v>
      </c>
      <c r="H3171" s="152" t="s">
        <v>238</v>
      </c>
    </row>
    <row r="3173" spans="4:8" ht="12.75">
      <c r="D3173" s="131">
        <v>20468.5</v>
      </c>
      <c r="F3173" s="131">
        <v>18454</v>
      </c>
      <c r="G3173" s="131">
        <v>22004</v>
      </c>
      <c r="H3173" s="152" t="s">
        <v>239</v>
      </c>
    </row>
    <row r="3175" spans="1:8" ht="12.75">
      <c r="A3175" s="147" t="s">
        <v>428</v>
      </c>
      <c r="C3175" s="153" t="s">
        <v>429</v>
      </c>
      <c r="D3175" s="131">
        <v>20850.05610595147</v>
      </c>
      <c r="F3175" s="131">
        <v>18693.666666666668</v>
      </c>
      <c r="G3175" s="131">
        <v>21966.333333333336</v>
      </c>
      <c r="H3175" s="131">
        <v>259.19137165195116</v>
      </c>
    </row>
    <row r="3176" spans="1:8" ht="12.75">
      <c r="A3176" s="130">
        <v>38396.09070601852</v>
      </c>
      <c r="C3176" s="153" t="s">
        <v>430</v>
      </c>
      <c r="D3176" s="131">
        <v>641.4876450991079</v>
      </c>
      <c r="F3176" s="131">
        <v>262.98732542336205</v>
      </c>
      <c r="G3176" s="131">
        <v>137.42755667381027</v>
      </c>
      <c r="H3176" s="131">
        <v>641.4876450991079</v>
      </c>
    </row>
    <row r="3178" spans="3:8" ht="12.75">
      <c r="C3178" s="153" t="s">
        <v>431</v>
      </c>
      <c r="D3178" s="131">
        <v>3.0766710738778347</v>
      </c>
      <c r="F3178" s="131">
        <v>1.4068257988803448</v>
      </c>
      <c r="G3178" s="131">
        <v>0.6256281127504677</v>
      </c>
      <c r="H3178" s="131">
        <v>247.49575613208071</v>
      </c>
    </row>
    <row r="3179" spans="1:10" ht="12.75">
      <c r="A3179" s="147" t="s">
        <v>420</v>
      </c>
      <c r="C3179" s="148" t="s">
        <v>421</v>
      </c>
      <c r="D3179" s="148" t="s">
        <v>422</v>
      </c>
      <c r="F3179" s="148" t="s">
        <v>423</v>
      </c>
      <c r="G3179" s="148" t="s">
        <v>424</v>
      </c>
      <c r="H3179" s="148" t="s">
        <v>425</v>
      </c>
      <c r="I3179" s="149" t="s">
        <v>426</v>
      </c>
      <c r="J3179" s="148" t="s">
        <v>427</v>
      </c>
    </row>
    <row r="3180" spans="1:8" ht="12.75">
      <c r="A3180" s="150" t="s">
        <v>490</v>
      </c>
      <c r="C3180" s="151">
        <v>267.7160000000149</v>
      </c>
      <c r="D3180" s="131">
        <v>6703.811528868973</v>
      </c>
      <c r="F3180" s="131">
        <v>6129.5</v>
      </c>
      <c r="G3180" s="131">
        <v>6335.75</v>
      </c>
      <c r="H3180" s="152" t="s">
        <v>240</v>
      </c>
    </row>
    <row r="3182" spans="4:8" ht="12.75">
      <c r="D3182" s="131">
        <v>6684.061664715409</v>
      </c>
      <c r="F3182" s="131">
        <v>6175.5</v>
      </c>
      <c r="G3182" s="131">
        <v>6360.5</v>
      </c>
      <c r="H3182" s="152" t="s">
        <v>241</v>
      </c>
    </row>
    <row r="3184" spans="4:8" ht="12.75">
      <c r="D3184" s="131">
        <v>6699.939482532442</v>
      </c>
      <c r="F3184" s="131">
        <v>6189.5</v>
      </c>
      <c r="G3184" s="131">
        <v>6401.5</v>
      </c>
      <c r="H3184" s="152" t="s">
        <v>242</v>
      </c>
    </row>
    <row r="3186" spans="1:8" ht="12.75">
      <c r="A3186" s="147" t="s">
        <v>428</v>
      </c>
      <c r="C3186" s="153" t="s">
        <v>429</v>
      </c>
      <c r="D3186" s="131">
        <v>6695.937558705607</v>
      </c>
      <c r="F3186" s="131">
        <v>6164.833333333334</v>
      </c>
      <c r="G3186" s="131">
        <v>6365.916666666666</v>
      </c>
      <c r="H3186" s="131">
        <v>413.6966614364273</v>
      </c>
    </row>
    <row r="3187" spans="1:8" ht="12.75">
      <c r="A3187" s="130">
        <v>38396.09134259259</v>
      </c>
      <c r="C3187" s="153" t="s">
        <v>430</v>
      </c>
      <c r="D3187" s="131">
        <v>10.465458865445076</v>
      </c>
      <c r="F3187" s="131">
        <v>31.390019645316144</v>
      </c>
      <c r="G3187" s="131">
        <v>33.20799351561809</v>
      </c>
      <c r="H3187" s="131">
        <v>10.465458865445076</v>
      </c>
    </row>
    <row r="3189" spans="3:8" ht="12.75">
      <c r="C3189" s="153" t="s">
        <v>431</v>
      </c>
      <c r="D3189" s="131">
        <v>0.1562956460344914</v>
      </c>
      <c r="F3189" s="131">
        <v>0.5091787230579277</v>
      </c>
      <c r="G3189" s="131">
        <v>0.5216529724541075</v>
      </c>
      <c r="H3189" s="131">
        <v>2.5297421615894047</v>
      </c>
    </row>
    <row r="3190" spans="1:10" ht="12.75">
      <c r="A3190" s="147" t="s">
        <v>420</v>
      </c>
      <c r="C3190" s="148" t="s">
        <v>421</v>
      </c>
      <c r="D3190" s="148" t="s">
        <v>422</v>
      </c>
      <c r="F3190" s="148" t="s">
        <v>423</v>
      </c>
      <c r="G3190" s="148" t="s">
        <v>424</v>
      </c>
      <c r="H3190" s="148" t="s">
        <v>425</v>
      </c>
      <c r="I3190" s="149" t="s">
        <v>426</v>
      </c>
      <c r="J3190" s="148" t="s">
        <v>427</v>
      </c>
    </row>
    <row r="3191" spans="1:8" ht="12.75">
      <c r="A3191" s="150" t="s">
        <v>489</v>
      </c>
      <c r="C3191" s="151">
        <v>292.40199999976903</v>
      </c>
      <c r="D3191" s="131">
        <v>20057.527084887028</v>
      </c>
      <c r="F3191" s="131">
        <v>19747.25</v>
      </c>
      <c r="G3191" s="131">
        <v>20225.5</v>
      </c>
      <c r="H3191" s="152" t="s">
        <v>243</v>
      </c>
    </row>
    <row r="3193" spans="4:8" ht="12.75">
      <c r="D3193" s="131">
        <v>19984</v>
      </c>
      <c r="F3193" s="131">
        <v>19752</v>
      </c>
      <c r="G3193" s="131">
        <v>20321.25</v>
      </c>
      <c r="H3193" s="152" t="s">
        <v>244</v>
      </c>
    </row>
    <row r="3195" spans="4:8" ht="12.75">
      <c r="D3195" s="131">
        <v>20192.5</v>
      </c>
      <c r="F3195" s="131">
        <v>19778.75</v>
      </c>
      <c r="G3195" s="131">
        <v>20122.75</v>
      </c>
      <c r="H3195" s="152" t="s">
        <v>245</v>
      </c>
    </row>
    <row r="3197" spans="1:8" ht="12.75">
      <c r="A3197" s="147" t="s">
        <v>428</v>
      </c>
      <c r="C3197" s="153" t="s">
        <v>429</v>
      </c>
      <c r="D3197" s="131">
        <v>20078.009028295677</v>
      </c>
      <c r="F3197" s="131">
        <v>19759.333333333332</v>
      </c>
      <c r="G3197" s="131">
        <v>20223.166666666668</v>
      </c>
      <c r="H3197" s="131">
        <v>52.69217330509212</v>
      </c>
    </row>
    <row r="3198" spans="1:8" ht="12.75">
      <c r="A3198" s="130">
        <v>38396.09201388889</v>
      </c>
      <c r="C3198" s="153" t="s">
        <v>430</v>
      </c>
      <c r="D3198" s="131">
        <v>105.7482624177541</v>
      </c>
      <c r="F3198" s="131">
        <v>16.982221095408377</v>
      </c>
      <c r="G3198" s="131">
        <v>99.27056881741605</v>
      </c>
      <c r="H3198" s="131">
        <v>105.7482624177541</v>
      </c>
    </row>
    <row r="3200" spans="3:8" ht="12.75">
      <c r="C3200" s="153" t="s">
        <v>431</v>
      </c>
      <c r="D3200" s="131">
        <v>0.5266869950537647</v>
      </c>
      <c r="F3200" s="131">
        <v>0.08594531408992397</v>
      </c>
      <c r="G3200" s="131">
        <v>0.49087549172524597</v>
      </c>
      <c r="H3200" s="131">
        <v>200.6906448998844</v>
      </c>
    </row>
    <row r="3201" spans="1:10" ht="12.75">
      <c r="A3201" s="147" t="s">
        <v>420</v>
      </c>
      <c r="C3201" s="148" t="s">
        <v>421</v>
      </c>
      <c r="D3201" s="148" t="s">
        <v>422</v>
      </c>
      <c r="F3201" s="148" t="s">
        <v>423</v>
      </c>
      <c r="G3201" s="148" t="s">
        <v>424</v>
      </c>
      <c r="H3201" s="148" t="s">
        <v>425</v>
      </c>
      <c r="I3201" s="149" t="s">
        <v>426</v>
      </c>
      <c r="J3201" s="148" t="s">
        <v>427</v>
      </c>
    </row>
    <row r="3202" spans="1:8" ht="12.75">
      <c r="A3202" s="150" t="s">
        <v>493</v>
      </c>
      <c r="C3202" s="151">
        <v>324.75400000019</v>
      </c>
      <c r="D3202" s="131">
        <v>33666.12183231115</v>
      </c>
      <c r="F3202" s="131">
        <v>29170.000000029802</v>
      </c>
      <c r="G3202" s="131">
        <v>28059</v>
      </c>
      <c r="H3202" s="152" t="s">
        <v>246</v>
      </c>
    </row>
    <row r="3204" spans="4:8" ht="12.75">
      <c r="D3204" s="131">
        <v>33893.50716286898</v>
      </c>
      <c r="F3204" s="131">
        <v>29848</v>
      </c>
      <c r="G3204" s="131">
        <v>27804.999999970198</v>
      </c>
      <c r="H3204" s="152" t="s">
        <v>247</v>
      </c>
    </row>
    <row r="3206" spans="4:8" ht="12.75">
      <c r="D3206" s="131">
        <v>33729.84953761101</v>
      </c>
      <c r="F3206" s="131">
        <v>29559</v>
      </c>
      <c r="G3206" s="131">
        <v>28129.999999970198</v>
      </c>
      <c r="H3206" s="152" t="s">
        <v>248</v>
      </c>
    </row>
    <row r="3208" spans="1:8" ht="12.75">
      <c r="A3208" s="147" t="s">
        <v>428</v>
      </c>
      <c r="C3208" s="153" t="s">
        <v>429</v>
      </c>
      <c r="D3208" s="131">
        <v>33763.15951093038</v>
      </c>
      <c r="F3208" s="131">
        <v>29525.666666676603</v>
      </c>
      <c r="G3208" s="131">
        <v>27997.99999998013</v>
      </c>
      <c r="H3208" s="131">
        <v>4950.586799982831</v>
      </c>
    </row>
    <row r="3209" spans="1:8" ht="12.75">
      <c r="A3209" s="130">
        <v>38396.092523148145</v>
      </c>
      <c r="C3209" s="153" t="s">
        <v>430</v>
      </c>
      <c r="D3209" s="131">
        <v>117.29530203913743</v>
      </c>
      <c r="F3209" s="131">
        <v>340.2268850675295</v>
      </c>
      <c r="G3209" s="131">
        <v>170.87129659959746</v>
      </c>
      <c r="H3209" s="131">
        <v>117.29530203913743</v>
      </c>
    </row>
    <row r="3211" spans="3:8" ht="12.75">
      <c r="C3211" s="153" t="s">
        <v>431</v>
      </c>
      <c r="D3211" s="131">
        <v>0.3474061780301237</v>
      </c>
      <c r="F3211" s="131">
        <v>1.1523089009587648</v>
      </c>
      <c r="G3211" s="131">
        <v>0.6102982234435271</v>
      </c>
      <c r="H3211" s="131">
        <v>2.3693211891476023</v>
      </c>
    </row>
    <row r="3212" spans="1:10" ht="12.75">
      <c r="A3212" s="147" t="s">
        <v>420</v>
      </c>
      <c r="C3212" s="148" t="s">
        <v>421</v>
      </c>
      <c r="D3212" s="148" t="s">
        <v>422</v>
      </c>
      <c r="F3212" s="148" t="s">
        <v>423</v>
      </c>
      <c r="G3212" s="148" t="s">
        <v>424</v>
      </c>
      <c r="H3212" s="148" t="s">
        <v>425</v>
      </c>
      <c r="I3212" s="149" t="s">
        <v>426</v>
      </c>
      <c r="J3212" s="148" t="s">
        <v>427</v>
      </c>
    </row>
    <row r="3213" spans="1:8" ht="12.75">
      <c r="A3213" s="150" t="s">
        <v>512</v>
      </c>
      <c r="C3213" s="151">
        <v>343.82299999985844</v>
      </c>
      <c r="D3213" s="131">
        <v>29841.69466727972</v>
      </c>
      <c r="F3213" s="131">
        <v>27806</v>
      </c>
      <c r="G3213" s="131">
        <v>27504</v>
      </c>
      <c r="H3213" s="152" t="s">
        <v>249</v>
      </c>
    </row>
    <row r="3215" spans="4:8" ht="12.75">
      <c r="D3215" s="131">
        <v>29577.784337818623</v>
      </c>
      <c r="F3215" s="131">
        <v>27404</v>
      </c>
      <c r="G3215" s="131">
        <v>27160</v>
      </c>
      <c r="H3215" s="152" t="s">
        <v>250</v>
      </c>
    </row>
    <row r="3217" spans="4:8" ht="12.75">
      <c r="D3217" s="131">
        <v>29811.523809671402</v>
      </c>
      <c r="F3217" s="131">
        <v>27636</v>
      </c>
      <c r="G3217" s="131">
        <v>27477.999999970198</v>
      </c>
      <c r="H3217" s="152" t="s">
        <v>251</v>
      </c>
    </row>
    <row r="3219" spans="1:8" ht="12.75">
      <c r="A3219" s="147" t="s">
        <v>428</v>
      </c>
      <c r="C3219" s="153" t="s">
        <v>429</v>
      </c>
      <c r="D3219" s="131">
        <v>29743.66760492325</v>
      </c>
      <c r="F3219" s="131">
        <v>27615.333333333336</v>
      </c>
      <c r="G3219" s="131">
        <v>27380.666666656733</v>
      </c>
      <c r="H3219" s="131">
        <v>2244.8210440816188</v>
      </c>
    </row>
    <row r="3220" spans="1:8" ht="12.75">
      <c r="A3220" s="130">
        <v>38396.09296296296</v>
      </c>
      <c r="C3220" s="153" t="s">
        <v>430</v>
      </c>
      <c r="D3220" s="131">
        <v>144.44900100307984</v>
      </c>
      <c r="F3220" s="131">
        <v>201.79527579537964</v>
      </c>
      <c r="G3220" s="131">
        <v>191.54459880269405</v>
      </c>
      <c r="H3220" s="131">
        <v>144.44900100307984</v>
      </c>
    </row>
    <row r="3222" spans="3:8" ht="12.75">
      <c r="C3222" s="153" t="s">
        <v>431</v>
      </c>
      <c r="D3222" s="131">
        <v>0.4856462320711594</v>
      </c>
      <c r="F3222" s="131">
        <v>0.730736338973685</v>
      </c>
      <c r="G3222" s="131">
        <v>0.6995614867038672</v>
      </c>
      <c r="H3222" s="131">
        <v>6.434766877471766</v>
      </c>
    </row>
    <row r="3223" spans="1:10" ht="12.75">
      <c r="A3223" s="147" t="s">
        <v>420</v>
      </c>
      <c r="C3223" s="148" t="s">
        <v>421</v>
      </c>
      <c r="D3223" s="148" t="s">
        <v>422</v>
      </c>
      <c r="F3223" s="148" t="s">
        <v>423</v>
      </c>
      <c r="G3223" s="148" t="s">
        <v>424</v>
      </c>
      <c r="H3223" s="148" t="s">
        <v>425</v>
      </c>
      <c r="I3223" s="149" t="s">
        <v>426</v>
      </c>
      <c r="J3223" s="148" t="s">
        <v>427</v>
      </c>
    </row>
    <row r="3224" spans="1:8" ht="12.75">
      <c r="A3224" s="150" t="s">
        <v>494</v>
      </c>
      <c r="C3224" s="151">
        <v>361.38400000007823</v>
      </c>
      <c r="D3224" s="131">
        <v>25361.17735698819</v>
      </c>
      <c r="F3224" s="131">
        <v>25490</v>
      </c>
      <c r="G3224" s="131">
        <v>25226</v>
      </c>
      <c r="H3224" s="152" t="s">
        <v>252</v>
      </c>
    </row>
    <row r="3226" spans="4:8" ht="12.75">
      <c r="D3226" s="131">
        <v>25600.649910390377</v>
      </c>
      <c r="F3226" s="131">
        <v>24686</v>
      </c>
      <c r="G3226" s="131">
        <v>24734</v>
      </c>
      <c r="H3226" s="152" t="s">
        <v>253</v>
      </c>
    </row>
    <row r="3228" spans="4:8" ht="12.75">
      <c r="D3228" s="131">
        <v>25306.5</v>
      </c>
      <c r="F3228" s="131">
        <v>25080</v>
      </c>
      <c r="G3228" s="131">
        <v>25812</v>
      </c>
      <c r="H3228" s="152" t="s">
        <v>254</v>
      </c>
    </row>
    <row r="3230" spans="1:8" ht="12.75">
      <c r="A3230" s="147" t="s">
        <v>428</v>
      </c>
      <c r="C3230" s="153" t="s">
        <v>429</v>
      </c>
      <c r="D3230" s="131">
        <v>25422.775755792856</v>
      </c>
      <c r="F3230" s="131">
        <v>25085.333333333336</v>
      </c>
      <c r="G3230" s="131">
        <v>25257.333333333336</v>
      </c>
      <c r="H3230" s="131">
        <v>258.3835989301111</v>
      </c>
    </row>
    <row r="3231" spans="1:8" ht="12.75">
      <c r="A3231" s="130">
        <v>38396.09339120371</v>
      </c>
      <c r="C3231" s="153" t="s">
        <v>430</v>
      </c>
      <c r="D3231" s="131">
        <v>156.45067752192801</v>
      </c>
      <c r="F3231" s="131">
        <v>402.02653312105326</v>
      </c>
      <c r="G3231" s="131">
        <v>539.6826227824399</v>
      </c>
      <c r="H3231" s="131">
        <v>156.45067752192801</v>
      </c>
    </row>
    <row r="3233" spans="3:8" ht="12.75">
      <c r="C3233" s="153" t="s">
        <v>431</v>
      </c>
      <c r="D3233" s="131">
        <v>0.6153957342218188</v>
      </c>
      <c r="F3233" s="131">
        <v>1.6026358022791</v>
      </c>
      <c r="G3233" s="131">
        <v>2.1367363516171136</v>
      </c>
      <c r="H3233" s="131">
        <v>60.549771026389955</v>
      </c>
    </row>
    <row r="3234" spans="1:10" ht="12.75">
      <c r="A3234" s="147" t="s">
        <v>420</v>
      </c>
      <c r="C3234" s="148" t="s">
        <v>421</v>
      </c>
      <c r="D3234" s="148" t="s">
        <v>422</v>
      </c>
      <c r="F3234" s="148" t="s">
        <v>423</v>
      </c>
      <c r="G3234" s="148" t="s">
        <v>424</v>
      </c>
      <c r="H3234" s="148" t="s">
        <v>425</v>
      </c>
      <c r="I3234" s="149" t="s">
        <v>426</v>
      </c>
      <c r="J3234" s="148" t="s">
        <v>427</v>
      </c>
    </row>
    <row r="3235" spans="1:8" ht="12.75">
      <c r="A3235" s="150" t="s">
        <v>513</v>
      </c>
      <c r="C3235" s="151">
        <v>371.029</v>
      </c>
      <c r="D3235" s="131">
        <v>30533.778410106897</v>
      </c>
      <c r="F3235" s="131">
        <v>30350</v>
      </c>
      <c r="G3235" s="131">
        <v>30818.000000029802</v>
      </c>
      <c r="H3235" s="152" t="s">
        <v>255</v>
      </c>
    </row>
    <row r="3237" spans="4:8" ht="12.75">
      <c r="D3237" s="131">
        <v>30472.000000029802</v>
      </c>
      <c r="F3237" s="131">
        <v>30225.999999970198</v>
      </c>
      <c r="G3237" s="131">
        <v>30520.000000029802</v>
      </c>
      <c r="H3237" s="152" t="s">
        <v>256</v>
      </c>
    </row>
    <row r="3239" spans="4:8" ht="12.75">
      <c r="D3239" s="131">
        <v>30667</v>
      </c>
      <c r="F3239" s="131">
        <v>30375.999999970198</v>
      </c>
      <c r="G3239" s="131">
        <v>30004</v>
      </c>
      <c r="H3239" s="152" t="s">
        <v>257</v>
      </c>
    </row>
    <row r="3241" spans="1:8" ht="12.75">
      <c r="A3241" s="147" t="s">
        <v>428</v>
      </c>
      <c r="C3241" s="153" t="s">
        <v>429</v>
      </c>
      <c r="D3241" s="131">
        <v>30557.592803378902</v>
      </c>
      <c r="F3241" s="131">
        <v>30317.333333313465</v>
      </c>
      <c r="G3241" s="131">
        <v>30447.3333333532</v>
      </c>
      <c r="H3241" s="131">
        <v>190.78801127652875</v>
      </c>
    </row>
    <row r="3242" spans="1:8" ht="12.75">
      <c r="A3242" s="130">
        <v>38396.093831018516</v>
      </c>
      <c r="C3242" s="153" t="s">
        <v>430</v>
      </c>
      <c r="D3242" s="131">
        <v>99.65738303164733</v>
      </c>
      <c r="F3242" s="131">
        <v>80.15817696498958</v>
      </c>
      <c r="G3242" s="131">
        <v>411.83653716803417</v>
      </c>
      <c r="H3242" s="131">
        <v>99.65738303164733</v>
      </c>
    </row>
    <row r="3244" spans="3:8" ht="12.75">
      <c r="C3244" s="153" t="s">
        <v>431</v>
      </c>
      <c r="D3244" s="131">
        <v>0.32612969114709756</v>
      </c>
      <c r="F3244" s="131">
        <v>0.2643971885116615</v>
      </c>
      <c r="G3244" s="131">
        <v>1.3526193990752298</v>
      </c>
      <c r="H3244" s="131">
        <v>52.23461493458498</v>
      </c>
    </row>
    <row r="3245" spans="1:10" ht="12.75">
      <c r="A3245" s="147" t="s">
        <v>420</v>
      </c>
      <c r="C3245" s="148" t="s">
        <v>421</v>
      </c>
      <c r="D3245" s="148" t="s">
        <v>422</v>
      </c>
      <c r="F3245" s="148" t="s">
        <v>423</v>
      </c>
      <c r="G3245" s="148" t="s">
        <v>424</v>
      </c>
      <c r="H3245" s="148" t="s">
        <v>425</v>
      </c>
      <c r="I3245" s="149" t="s">
        <v>426</v>
      </c>
      <c r="J3245" s="148" t="s">
        <v>427</v>
      </c>
    </row>
    <row r="3246" spans="1:8" ht="12.75">
      <c r="A3246" s="150" t="s">
        <v>488</v>
      </c>
      <c r="C3246" s="151">
        <v>407.77100000018254</v>
      </c>
      <c r="D3246" s="131">
        <v>84156.84595429897</v>
      </c>
      <c r="F3246" s="131">
        <v>78800</v>
      </c>
      <c r="G3246" s="131">
        <v>77100</v>
      </c>
      <c r="H3246" s="152" t="s">
        <v>258</v>
      </c>
    </row>
    <row r="3248" spans="4:8" ht="12.75">
      <c r="D3248" s="131">
        <v>83450</v>
      </c>
      <c r="F3248" s="131">
        <v>80600</v>
      </c>
      <c r="G3248" s="131">
        <v>76900</v>
      </c>
      <c r="H3248" s="152" t="s">
        <v>259</v>
      </c>
    </row>
    <row r="3250" spans="4:8" ht="12.75">
      <c r="D3250" s="131">
        <v>83801.36589562893</v>
      </c>
      <c r="F3250" s="131">
        <v>79100</v>
      </c>
      <c r="G3250" s="131">
        <v>77000</v>
      </c>
      <c r="H3250" s="152" t="s">
        <v>260</v>
      </c>
    </row>
    <row r="3252" spans="1:8" ht="12.75">
      <c r="A3252" s="147" t="s">
        <v>428</v>
      </c>
      <c r="C3252" s="153" t="s">
        <v>429</v>
      </c>
      <c r="D3252" s="131">
        <v>83802.7372833093</v>
      </c>
      <c r="F3252" s="131">
        <v>79500</v>
      </c>
      <c r="G3252" s="131">
        <v>77000</v>
      </c>
      <c r="H3252" s="131">
        <v>5573.177534881629</v>
      </c>
    </row>
    <row r="3253" spans="1:8" ht="12.75">
      <c r="A3253" s="130">
        <v>38396.094293981485</v>
      </c>
      <c r="C3253" s="153" t="s">
        <v>430</v>
      </c>
      <c r="D3253" s="131">
        <v>353.4249726679462</v>
      </c>
      <c r="F3253" s="131">
        <v>964.3650760992955</v>
      </c>
      <c r="G3253" s="131">
        <v>100</v>
      </c>
      <c r="H3253" s="131">
        <v>353.4249726679462</v>
      </c>
    </row>
    <row r="3255" spans="3:8" ht="12.75">
      <c r="C3255" s="153" t="s">
        <v>431</v>
      </c>
      <c r="D3255" s="131">
        <v>0.42173440167369874</v>
      </c>
      <c r="F3255" s="131">
        <v>1.2130378315714407</v>
      </c>
      <c r="G3255" s="131">
        <v>0.12987012987012986</v>
      </c>
      <c r="H3255" s="131">
        <v>6.341534438045722</v>
      </c>
    </row>
    <row r="3256" spans="1:10" ht="12.75">
      <c r="A3256" s="147" t="s">
        <v>420</v>
      </c>
      <c r="C3256" s="148" t="s">
        <v>421</v>
      </c>
      <c r="D3256" s="148" t="s">
        <v>422</v>
      </c>
      <c r="F3256" s="148" t="s">
        <v>423</v>
      </c>
      <c r="G3256" s="148" t="s">
        <v>424</v>
      </c>
      <c r="H3256" s="148" t="s">
        <v>425</v>
      </c>
      <c r="I3256" s="149" t="s">
        <v>426</v>
      </c>
      <c r="J3256" s="148" t="s">
        <v>427</v>
      </c>
    </row>
    <row r="3257" spans="1:8" ht="12.75">
      <c r="A3257" s="150" t="s">
        <v>495</v>
      </c>
      <c r="C3257" s="151">
        <v>455.40299999993294</v>
      </c>
      <c r="D3257" s="131">
        <v>81323.52360641956</v>
      </c>
      <c r="F3257" s="131">
        <v>74420</v>
      </c>
      <c r="G3257" s="131">
        <v>77605</v>
      </c>
      <c r="H3257" s="152" t="s">
        <v>261</v>
      </c>
    </row>
    <row r="3259" spans="4:8" ht="12.75">
      <c r="D3259" s="131">
        <v>81594.15556502342</v>
      </c>
      <c r="F3259" s="131">
        <v>74000</v>
      </c>
      <c r="G3259" s="131">
        <v>77385</v>
      </c>
      <c r="H3259" s="152" t="s">
        <v>262</v>
      </c>
    </row>
    <row r="3261" spans="4:8" ht="12.75">
      <c r="D3261" s="131">
        <v>82388.60363149643</v>
      </c>
      <c r="F3261" s="131">
        <v>74427.5</v>
      </c>
      <c r="G3261" s="131">
        <v>77665</v>
      </c>
      <c r="H3261" s="152" t="s">
        <v>263</v>
      </c>
    </row>
    <row r="3263" spans="1:8" ht="12.75">
      <c r="A3263" s="147" t="s">
        <v>428</v>
      </c>
      <c r="C3263" s="153" t="s">
        <v>429</v>
      </c>
      <c r="D3263" s="131">
        <v>81768.76093431313</v>
      </c>
      <c r="F3263" s="131">
        <v>74282.5</v>
      </c>
      <c r="G3263" s="131">
        <v>77551.66666666667</v>
      </c>
      <c r="H3263" s="131">
        <v>5861.180992452673</v>
      </c>
    </row>
    <row r="3264" spans="1:8" ht="12.75">
      <c r="A3264" s="130">
        <v>38396.09494212963</v>
      </c>
      <c r="C3264" s="153" t="s">
        <v>430</v>
      </c>
      <c r="D3264" s="131">
        <v>553.5920349812318</v>
      </c>
      <c r="F3264" s="131">
        <v>244.68091466234142</v>
      </c>
      <c r="G3264" s="131">
        <v>147.42229591663988</v>
      </c>
      <c r="H3264" s="131">
        <v>553.5920349812318</v>
      </c>
    </row>
    <row r="3266" spans="3:8" ht="12.75">
      <c r="C3266" s="153" t="s">
        <v>431</v>
      </c>
      <c r="D3266" s="131">
        <v>0.6770214305019812</v>
      </c>
      <c r="F3266" s="131">
        <v>0.32939240690922006</v>
      </c>
      <c r="G3266" s="131">
        <v>0.19009558692051307</v>
      </c>
      <c r="H3266" s="131">
        <v>9.445059548478051</v>
      </c>
    </row>
    <row r="3267" spans="1:16" ht="12.75">
      <c r="A3267" s="141" t="s">
        <v>411</v>
      </c>
      <c r="B3267" s="136" t="s">
        <v>359</v>
      </c>
      <c r="D3267" s="141" t="s">
        <v>412</v>
      </c>
      <c r="E3267" s="136" t="s">
        <v>413</v>
      </c>
      <c r="F3267" s="137" t="s">
        <v>466</v>
      </c>
      <c r="G3267" s="142" t="s">
        <v>415</v>
      </c>
      <c r="H3267" s="143">
        <v>3</v>
      </c>
      <c r="I3267" s="144" t="s">
        <v>416</v>
      </c>
      <c r="J3267" s="143">
        <v>2</v>
      </c>
      <c r="K3267" s="142" t="s">
        <v>417</v>
      </c>
      <c r="L3267" s="145">
        <v>1</v>
      </c>
      <c r="M3267" s="142" t="s">
        <v>418</v>
      </c>
      <c r="N3267" s="146">
        <v>1</v>
      </c>
      <c r="O3267" s="142" t="s">
        <v>419</v>
      </c>
      <c r="P3267" s="146">
        <v>1</v>
      </c>
    </row>
    <row r="3269" spans="1:10" ht="12.75">
      <c r="A3269" s="147" t="s">
        <v>420</v>
      </c>
      <c r="C3269" s="148" t="s">
        <v>421</v>
      </c>
      <c r="D3269" s="148" t="s">
        <v>422</v>
      </c>
      <c r="F3269" s="148" t="s">
        <v>423</v>
      </c>
      <c r="G3269" s="148" t="s">
        <v>424</v>
      </c>
      <c r="H3269" s="148" t="s">
        <v>425</v>
      </c>
      <c r="I3269" s="149" t="s">
        <v>426</v>
      </c>
      <c r="J3269" s="148" t="s">
        <v>427</v>
      </c>
    </row>
    <row r="3270" spans="1:8" ht="12.75">
      <c r="A3270" s="150" t="s">
        <v>491</v>
      </c>
      <c r="C3270" s="151">
        <v>228.61599999992177</v>
      </c>
      <c r="D3270" s="131">
        <v>41090.228853940964</v>
      </c>
      <c r="F3270" s="131">
        <v>26209</v>
      </c>
      <c r="G3270" s="131">
        <v>25652</v>
      </c>
      <c r="H3270" s="152" t="s">
        <v>264</v>
      </c>
    </row>
    <row r="3272" spans="4:8" ht="12.75">
      <c r="D3272" s="131">
        <v>38677.68659085035</v>
      </c>
      <c r="F3272" s="131">
        <v>26047.000000029802</v>
      </c>
      <c r="G3272" s="131">
        <v>25702.999999970198</v>
      </c>
      <c r="H3272" s="152" t="s">
        <v>265</v>
      </c>
    </row>
    <row r="3274" spans="4:8" ht="12.75">
      <c r="D3274" s="131">
        <v>40970.39302033186</v>
      </c>
      <c r="F3274" s="131">
        <v>26835</v>
      </c>
      <c r="G3274" s="131">
        <v>25758</v>
      </c>
      <c r="H3274" s="152" t="s">
        <v>266</v>
      </c>
    </row>
    <row r="3276" spans="1:8" ht="12.75">
      <c r="A3276" s="147" t="s">
        <v>428</v>
      </c>
      <c r="C3276" s="153" t="s">
        <v>429</v>
      </c>
      <c r="D3276" s="131">
        <v>40246.102821707726</v>
      </c>
      <c r="F3276" s="131">
        <v>26363.666666676603</v>
      </c>
      <c r="G3276" s="131">
        <v>25704.333333323397</v>
      </c>
      <c r="H3276" s="131">
        <v>14200.004962380144</v>
      </c>
    </row>
    <row r="3277" spans="1:8" ht="12.75">
      <c r="A3277" s="130">
        <v>38396.09716435185</v>
      </c>
      <c r="C3277" s="153" t="s">
        <v>430</v>
      </c>
      <c r="D3277" s="131">
        <v>1359.6092312378116</v>
      </c>
      <c r="F3277" s="131">
        <v>416.14580776906934</v>
      </c>
      <c r="G3277" s="131">
        <v>53.01257712404985</v>
      </c>
      <c r="H3277" s="131">
        <v>1359.6092312378116</v>
      </c>
    </row>
    <row r="3279" spans="3:8" ht="12.75">
      <c r="C3279" s="153" t="s">
        <v>431</v>
      </c>
      <c r="D3279" s="131">
        <v>3.3782382290800914</v>
      </c>
      <c r="F3279" s="131">
        <v>1.5784822840863535</v>
      </c>
      <c r="G3279" s="131">
        <v>0.20623984460753836</v>
      </c>
      <c r="H3279" s="131">
        <v>9.574709550030468</v>
      </c>
    </row>
    <row r="3280" spans="1:10" ht="12.75">
      <c r="A3280" s="147" t="s">
        <v>420</v>
      </c>
      <c r="C3280" s="148" t="s">
        <v>421</v>
      </c>
      <c r="D3280" s="148" t="s">
        <v>422</v>
      </c>
      <c r="F3280" s="148" t="s">
        <v>423</v>
      </c>
      <c r="G3280" s="148" t="s">
        <v>424</v>
      </c>
      <c r="H3280" s="148" t="s">
        <v>425</v>
      </c>
      <c r="I3280" s="149" t="s">
        <v>426</v>
      </c>
      <c r="J3280" s="148" t="s">
        <v>427</v>
      </c>
    </row>
    <row r="3281" spans="1:8" ht="12.75">
      <c r="A3281" s="150" t="s">
        <v>492</v>
      </c>
      <c r="C3281" s="151">
        <v>231.6040000000503</v>
      </c>
      <c r="D3281" s="131">
        <v>146606.46743369102</v>
      </c>
      <c r="F3281" s="131">
        <v>19858</v>
      </c>
      <c r="G3281" s="131">
        <v>24094</v>
      </c>
      <c r="H3281" s="152" t="s">
        <v>267</v>
      </c>
    </row>
    <row r="3283" spans="4:8" ht="12.75">
      <c r="D3283" s="131">
        <v>146982.50817131996</v>
      </c>
      <c r="F3283" s="131">
        <v>20253</v>
      </c>
      <c r="G3283" s="131">
        <v>23720</v>
      </c>
      <c r="H3283" s="152" t="s">
        <v>268</v>
      </c>
    </row>
    <row r="3285" spans="4:8" ht="12.75">
      <c r="D3285" s="131">
        <v>147925.7437031269</v>
      </c>
      <c r="F3285" s="131">
        <v>20017</v>
      </c>
      <c r="G3285" s="131">
        <v>23611</v>
      </c>
      <c r="H3285" s="152" t="s">
        <v>269</v>
      </c>
    </row>
    <row r="3287" spans="1:8" ht="12.75">
      <c r="A3287" s="147" t="s">
        <v>428</v>
      </c>
      <c r="C3287" s="153" t="s">
        <v>429</v>
      </c>
      <c r="D3287" s="131">
        <v>147171.57310271263</v>
      </c>
      <c r="F3287" s="131">
        <v>20042.666666666668</v>
      </c>
      <c r="G3287" s="131">
        <v>23808.333333333336</v>
      </c>
      <c r="H3287" s="131">
        <v>124945.91126696384</v>
      </c>
    </row>
    <row r="3288" spans="1:8" ht="12.75">
      <c r="A3288" s="130">
        <v>38396.09762731481</v>
      </c>
      <c r="C3288" s="153" t="s">
        <v>430</v>
      </c>
      <c r="D3288" s="131">
        <v>679.6555230313215</v>
      </c>
      <c r="F3288" s="131">
        <v>198.7469077327578</v>
      </c>
      <c r="G3288" s="131">
        <v>253.32653499650078</v>
      </c>
      <c r="H3288" s="131">
        <v>679.6555230313215</v>
      </c>
    </row>
    <row r="3290" spans="3:8" ht="12.75">
      <c r="C3290" s="153" t="s">
        <v>431</v>
      </c>
      <c r="D3290" s="131">
        <v>0.4618116859816281</v>
      </c>
      <c r="F3290" s="131">
        <v>0.9916190846166067</v>
      </c>
      <c r="G3290" s="131">
        <v>1.0640246482177143</v>
      </c>
      <c r="H3290" s="131">
        <v>0.5439597951942144</v>
      </c>
    </row>
    <row r="3291" spans="1:10" ht="12.75">
      <c r="A3291" s="147" t="s">
        <v>420</v>
      </c>
      <c r="C3291" s="148" t="s">
        <v>421</v>
      </c>
      <c r="D3291" s="148" t="s">
        <v>422</v>
      </c>
      <c r="F3291" s="148" t="s">
        <v>423</v>
      </c>
      <c r="G3291" s="148" t="s">
        <v>424</v>
      </c>
      <c r="H3291" s="148" t="s">
        <v>425</v>
      </c>
      <c r="I3291" s="149" t="s">
        <v>426</v>
      </c>
      <c r="J3291" s="148" t="s">
        <v>427</v>
      </c>
    </row>
    <row r="3292" spans="1:8" ht="12.75">
      <c r="A3292" s="150" t="s">
        <v>490</v>
      </c>
      <c r="C3292" s="151">
        <v>267.7160000000149</v>
      </c>
      <c r="D3292" s="131">
        <v>124714.08798336983</v>
      </c>
      <c r="F3292" s="131">
        <v>6707.999999992549</v>
      </c>
      <c r="G3292" s="131">
        <v>6814.5</v>
      </c>
      <c r="H3292" s="152" t="s">
        <v>270</v>
      </c>
    </row>
    <row r="3294" spans="4:8" ht="12.75">
      <c r="D3294" s="131">
        <v>119160.60665202141</v>
      </c>
      <c r="F3294" s="131">
        <v>6657.499999992549</v>
      </c>
      <c r="G3294" s="131">
        <v>6740.25</v>
      </c>
      <c r="H3294" s="152" t="s">
        <v>271</v>
      </c>
    </row>
    <row r="3296" spans="4:8" ht="12.75">
      <c r="D3296" s="131">
        <v>123981.54825592041</v>
      </c>
      <c r="F3296" s="131">
        <v>6616</v>
      </c>
      <c r="G3296" s="131">
        <v>6769.25</v>
      </c>
      <c r="H3296" s="152" t="s">
        <v>272</v>
      </c>
    </row>
    <row r="3298" spans="1:8" ht="12.75">
      <c r="A3298" s="147" t="s">
        <v>428</v>
      </c>
      <c r="C3298" s="153" t="s">
        <v>429</v>
      </c>
      <c r="D3298" s="131">
        <v>122618.74763043722</v>
      </c>
      <c r="F3298" s="131">
        <v>6660.499999995032</v>
      </c>
      <c r="G3298" s="131">
        <v>6774.666666666666</v>
      </c>
      <c r="H3298" s="131">
        <v>115891.58854938163</v>
      </c>
    </row>
    <row r="3299" spans="1:8" ht="12.75">
      <c r="A3299" s="130">
        <v>38396.098275462966</v>
      </c>
      <c r="C3299" s="153" t="s">
        <v>430</v>
      </c>
      <c r="D3299" s="131">
        <v>3017.152280383082</v>
      </c>
      <c r="F3299" s="131">
        <v>46.07331114275028</v>
      </c>
      <c r="G3299" s="131">
        <v>37.42019285537334</v>
      </c>
      <c r="H3299" s="131">
        <v>3017.152280383082</v>
      </c>
    </row>
    <row r="3301" spans="3:8" ht="12.75">
      <c r="C3301" s="153" t="s">
        <v>431</v>
      </c>
      <c r="D3301" s="131">
        <v>2.460596229115412</v>
      </c>
      <c r="F3301" s="131">
        <v>0.691739526203508</v>
      </c>
      <c r="G3301" s="131">
        <v>0.5523547459462705</v>
      </c>
      <c r="H3301" s="131">
        <v>2.603426459287395</v>
      </c>
    </row>
    <row r="3302" spans="1:10" ht="12.75">
      <c r="A3302" s="147" t="s">
        <v>420</v>
      </c>
      <c r="C3302" s="148" t="s">
        <v>421</v>
      </c>
      <c r="D3302" s="148" t="s">
        <v>422</v>
      </c>
      <c r="F3302" s="148" t="s">
        <v>423</v>
      </c>
      <c r="G3302" s="148" t="s">
        <v>424</v>
      </c>
      <c r="H3302" s="148" t="s">
        <v>425</v>
      </c>
      <c r="I3302" s="149" t="s">
        <v>426</v>
      </c>
      <c r="J3302" s="148" t="s">
        <v>427</v>
      </c>
    </row>
    <row r="3303" spans="1:8" ht="12.75">
      <c r="A3303" s="150" t="s">
        <v>489</v>
      </c>
      <c r="C3303" s="151">
        <v>292.40199999976903</v>
      </c>
      <c r="D3303" s="131">
        <v>22297.84869337082</v>
      </c>
      <c r="F3303" s="131">
        <v>21592.75</v>
      </c>
      <c r="G3303" s="131">
        <v>21081.25</v>
      </c>
      <c r="H3303" s="152" t="s">
        <v>273</v>
      </c>
    </row>
    <row r="3305" spans="4:8" ht="12.75">
      <c r="D3305" s="131">
        <v>22068</v>
      </c>
      <c r="F3305" s="131">
        <v>21682</v>
      </c>
      <c r="G3305" s="131">
        <v>21366.25</v>
      </c>
      <c r="H3305" s="152" t="s">
        <v>274</v>
      </c>
    </row>
    <row r="3307" spans="4:8" ht="12.75">
      <c r="D3307" s="131">
        <v>22225</v>
      </c>
      <c r="F3307" s="131">
        <v>21802.5</v>
      </c>
      <c r="G3307" s="131">
        <v>21129.75</v>
      </c>
      <c r="H3307" s="152" t="s">
        <v>275</v>
      </c>
    </row>
    <row r="3309" spans="1:8" ht="12.75">
      <c r="A3309" s="147" t="s">
        <v>428</v>
      </c>
      <c r="C3309" s="153" t="s">
        <v>429</v>
      </c>
      <c r="D3309" s="131">
        <v>22196.94956445694</v>
      </c>
      <c r="F3309" s="131">
        <v>21692.416666666664</v>
      </c>
      <c r="G3309" s="131">
        <v>21192.416666666664</v>
      </c>
      <c r="H3309" s="131">
        <v>791.256061632081</v>
      </c>
    </row>
    <row r="3310" spans="1:8" ht="12.75">
      <c r="A3310" s="130">
        <v>38396.098958333336</v>
      </c>
      <c r="C3310" s="153" t="s">
        <v>430</v>
      </c>
      <c r="D3310" s="131">
        <v>117.46372061927384</v>
      </c>
      <c r="F3310" s="131">
        <v>105.26227165197096</v>
      </c>
      <c r="G3310" s="131">
        <v>152.48469868591187</v>
      </c>
      <c r="H3310" s="131">
        <v>117.46372061927384</v>
      </c>
    </row>
    <row r="3312" spans="3:8" ht="12.75">
      <c r="C3312" s="153" t="s">
        <v>431</v>
      </c>
      <c r="D3312" s="131">
        <v>0.5291885728630193</v>
      </c>
      <c r="F3312" s="131">
        <v>0.4852491691887917</v>
      </c>
      <c r="G3312" s="131">
        <v>0.7195248238288628</v>
      </c>
      <c r="H3312" s="131">
        <v>14.845222212514598</v>
      </c>
    </row>
    <row r="3313" spans="1:10" ht="12.75">
      <c r="A3313" s="147" t="s">
        <v>420</v>
      </c>
      <c r="C3313" s="148" t="s">
        <v>421</v>
      </c>
      <c r="D3313" s="148" t="s">
        <v>422</v>
      </c>
      <c r="F3313" s="148" t="s">
        <v>423</v>
      </c>
      <c r="G3313" s="148" t="s">
        <v>424</v>
      </c>
      <c r="H3313" s="148" t="s">
        <v>425</v>
      </c>
      <c r="I3313" s="149" t="s">
        <v>426</v>
      </c>
      <c r="J3313" s="148" t="s">
        <v>427</v>
      </c>
    </row>
    <row r="3314" spans="1:8" ht="12.75">
      <c r="A3314" s="150" t="s">
        <v>493</v>
      </c>
      <c r="C3314" s="151">
        <v>324.75400000019</v>
      </c>
      <c r="D3314" s="131">
        <v>33709.14096176624</v>
      </c>
      <c r="F3314" s="131">
        <v>30204.999999970198</v>
      </c>
      <c r="G3314" s="131">
        <v>27477.999999970198</v>
      </c>
      <c r="H3314" s="152" t="s">
        <v>276</v>
      </c>
    </row>
    <row r="3316" spans="4:8" ht="12.75">
      <c r="D3316" s="131">
        <v>33370</v>
      </c>
      <c r="F3316" s="131">
        <v>30619</v>
      </c>
      <c r="G3316" s="131">
        <v>27234</v>
      </c>
      <c r="H3316" s="152" t="s">
        <v>277</v>
      </c>
    </row>
    <row r="3318" spans="4:8" ht="12.75">
      <c r="D3318" s="131">
        <v>33692.20187920332</v>
      </c>
      <c r="F3318" s="131">
        <v>30014</v>
      </c>
      <c r="G3318" s="131">
        <v>27152.999999970198</v>
      </c>
      <c r="H3318" s="152" t="s">
        <v>278</v>
      </c>
    </row>
    <row r="3320" spans="1:8" ht="12.75">
      <c r="A3320" s="147" t="s">
        <v>428</v>
      </c>
      <c r="C3320" s="153" t="s">
        <v>429</v>
      </c>
      <c r="D3320" s="131">
        <v>33590.44761365652</v>
      </c>
      <c r="F3320" s="131">
        <v>30279.333333323397</v>
      </c>
      <c r="G3320" s="131">
        <v>27288.333333313465</v>
      </c>
      <c r="H3320" s="131">
        <v>4707.272269565766</v>
      </c>
    </row>
    <row r="3321" spans="1:8" ht="12.75">
      <c r="A3321" s="130">
        <v>38396.09946759259</v>
      </c>
      <c r="C3321" s="153" t="s">
        <v>430</v>
      </c>
      <c r="D3321" s="131">
        <v>191.10100968947697</v>
      </c>
      <c r="F3321" s="131">
        <v>309.2738807842781</v>
      </c>
      <c r="G3321" s="131">
        <v>169.17545132763553</v>
      </c>
      <c r="H3321" s="131">
        <v>191.10100968947697</v>
      </c>
    </row>
    <row r="3323" spans="3:8" ht="12.75">
      <c r="C3323" s="153" t="s">
        <v>431</v>
      </c>
      <c r="D3323" s="131">
        <v>0.5689147459046748</v>
      </c>
      <c r="F3323" s="131">
        <v>1.021402543377374</v>
      </c>
      <c r="G3323" s="131">
        <v>0.6199552360389374</v>
      </c>
      <c r="H3323" s="131">
        <v>4.059697394710196</v>
      </c>
    </row>
    <row r="3324" spans="1:10" ht="12.75">
      <c r="A3324" s="147" t="s">
        <v>420</v>
      </c>
      <c r="C3324" s="148" t="s">
        <v>421</v>
      </c>
      <c r="D3324" s="148" t="s">
        <v>422</v>
      </c>
      <c r="F3324" s="148" t="s">
        <v>423</v>
      </c>
      <c r="G3324" s="148" t="s">
        <v>424</v>
      </c>
      <c r="H3324" s="148" t="s">
        <v>425</v>
      </c>
      <c r="I3324" s="149" t="s">
        <v>426</v>
      </c>
      <c r="J3324" s="148" t="s">
        <v>427</v>
      </c>
    </row>
    <row r="3325" spans="1:8" ht="12.75">
      <c r="A3325" s="150" t="s">
        <v>512</v>
      </c>
      <c r="C3325" s="151">
        <v>343.82299999985844</v>
      </c>
      <c r="D3325" s="131">
        <v>29057.524864971638</v>
      </c>
      <c r="F3325" s="131">
        <v>27766.000000029802</v>
      </c>
      <c r="G3325" s="131">
        <v>27152</v>
      </c>
      <c r="H3325" s="152" t="s">
        <v>279</v>
      </c>
    </row>
    <row r="3327" spans="4:8" ht="12.75">
      <c r="D3327" s="131">
        <v>29066.869005411863</v>
      </c>
      <c r="F3327" s="131">
        <v>27438</v>
      </c>
      <c r="G3327" s="131">
        <v>27218.000000029802</v>
      </c>
      <c r="H3327" s="152" t="s">
        <v>280</v>
      </c>
    </row>
    <row r="3329" spans="4:8" ht="12.75">
      <c r="D3329" s="131">
        <v>29049.275771558285</v>
      </c>
      <c r="F3329" s="131">
        <v>28025.999999970198</v>
      </c>
      <c r="G3329" s="131">
        <v>27246</v>
      </c>
      <c r="H3329" s="152" t="s">
        <v>281</v>
      </c>
    </row>
    <row r="3331" spans="1:8" ht="12.75">
      <c r="A3331" s="147" t="s">
        <v>428</v>
      </c>
      <c r="C3331" s="153" t="s">
        <v>429</v>
      </c>
      <c r="D3331" s="131">
        <v>29057.889880647264</v>
      </c>
      <c r="F3331" s="131">
        <v>27743.333333333336</v>
      </c>
      <c r="G3331" s="131">
        <v>27205.333333343267</v>
      </c>
      <c r="H3331" s="131">
        <v>1581.6157103681603</v>
      </c>
    </row>
    <row r="3332" spans="1:8" ht="12.75">
      <c r="A3332" s="130">
        <v>38396.09989583334</v>
      </c>
      <c r="C3332" s="153" t="s">
        <v>430</v>
      </c>
      <c r="D3332" s="131">
        <v>8.80229495785418</v>
      </c>
      <c r="F3332" s="131">
        <v>294.65460004147604</v>
      </c>
      <c r="G3332" s="131">
        <v>48.263167464850824</v>
      </c>
      <c r="H3332" s="131">
        <v>8.80229495785418</v>
      </c>
    </row>
    <row r="3334" spans="3:8" ht="12.75">
      <c r="C3334" s="153" t="s">
        <v>431</v>
      </c>
      <c r="D3334" s="131">
        <v>0.03029227171693758</v>
      </c>
      <c r="F3334" s="131">
        <v>1.0620735313281606</v>
      </c>
      <c r="G3334" s="131">
        <v>0.17740333071272738</v>
      </c>
      <c r="H3334" s="131">
        <v>0.5565381590579438</v>
      </c>
    </row>
    <row r="3335" spans="1:10" ht="12.75">
      <c r="A3335" s="147" t="s">
        <v>420</v>
      </c>
      <c r="C3335" s="148" t="s">
        <v>421</v>
      </c>
      <c r="D3335" s="148" t="s">
        <v>422</v>
      </c>
      <c r="F3335" s="148" t="s">
        <v>423</v>
      </c>
      <c r="G3335" s="148" t="s">
        <v>424</v>
      </c>
      <c r="H3335" s="148" t="s">
        <v>425</v>
      </c>
      <c r="I3335" s="149" t="s">
        <v>426</v>
      </c>
      <c r="J3335" s="148" t="s">
        <v>427</v>
      </c>
    </row>
    <row r="3336" spans="1:8" ht="12.75">
      <c r="A3336" s="150" t="s">
        <v>494</v>
      </c>
      <c r="C3336" s="151">
        <v>361.38400000007823</v>
      </c>
      <c r="D3336" s="131">
        <v>28269.728268951178</v>
      </c>
      <c r="F3336" s="131">
        <v>24810</v>
      </c>
      <c r="G3336" s="131">
        <v>24998</v>
      </c>
      <c r="H3336" s="152" t="s">
        <v>282</v>
      </c>
    </row>
    <row r="3338" spans="4:8" ht="12.75">
      <c r="D3338" s="131">
        <v>28496.03020402789</v>
      </c>
      <c r="F3338" s="131">
        <v>25308</v>
      </c>
      <c r="G3338" s="131">
        <v>24902</v>
      </c>
      <c r="H3338" s="152" t="s">
        <v>283</v>
      </c>
    </row>
    <row r="3340" spans="4:8" ht="12.75">
      <c r="D3340" s="131">
        <v>28290.733306378126</v>
      </c>
      <c r="F3340" s="131">
        <v>25338</v>
      </c>
      <c r="G3340" s="131">
        <v>25010</v>
      </c>
      <c r="H3340" s="152" t="s">
        <v>284</v>
      </c>
    </row>
    <row r="3342" spans="1:8" ht="12.75">
      <c r="A3342" s="147" t="s">
        <v>428</v>
      </c>
      <c r="C3342" s="153" t="s">
        <v>429</v>
      </c>
      <c r="D3342" s="131">
        <v>28352.1639264524</v>
      </c>
      <c r="F3342" s="131">
        <v>25152</v>
      </c>
      <c r="G3342" s="131">
        <v>24970</v>
      </c>
      <c r="H3342" s="131">
        <v>3283.819193210264</v>
      </c>
    </row>
    <row r="3343" spans="1:8" ht="12.75">
      <c r="A3343" s="130">
        <v>38396.100335648145</v>
      </c>
      <c r="C3343" s="153" t="s">
        <v>430</v>
      </c>
      <c r="D3343" s="131">
        <v>125.03372451801035</v>
      </c>
      <c r="F3343" s="131">
        <v>296.5602805501775</v>
      </c>
      <c r="G3343" s="131">
        <v>59.19459434779496</v>
      </c>
      <c r="H3343" s="131">
        <v>125.03372451801035</v>
      </c>
    </row>
    <row r="3345" spans="3:8" ht="12.75">
      <c r="C3345" s="153" t="s">
        <v>431</v>
      </c>
      <c r="D3345" s="131">
        <v>0.44100240405761276</v>
      </c>
      <c r="F3345" s="131">
        <v>1.1790723622383013</v>
      </c>
      <c r="G3345" s="131">
        <v>0.2370628528145573</v>
      </c>
      <c r="H3345" s="131">
        <v>3.8075703064448345</v>
      </c>
    </row>
    <row r="3346" spans="1:10" ht="12.75">
      <c r="A3346" s="147" t="s">
        <v>420</v>
      </c>
      <c r="C3346" s="148" t="s">
        <v>421</v>
      </c>
      <c r="D3346" s="148" t="s">
        <v>422</v>
      </c>
      <c r="F3346" s="148" t="s">
        <v>423</v>
      </c>
      <c r="G3346" s="148" t="s">
        <v>424</v>
      </c>
      <c r="H3346" s="148" t="s">
        <v>425</v>
      </c>
      <c r="I3346" s="149" t="s">
        <v>426</v>
      </c>
      <c r="J3346" s="148" t="s">
        <v>427</v>
      </c>
    </row>
    <row r="3347" spans="1:8" ht="12.75">
      <c r="A3347" s="150" t="s">
        <v>513</v>
      </c>
      <c r="C3347" s="151">
        <v>371.029</v>
      </c>
      <c r="D3347" s="131">
        <v>30429.54192316532</v>
      </c>
      <c r="F3347" s="131">
        <v>30272.000000029802</v>
      </c>
      <c r="G3347" s="131">
        <v>30744</v>
      </c>
      <c r="H3347" s="152" t="s">
        <v>285</v>
      </c>
    </row>
    <row r="3349" spans="4:8" ht="12.75">
      <c r="D3349" s="131">
        <v>30310.5</v>
      </c>
      <c r="F3349" s="131">
        <v>30427.999999970198</v>
      </c>
      <c r="G3349" s="131">
        <v>30164</v>
      </c>
      <c r="H3349" s="152" t="s">
        <v>286</v>
      </c>
    </row>
    <row r="3351" spans="4:8" ht="12.75">
      <c r="D3351" s="131">
        <v>30473.742986917496</v>
      </c>
      <c r="F3351" s="131">
        <v>29592</v>
      </c>
      <c r="G3351" s="131">
        <v>30862</v>
      </c>
      <c r="H3351" s="152" t="s">
        <v>287</v>
      </c>
    </row>
    <row r="3353" spans="1:8" ht="12.75">
      <c r="A3353" s="147" t="s">
        <v>428</v>
      </c>
      <c r="C3353" s="153" t="s">
        <v>429</v>
      </c>
      <c r="D3353" s="131">
        <v>30404.594970027603</v>
      </c>
      <c r="F3353" s="131">
        <v>30097.333333333336</v>
      </c>
      <c r="G3353" s="131">
        <v>30590</v>
      </c>
      <c r="H3353" s="131">
        <v>119.77749293105886</v>
      </c>
    </row>
    <row r="3354" spans="1:8" ht="12.75">
      <c r="A3354" s="130">
        <v>38396.10077546296</v>
      </c>
      <c r="C3354" s="153" t="s">
        <v>430</v>
      </c>
      <c r="D3354" s="131">
        <v>84.43240519707632</v>
      </c>
      <c r="F3354" s="131">
        <v>444.5282143223914</v>
      </c>
      <c r="G3354" s="131">
        <v>373.61477486844655</v>
      </c>
      <c r="H3354" s="131">
        <v>84.43240519707632</v>
      </c>
    </row>
    <row r="3356" spans="3:8" ht="12.75">
      <c r="C3356" s="153" t="s">
        <v>431</v>
      </c>
      <c r="D3356" s="131">
        <v>0.277696201117984</v>
      </c>
      <c r="F3356" s="131">
        <v>1.476968771283363</v>
      </c>
      <c r="G3356" s="131">
        <v>1.2213624546206168</v>
      </c>
      <c r="H3356" s="131">
        <v>70.49104396071608</v>
      </c>
    </row>
    <row r="3357" spans="1:10" ht="12.75">
      <c r="A3357" s="147" t="s">
        <v>420</v>
      </c>
      <c r="C3357" s="148" t="s">
        <v>421</v>
      </c>
      <c r="D3357" s="148" t="s">
        <v>422</v>
      </c>
      <c r="F3357" s="148" t="s">
        <v>423</v>
      </c>
      <c r="G3357" s="148" t="s">
        <v>424</v>
      </c>
      <c r="H3357" s="148" t="s">
        <v>425</v>
      </c>
      <c r="I3357" s="149" t="s">
        <v>426</v>
      </c>
      <c r="J3357" s="148" t="s">
        <v>427</v>
      </c>
    </row>
    <row r="3358" spans="1:8" ht="12.75">
      <c r="A3358" s="150" t="s">
        <v>488</v>
      </c>
      <c r="C3358" s="151">
        <v>407.77100000018254</v>
      </c>
      <c r="D3358" s="131">
        <v>85980.90131676197</v>
      </c>
      <c r="F3358" s="131">
        <v>78000</v>
      </c>
      <c r="G3358" s="131">
        <v>76300</v>
      </c>
      <c r="H3358" s="152" t="s">
        <v>288</v>
      </c>
    </row>
    <row r="3360" spans="4:8" ht="12.75">
      <c r="D3360" s="131">
        <v>86790.6128692627</v>
      </c>
      <c r="F3360" s="131">
        <v>78300</v>
      </c>
      <c r="G3360" s="131">
        <v>76400</v>
      </c>
      <c r="H3360" s="152" t="s">
        <v>289</v>
      </c>
    </row>
    <row r="3362" spans="4:8" ht="12.75">
      <c r="D3362" s="131">
        <v>86795.15129005909</v>
      </c>
      <c r="F3362" s="131">
        <v>79800</v>
      </c>
      <c r="G3362" s="131">
        <v>76200</v>
      </c>
      <c r="H3362" s="152" t="s">
        <v>290</v>
      </c>
    </row>
    <row r="3364" spans="1:8" ht="12.75">
      <c r="A3364" s="147" t="s">
        <v>428</v>
      </c>
      <c r="C3364" s="153" t="s">
        <v>429</v>
      </c>
      <c r="D3364" s="131">
        <v>86522.22182536125</v>
      </c>
      <c r="F3364" s="131">
        <v>78700</v>
      </c>
      <c r="G3364" s="131">
        <v>76300</v>
      </c>
      <c r="H3364" s="131">
        <v>9041.844466870685</v>
      </c>
    </row>
    <row r="3365" spans="1:8" ht="12.75">
      <c r="A3365" s="130">
        <v>38396.10125</v>
      </c>
      <c r="C3365" s="153" t="s">
        <v>430</v>
      </c>
      <c r="D3365" s="131">
        <v>468.80280405188927</v>
      </c>
      <c r="F3365" s="131">
        <v>964.3650760992955</v>
      </c>
      <c r="G3365" s="131">
        <v>100</v>
      </c>
      <c r="H3365" s="131">
        <v>468.80280405188927</v>
      </c>
    </row>
    <row r="3367" spans="3:8" ht="12.75">
      <c r="C3367" s="153" t="s">
        <v>431</v>
      </c>
      <c r="D3367" s="131">
        <v>0.5418293637883379</v>
      </c>
      <c r="F3367" s="131">
        <v>1.2253685846242635</v>
      </c>
      <c r="G3367" s="131">
        <v>0.1310615989515072</v>
      </c>
      <c r="H3367" s="131">
        <v>5.184813848209651</v>
      </c>
    </row>
    <row r="3368" spans="1:10" ht="12.75">
      <c r="A3368" s="147" t="s">
        <v>420</v>
      </c>
      <c r="C3368" s="148" t="s">
        <v>421</v>
      </c>
      <c r="D3368" s="148" t="s">
        <v>422</v>
      </c>
      <c r="F3368" s="148" t="s">
        <v>423</v>
      </c>
      <c r="G3368" s="148" t="s">
        <v>424</v>
      </c>
      <c r="H3368" s="148" t="s">
        <v>425</v>
      </c>
      <c r="I3368" s="149" t="s">
        <v>426</v>
      </c>
      <c r="J3368" s="148" t="s">
        <v>427</v>
      </c>
    </row>
    <row r="3369" spans="1:8" ht="12.75">
      <c r="A3369" s="150" t="s">
        <v>495</v>
      </c>
      <c r="C3369" s="151">
        <v>455.40299999993294</v>
      </c>
      <c r="D3369" s="131">
        <v>83405.1838568449</v>
      </c>
      <c r="F3369" s="131">
        <v>73335</v>
      </c>
      <c r="G3369" s="131">
        <v>76452.5</v>
      </c>
      <c r="H3369" s="152" t="s">
        <v>291</v>
      </c>
    </row>
    <row r="3371" spans="4:8" ht="12.75">
      <c r="D3371" s="131">
        <v>83126.70355832577</v>
      </c>
      <c r="F3371" s="131">
        <v>73677.5</v>
      </c>
      <c r="G3371" s="131">
        <v>76802.5</v>
      </c>
      <c r="H3371" s="152" t="s">
        <v>292</v>
      </c>
    </row>
    <row r="3373" spans="4:8" ht="12.75">
      <c r="D3373" s="131">
        <v>83304.08096790314</v>
      </c>
      <c r="F3373" s="131">
        <v>73175</v>
      </c>
      <c r="G3373" s="131">
        <v>76607.5</v>
      </c>
      <c r="H3373" s="152" t="s">
        <v>293</v>
      </c>
    </row>
    <row r="3375" spans="1:8" ht="12.75">
      <c r="A3375" s="147" t="s">
        <v>428</v>
      </c>
      <c r="C3375" s="153" t="s">
        <v>429</v>
      </c>
      <c r="D3375" s="131">
        <v>83278.65612769127</v>
      </c>
      <c r="F3375" s="131">
        <v>73395.83333333333</v>
      </c>
      <c r="G3375" s="131">
        <v>76620.83333333333</v>
      </c>
      <c r="H3375" s="131">
        <v>8279.697794357935</v>
      </c>
    </row>
    <row r="3376" spans="1:8" ht="12.75">
      <c r="A3376" s="130">
        <v>38396.10188657408</v>
      </c>
      <c r="C3376" s="153" t="s">
        <v>430</v>
      </c>
      <c r="D3376" s="131">
        <v>140.97033745319143</v>
      </c>
      <c r="F3376" s="131">
        <v>256.71401078502385</v>
      </c>
      <c r="G3376" s="131">
        <v>175.3805386390786</v>
      </c>
      <c r="H3376" s="131">
        <v>140.97033745319143</v>
      </c>
    </row>
    <row r="3378" spans="3:8" ht="12.75">
      <c r="C3378" s="153" t="s">
        <v>431</v>
      </c>
      <c r="D3378" s="131">
        <v>0.16927547106072588</v>
      </c>
      <c r="F3378" s="131">
        <v>0.34976646374343295</v>
      </c>
      <c r="G3378" s="131">
        <v>0.22889406315394456</v>
      </c>
      <c r="H3378" s="131">
        <v>1.7026024494427008</v>
      </c>
    </row>
    <row r="3379" spans="1:16" ht="12.75">
      <c r="A3379" s="141" t="s">
        <v>411</v>
      </c>
      <c r="B3379" s="136" t="s">
        <v>572</v>
      </c>
      <c r="D3379" s="141" t="s">
        <v>412</v>
      </c>
      <c r="E3379" s="136" t="s">
        <v>413</v>
      </c>
      <c r="F3379" s="137" t="s">
        <v>467</v>
      </c>
      <c r="G3379" s="142" t="s">
        <v>415</v>
      </c>
      <c r="H3379" s="143">
        <v>3</v>
      </c>
      <c r="I3379" s="144" t="s">
        <v>416</v>
      </c>
      <c r="J3379" s="143">
        <v>3</v>
      </c>
      <c r="K3379" s="142" t="s">
        <v>417</v>
      </c>
      <c r="L3379" s="145">
        <v>1</v>
      </c>
      <c r="M3379" s="142" t="s">
        <v>418</v>
      </c>
      <c r="N3379" s="146">
        <v>1</v>
      </c>
      <c r="O3379" s="142" t="s">
        <v>419</v>
      </c>
      <c r="P3379" s="146">
        <v>1</v>
      </c>
    </row>
    <row r="3381" spans="1:10" ht="12.75">
      <c r="A3381" s="147" t="s">
        <v>420</v>
      </c>
      <c r="C3381" s="148" t="s">
        <v>421</v>
      </c>
      <c r="D3381" s="148" t="s">
        <v>422</v>
      </c>
      <c r="F3381" s="148" t="s">
        <v>423</v>
      </c>
      <c r="G3381" s="148" t="s">
        <v>424</v>
      </c>
      <c r="H3381" s="148" t="s">
        <v>425</v>
      </c>
      <c r="I3381" s="149" t="s">
        <v>426</v>
      </c>
      <c r="J3381" s="148" t="s">
        <v>427</v>
      </c>
    </row>
    <row r="3382" spans="1:8" ht="12.75">
      <c r="A3382" s="150" t="s">
        <v>491</v>
      </c>
      <c r="C3382" s="151">
        <v>228.61599999992177</v>
      </c>
      <c r="D3382" s="131">
        <v>30533.808251410723</v>
      </c>
      <c r="F3382" s="131">
        <v>26109</v>
      </c>
      <c r="G3382" s="131">
        <v>25053</v>
      </c>
      <c r="H3382" s="152" t="s">
        <v>294</v>
      </c>
    </row>
    <row r="3384" spans="4:8" ht="12.75">
      <c r="D3384" s="131">
        <v>30499.727186322212</v>
      </c>
      <c r="F3384" s="131">
        <v>26456</v>
      </c>
      <c r="G3384" s="131">
        <v>25422</v>
      </c>
      <c r="H3384" s="152" t="s">
        <v>295</v>
      </c>
    </row>
    <row r="3386" spans="4:8" ht="12.75">
      <c r="D3386" s="131">
        <v>30263.585218787193</v>
      </c>
      <c r="F3386" s="131">
        <v>26473</v>
      </c>
      <c r="G3386" s="131">
        <v>25499</v>
      </c>
      <c r="H3386" s="152" t="s">
        <v>296</v>
      </c>
    </row>
    <row r="3388" spans="1:8" ht="12.75">
      <c r="A3388" s="147" t="s">
        <v>428</v>
      </c>
      <c r="C3388" s="153" t="s">
        <v>429</v>
      </c>
      <c r="D3388" s="131">
        <v>30432.373552173376</v>
      </c>
      <c r="F3388" s="131">
        <v>26346</v>
      </c>
      <c r="G3388" s="131">
        <v>25324.666666666664</v>
      </c>
      <c r="H3388" s="131">
        <v>4578.3001576779625</v>
      </c>
    </row>
    <row r="3389" spans="1:8" ht="12.75">
      <c r="A3389" s="130">
        <v>38396.104108796295</v>
      </c>
      <c r="C3389" s="153" t="s">
        <v>430</v>
      </c>
      <c r="D3389" s="131">
        <v>147.16489345313173</v>
      </c>
      <c r="F3389" s="131">
        <v>205.42395186540446</v>
      </c>
      <c r="G3389" s="131">
        <v>238.3995246080271</v>
      </c>
      <c r="H3389" s="131">
        <v>147.16489345313173</v>
      </c>
    </row>
    <row r="3391" spans="3:8" ht="12.75">
      <c r="C3391" s="153" t="s">
        <v>431</v>
      </c>
      <c r="D3391" s="131">
        <v>0.4835800704168923</v>
      </c>
      <c r="F3391" s="131">
        <v>0.7797159032316272</v>
      </c>
      <c r="G3391" s="131">
        <v>0.9413728036223991</v>
      </c>
      <c r="H3391" s="131">
        <v>3.2144002879831133</v>
      </c>
    </row>
    <row r="3392" spans="1:10" ht="12.75">
      <c r="A3392" s="147" t="s">
        <v>420</v>
      </c>
      <c r="C3392" s="148" t="s">
        <v>421</v>
      </c>
      <c r="D3392" s="148" t="s">
        <v>422</v>
      </c>
      <c r="F3392" s="148" t="s">
        <v>423</v>
      </c>
      <c r="G3392" s="148" t="s">
        <v>424</v>
      </c>
      <c r="H3392" s="148" t="s">
        <v>425</v>
      </c>
      <c r="I3392" s="149" t="s">
        <v>426</v>
      </c>
      <c r="J3392" s="148" t="s">
        <v>427</v>
      </c>
    </row>
    <row r="3393" spans="1:8" ht="12.75">
      <c r="A3393" s="150" t="s">
        <v>492</v>
      </c>
      <c r="C3393" s="151">
        <v>231.6040000000503</v>
      </c>
      <c r="D3393" s="131">
        <v>23276.729073494673</v>
      </c>
      <c r="F3393" s="131">
        <v>19504</v>
      </c>
      <c r="G3393" s="131">
        <v>22308</v>
      </c>
      <c r="H3393" s="152" t="s">
        <v>297</v>
      </c>
    </row>
    <row r="3395" spans="4:8" ht="12.75">
      <c r="D3395" s="131">
        <v>23287.61469194293</v>
      </c>
      <c r="F3395" s="131">
        <v>19191</v>
      </c>
      <c r="G3395" s="131">
        <v>22539</v>
      </c>
      <c r="H3395" s="152" t="s">
        <v>298</v>
      </c>
    </row>
    <row r="3397" spans="4:8" ht="12.75">
      <c r="D3397" s="131">
        <v>23226.06693264842</v>
      </c>
      <c r="F3397" s="131">
        <v>19171</v>
      </c>
      <c r="G3397" s="131">
        <v>22304</v>
      </c>
      <c r="H3397" s="152" t="s">
        <v>299</v>
      </c>
    </row>
    <row r="3399" spans="1:8" ht="12.75">
      <c r="A3399" s="147" t="s">
        <v>428</v>
      </c>
      <c r="C3399" s="153" t="s">
        <v>429</v>
      </c>
      <c r="D3399" s="131">
        <v>23263.47023269534</v>
      </c>
      <c r="F3399" s="131">
        <v>19288.666666666668</v>
      </c>
      <c r="G3399" s="131">
        <v>22383.666666666664</v>
      </c>
      <c r="H3399" s="131">
        <v>2180.6006674779496</v>
      </c>
    </row>
    <row r="3400" spans="1:8" ht="12.75">
      <c r="A3400" s="130">
        <v>38396.10457175926</v>
      </c>
      <c r="C3400" s="153" t="s">
        <v>430</v>
      </c>
      <c r="D3400" s="131">
        <v>32.84629831578159</v>
      </c>
      <c r="F3400" s="131">
        <v>186.7520637993951</v>
      </c>
      <c r="G3400" s="131">
        <v>134.53747928861063</v>
      </c>
      <c r="H3400" s="131">
        <v>32.84629831578159</v>
      </c>
    </row>
    <row r="3402" spans="3:8" ht="12.75">
      <c r="C3402" s="153" t="s">
        <v>431</v>
      </c>
      <c r="D3402" s="131">
        <v>0.1411925993294766</v>
      </c>
      <c r="F3402" s="131">
        <v>0.9681958168841552</v>
      </c>
      <c r="G3402" s="131">
        <v>0.6010520139176364</v>
      </c>
      <c r="H3402" s="131">
        <v>1.5062958938635531</v>
      </c>
    </row>
    <row r="3403" spans="1:10" ht="12.75">
      <c r="A3403" s="147" t="s">
        <v>420</v>
      </c>
      <c r="C3403" s="148" t="s">
        <v>421</v>
      </c>
      <c r="D3403" s="148" t="s">
        <v>422</v>
      </c>
      <c r="F3403" s="148" t="s">
        <v>423</v>
      </c>
      <c r="G3403" s="148" t="s">
        <v>424</v>
      </c>
      <c r="H3403" s="148" t="s">
        <v>425</v>
      </c>
      <c r="I3403" s="149" t="s">
        <v>426</v>
      </c>
      <c r="J3403" s="148" t="s">
        <v>427</v>
      </c>
    </row>
    <row r="3404" spans="1:8" ht="12.75">
      <c r="A3404" s="150" t="s">
        <v>490</v>
      </c>
      <c r="C3404" s="151">
        <v>267.7160000000149</v>
      </c>
      <c r="D3404" s="131">
        <v>8529.870903387666</v>
      </c>
      <c r="F3404" s="131">
        <v>6227.75</v>
      </c>
      <c r="G3404" s="131">
        <v>6366.25</v>
      </c>
      <c r="H3404" s="152" t="s">
        <v>300</v>
      </c>
    </row>
    <row r="3406" spans="4:8" ht="12.75">
      <c r="D3406" s="131">
        <v>8433.024110391736</v>
      </c>
      <c r="F3406" s="131">
        <v>6270.5</v>
      </c>
      <c r="G3406" s="131">
        <v>6332</v>
      </c>
      <c r="H3406" s="152" t="s">
        <v>301</v>
      </c>
    </row>
    <row r="3408" spans="4:8" ht="12.75">
      <c r="D3408" s="131">
        <v>8577.363054484129</v>
      </c>
      <c r="F3408" s="131">
        <v>6250.75</v>
      </c>
      <c r="G3408" s="131">
        <v>6359.25</v>
      </c>
      <c r="H3408" s="152" t="s">
        <v>302</v>
      </c>
    </row>
    <row r="3410" spans="1:8" ht="12.75">
      <c r="A3410" s="147" t="s">
        <v>428</v>
      </c>
      <c r="C3410" s="153" t="s">
        <v>429</v>
      </c>
      <c r="D3410" s="131">
        <v>8513.419356087843</v>
      </c>
      <c r="F3410" s="131">
        <v>6249.666666666666</v>
      </c>
      <c r="G3410" s="131">
        <v>6352.5</v>
      </c>
      <c r="H3410" s="131">
        <v>2203.7108602057456</v>
      </c>
    </row>
    <row r="3411" spans="1:8" ht="12.75">
      <c r="A3411" s="130">
        <v>38396.105219907404</v>
      </c>
      <c r="C3411" s="153" t="s">
        <v>430</v>
      </c>
      <c r="D3411" s="131">
        <v>73.56237320708888</v>
      </c>
      <c r="F3411" s="131">
        <v>21.395579761561343</v>
      </c>
      <c r="G3411" s="131">
        <v>18.095234179197572</v>
      </c>
      <c r="H3411" s="131">
        <v>73.56237320708888</v>
      </c>
    </row>
    <row r="3413" spans="3:8" ht="12.75">
      <c r="C3413" s="153" t="s">
        <v>431</v>
      </c>
      <c r="D3413" s="131">
        <v>0.8640755274728166</v>
      </c>
      <c r="F3413" s="131">
        <v>0.34234753472016666</v>
      </c>
      <c r="G3413" s="131">
        <v>0.28485217125852147</v>
      </c>
      <c r="H3413" s="131">
        <v>3.3381136579878214</v>
      </c>
    </row>
    <row r="3414" spans="1:10" ht="12.75">
      <c r="A3414" s="147" t="s">
        <v>420</v>
      </c>
      <c r="C3414" s="148" t="s">
        <v>421</v>
      </c>
      <c r="D3414" s="148" t="s">
        <v>422</v>
      </c>
      <c r="F3414" s="148" t="s">
        <v>423</v>
      </c>
      <c r="G3414" s="148" t="s">
        <v>424</v>
      </c>
      <c r="H3414" s="148" t="s">
        <v>425</v>
      </c>
      <c r="I3414" s="149" t="s">
        <v>426</v>
      </c>
      <c r="J3414" s="148" t="s">
        <v>427</v>
      </c>
    </row>
    <row r="3415" spans="1:8" ht="12.75">
      <c r="A3415" s="150" t="s">
        <v>489</v>
      </c>
      <c r="C3415" s="151">
        <v>292.40199999976903</v>
      </c>
      <c r="D3415" s="131">
        <v>64451.86479836702</v>
      </c>
      <c r="F3415" s="131">
        <v>20898.25</v>
      </c>
      <c r="G3415" s="131">
        <v>20571</v>
      </c>
      <c r="H3415" s="152" t="s">
        <v>303</v>
      </c>
    </row>
    <row r="3417" spans="4:8" ht="12.75">
      <c r="D3417" s="131">
        <v>62858.46782690287</v>
      </c>
      <c r="F3417" s="131">
        <v>21017.75</v>
      </c>
      <c r="G3417" s="131">
        <v>20668</v>
      </c>
      <c r="H3417" s="152" t="s">
        <v>304</v>
      </c>
    </row>
    <row r="3419" spans="4:8" ht="12.75">
      <c r="D3419" s="131">
        <v>63195.80888348818</v>
      </c>
      <c r="F3419" s="131">
        <v>21103.25</v>
      </c>
      <c r="G3419" s="131">
        <v>20584.75</v>
      </c>
      <c r="H3419" s="152" t="s">
        <v>305</v>
      </c>
    </row>
    <row r="3421" spans="1:8" ht="12.75">
      <c r="A3421" s="147" t="s">
        <v>428</v>
      </c>
      <c r="C3421" s="153" t="s">
        <v>429</v>
      </c>
      <c r="D3421" s="131">
        <v>63502.04716958602</v>
      </c>
      <c r="F3421" s="131">
        <v>21006.416666666664</v>
      </c>
      <c r="G3421" s="131">
        <v>20607.916666666668</v>
      </c>
      <c r="H3421" s="131">
        <v>42724.14886450128</v>
      </c>
    </row>
    <row r="3422" spans="1:8" ht="12.75">
      <c r="A3422" s="130">
        <v>38396.10590277778</v>
      </c>
      <c r="C3422" s="153" t="s">
        <v>430</v>
      </c>
      <c r="D3422" s="131">
        <v>839.6814235597267</v>
      </c>
      <c r="F3422" s="131">
        <v>102.96884642130033</v>
      </c>
      <c r="G3422" s="131">
        <v>52.4859108078857</v>
      </c>
      <c r="H3422" s="131">
        <v>839.6814235597267</v>
      </c>
    </row>
    <row r="3424" spans="3:8" ht="12.75">
      <c r="C3424" s="153" t="s">
        <v>431</v>
      </c>
      <c r="D3424" s="131">
        <v>1.322290321314063</v>
      </c>
      <c r="F3424" s="131">
        <v>0.4901780634709253</v>
      </c>
      <c r="G3424" s="131">
        <v>0.2546880970883473</v>
      </c>
      <c r="H3424" s="131">
        <v>1.9653555328223355</v>
      </c>
    </row>
    <row r="3425" spans="1:10" ht="12.75">
      <c r="A3425" s="147" t="s">
        <v>420</v>
      </c>
      <c r="C3425" s="148" t="s">
        <v>421</v>
      </c>
      <c r="D3425" s="148" t="s">
        <v>422</v>
      </c>
      <c r="F3425" s="148" t="s">
        <v>423</v>
      </c>
      <c r="G3425" s="148" t="s">
        <v>424</v>
      </c>
      <c r="H3425" s="148" t="s">
        <v>425</v>
      </c>
      <c r="I3425" s="149" t="s">
        <v>426</v>
      </c>
      <c r="J3425" s="148" t="s">
        <v>427</v>
      </c>
    </row>
    <row r="3426" spans="1:8" ht="12.75">
      <c r="A3426" s="150" t="s">
        <v>493</v>
      </c>
      <c r="C3426" s="151">
        <v>324.75400000019</v>
      </c>
      <c r="D3426" s="131">
        <v>61098.55981063843</v>
      </c>
      <c r="F3426" s="131">
        <v>31173</v>
      </c>
      <c r="G3426" s="131">
        <v>27781.999999970198</v>
      </c>
      <c r="H3426" s="152" t="s">
        <v>306</v>
      </c>
    </row>
    <row r="3428" spans="4:8" ht="12.75">
      <c r="D3428" s="131">
        <v>62207.390407025814</v>
      </c>
      <c r="F3428" s="131">
        <v>30445.000000029802</v>
      </c>
      <c r="G3428" s="131">
        <v>27775</v>
      </c>
      <c r="H3428" s="152" t="s">
        <v>307</v>
      </c>
    </row>
    <row r="3430" spans="4:8" ht="12.75">
      <c r="D3430" s="131">
        <v>62009.1700142622</v>
      </c>
      <c r="F3430" s="131">
        <v>30884</v>
      </c>
      <c r="G3430" s="131">
        <v>27996</v>
      </c>
      <c r="H3430" s="152" t="s">
        <v>308</v>
      </c>
    </row>
    <row r="3432" spans="1:8" ht="12.75">
      <c r="A3432" s="147" t="s">
        <v>428</v>
      </c>
      <c r="C3432" s="153" t="s">
        <v>429</v>
      </c>
      <c r="D3432" s="131">
        <v>61771.706743975476</v>
      </c>
      <c r="F3432" s="131">
        <v>30834.00000000993</v>
      </c>
      <c r="G3432" s="131">
        <v>27850.99999999007</v>
      </c>
      <c r="H3432" s="131">
        <v>32330.13044235902</v>
      </c>
    </row>
    <row r="3433" spans="1:8" ht="12.75">
      <c r="A3433" s="130">
        <v>38396.106400462966</v>
      </c>
      <c r="C3433" s="153" t="s">
        <v>430</v>
      </c>
      <c r="D3433" s="131">
        <v>591.3272583117795</v>
      </c>
      <c r="F3433" s="131">
        <v>366.56650145424265</v>
      </c>
      <c r="G3433" s="131">
        <v>125.62245023097785</v>
      </c>
      <c r="H3433" s="131">
        <v>591.3272583117795</v>
      </c>
    </row>
    <row r="3435" spans="3:8" ht="12.75">
      <c r="C3435" s="153" t="s">
        <v>431</v>
      </c>
      <c r="D3435" s="131">
        <v>0.9572784847319294</v>
      </c>
      <c r="F3435" s="131">
        <v>1.188838624421498</v>
      </c>
      <c r="G3435" s="131">
        <v>0.451051848159932</v>
      </c>
      <c r="H3435" s="131">
        <v>1.8290283714321829</v>
      </c>
    </row>
    <row r="3436" spans="1:10" ht="12.75">
      <c r="A3436" s="147" t="s">
        <v>420</v>
      </c>
      <c r="C3436" s="148" t="s">
        <v>421</v>
      </c>
      <c r="D3436" s="148" t="s">
        <v>422</v>
      </c>
      <c r="F3436" s="148" t="s">
        <v>423</v>
      </c>
      <c r="G3436" s="148" t="s">
        <v>424</v>
      </c>
      <c r="H3436" s="148" t="s">
        <v>425</v>
      </c>
      <c r="I3436" s="149" t="s">
        <v>426</v>
      </c>
      <c r="J3436" s="148" t="s">
        <v>427</v>
      </c>
    </row>
    <row r="3437" spans="1:8" ht="12.75">
      <c r="A3437" s="150" t="s">
        <v>512</v>
      </c>
      <c r="C3437" s="151">
        <v>343.82299999985844</v>
      </c>
      <c r="D3437" s="131">
        <v>44713.66573500633</v>
      </c>
      <c r="F3437" s="131">
        <v>27056</v>
      </c>
      <c r="G3437" s="131">
        <v>27190</v>
      </c>
      <c r="H3437" s="152" t="s">
        <v>309</v>
      </c>
    </row>
    <row r="3439" spans="4:8" ht="12.75">
      <c r="D3439" s="131">
        <v>44652.20182055235</v>
      </c>
      <c r="F3439" s="131">
        <v>27440</v>
      </c>
      <c r="G3439" s="131">
        <v>27008</v>
      </c>
      <c r="H3439" s="152" t="s">
        <v>310</v>
      </c>
    </row>
    <row r="3441" spans="4:8" ht="12.75">
      <c r="D3441" s="131">
        <v>44990.11976093054</v>
      </c>
      <c r="F3441" s="131">
        <v>27704</v>
      </c>
      <c r="G3441" s="131">
        <v>27384</v>
      </c>
      <c r="H3441" s="152" t="s">
        <v>311</v>
      </c>
    </row>
    <row r="3443" spans="1:8" ht="12.75">
      <c r="A3443" s="147" t="s">
        <v>428</v>
      </c>
      <c r="C3443" s="153" t="s">
        <v>429</v>
      </c>
      <c r="D3443" s="131">
        <v>44785.32910549641</v>
      </c>
      <c r="F3443" s="131">
        <v>27400</v>
      </c>
      <c r="G3443" s="131">
        <v>27194</v>
      </c>
      <c r="H3443" s="131">
        <v>17487.585959753265</v>
      </c>
    </row>
    <row r="3444" spans="1:8" ht="12.75">
      <c r="A3444" s="130">
        <v>38396.106840277775</v>
      </c>
      <c r="C3444" s="153" t="s">
        <v>430</v>
      </c>
      <c r="D3444" s="131">
        <v>179.99684055522553</v>
      </c>
      <c r="F3444" s="131">
        <v>325.8465896706608</v>
      </c>
      <c r="G3444" s="131">
        <v>188.03191218513945</v>
      </c>
      <c r="H3444" s="131">
        <v>179.99684055522553</v>
      </c>
    </row>
    <row r="3446" spans="3:8" ht="12.75">
      <c r="C3446" s="153" t="s">
        <v>431</v>
      </c>
      <c r="D3446" s="131">
        <v>0.4019102776519172</v>
      </c>
      <c r="F3446" s="131">
        <v>1.1892211301848934</v>
      </c>
      <c r="G3446" s="131">
        <v>0.691446319721775</v>
      </c>
      <c r="H3446" s="131">
        <v>1.0292835212903517</v>
      </c>
    </row>
    <row r="3447" spans="1:10" ht="12.75">
      <c r="A3447" s="147" t="s">
        <v>420</v>
      </c>
      <c r="C3447" s="148" t="s">
        <v>421</v>
      </c>
      <c r="D3447" s="148" t="s">
        <v>422</v>
      </c>
      <c r="F3447" s="148" t="s">
        <v>423</v>
      </c>
      <c r="G3447" s="148" t="s">
        <v>424</v>
      </c>
      <c r="H3447" s="148" t="s">
        <v>425</v>
      </c>
      <c r="I3447" s="149" t="s">
        <v>426</v>
      </c>
      <c r="J3447" s="148" t="s">
        <v>427</v>
      </c>
    </row>
    <row r="3448" spans="1:8" ht="12.75">
      <c r="A3448" s="150" t="s">
        <v>494</v>
      </c>
      <c r="C3448" s="151">
        <v>361.38400000007823</v>
      </c>
      <c r="D3448" s="131">
        <v>56761.58708900213</v>
      </c>
      <c r="F3448" s="131">
        <v>25396</v>
      </c>
      <c r="G3448" s="131">
        <v>25262</v>
      </c>
      <c r="H3448" s="152" t="s">
        <v>312</v>
      </c>
    </row>
    <row r="3450" spans="4:8" ht="12.75">
      <c r="D3450" s="131">
        <v>56023.965076208115</v>
      </c>
      <c r="F3450" s="131">
        <v>25786</v>
      </c>
      <c r="G3450" s="131">
        <v>24968</v>
      </c>
      <c r="H3450" s="152" t="s">
        <v>313</v>
      </c>
    </row>
    <row r="3452" spans="4:8" ht="12.75">
      <c r="D3452" s="131">
        <v>56743.56185936928</v>
      </c>
      <c r="F3452" s="131">
        <v>25234</v>
      </c>
      <c r="G3452" s="131">
        <v>25318</v>
      </c>
      <c r="H3452" s="152" t="s">
        <v>314</v>
      </c>
    </row>
    <row r="3454" spans="1:8" ht="12.75">
      <c r="A3454" s="147" t="s">
        <v>428</v>
      </c>
      <c r="C3454" s="153" t="s">
        <v>429</v>
      </c>
      <c r="D3454" s="131">
        <v>56509.70467485984</v>
      </c>
      <c r="F3454" s="131">
        <v>25472</v>
      </c>
      <c r="G3454" s="131">
        <v>25182.666666666664</v>
      </c>
      <c r="H3454" s="131">
        <v>31170.695098936445</v>
      </c>
    </row>
    <row r="3455" spans="1:8" ht="12.75">
      <c r="A3455" s="130">
        <v>38396.10728009259</v>
      </c>
      <c r="C3455" s="153" t="s">
        <v>430</v>
      </c>
      <c r="D3455" s="131">
        <v>420.75936769093386</v>
      </c>
      <c r="F3455" s="131">
        <v>283.739316979512</v>
      </c>
      <c r="G3455" s="131">
        <v>188.00354606584773</v>
      </c>
      <c r="H3455" s="131">
        <v>420.75936769093386</v>
      </c>
    </row>
    <row r="3457" spans="3:8" ht="12.75">
      <c r="C3457" s="153" t="s">
        <v>431</v>
      </c>
      <c r="D3457" s="131">
        <v>0.7445789534945529</v>
      </c>
      <c r="F3457" s="131">
        <v>1.1139263386444411</v>
      </c>
      <c r="G3457" s="131">
        <v>0.7465593241350444</v>
      </c>
      <c r="H3457" s="131">
        <v>1.3498555818387583</v>
      </c>
    </row>
    <row r="3458" spans="1:10" ht="12.75">
      <c r="A3458" s="147" t="s">
        <v>420</v>
      </c>
      <c r="C3458" s="148" t="s">
        <v>421</v>
      </c>
      <c r="D3458" s="148" t="s">
        <v>422</v>
      </c>
      <c r="F3458" s="148" t="s">
        <v>423</v>
      </c>
      <c r="G3458" s="148" t="s">
        <v>424</v>
      </c>
      <c r="H3458" s="148" t="s">
        <v>425</v>
      </c>
      <c r="I3458" s="149" t="s">
        <v>426</v>
      </c>
      <c r="J3458" s="148" t="s">
        <v>427</v>
      </c>
    </row>
    <row r="3459" spans="1:8" ht="12.75">
      <c r="A3459" s="150" t="s">
        <v>513</v>
      </c>
      <c r="C3459" s="151">
        <v>371.029</v>
      </c>
      <c r="D3459" s="131">
        <v>48827.86562979221</v>
      </c>
      <c r="F3459" s="131">
        <v>30950</v>
      </c>
      <c r="G3459" s="131">
        <v>31108</v>
      </c>
      <c r="H3459" s="152" t="s">
        <v>315</v>
      </c>
    </row>
    <row r="3461" spans="4:8" ht="12.75">
      <c r="D3461" s="131">
        <v>48041.90158230066</v>
      </c>
      <c r="F3461" s="131">
        <v>30975.999999970198</v>
      </c>
      <c r="G3461" s="131">
        <v>30431.999999970198</v>
      </c>
      <c r="H3461" s="152" t="s">
        <v>316</v>
      </c>
    </row>
    <row r="3463" spans="4:8" ht="12.75">
      <c r="D3463" s="131">
        <v>48702.973982810974</v>
      </c>
      <c r="F3463" s="131">
        <v>31446</v>
      </c>
      <c r="G3463" s="131">
        <v>31042</v>
      </c>
      <c r="H3463" s="152" t="s">
        <v>317</v>
      </c>
    </row>
    <row r="3465" spans="1:8" ht="12.75">
      <c r="A3465" s="147" t="s">
        <v>428</v>
      </c>
      <c r="C3465" s="153" t="s">
        <v>429</v>
      </c>
      <c r="D3465" s="131">
        <v>48524.247064967945</v>
      </c>
      <c r="F3465" s="131">
        <v>31123.99999999007</v>
      </c>
      <c r="G3465" s="131">
        <v>30860.666666656733</v>
      </c>
      <c r="H3465" s="131">
        <v>17500.458481468373</v>
      </c>
    </row>
    <row r="3466" spans="1:8" ht="12.75">
      <c r="A3466" s="130">
        <v>38396.107719907406</v>
      </c>
      <c r="C3466" s="153" t="s">
        <v>430</v>
      </c>
      <c r="D3466" s="131">
        <v>422.36519075074136</v>
      </c>
      <c r="F3466" s="131">
        <v>279.16303480989825</v>
      </c>
      <c r="G3466" s="131">
        <v>372.7000581515258</v>
      </c>
      <c r="H3466" s="131">
        <v>422.36519075074136</v>
      </c>
    </row>
    <row r="3468" spans="3:8" ht="12.75">
      <c r="C3468" s="153" t="s">
        <v>431</v>
      </c>
      <c r="D3468" s="131">
        <v>0.8704209056252781</v>
      </c>
      <c r="F3468" s="131">
        <v>0.8969381660775843</v>
      </c>
      <c r="G3468" s="131">
        <v>1.2076863477295123</v>
      </c>
      <c r="H3468" s="131">
        <v>2.4134521458280274</v>
      </c>
    </row>
    <row r="3469" spans="1:10" ht="12.75">
      <c r="A3469" s="147" t="s">
        <v>420</v>
      </c>
      <c r="C3469" s="148" t="s">
        <v>421</v>
      </c>
      <c r="D3469" s="148" t="s">
        <v>422</v>
      </c>
      <c r="F3469" s="148" t="s">
        <v>423</v>
      </c>
      <c r="G3469" s="148" t="s">
        <v>424</v>
      </c>
      <c r="H3469" s="148" t="s">
        <v>425</v>
      </c>
      <c r="I3469" s="149" t="s">
        <v>426</v>
      </c>
      <c r="J3469" s="148" t="s">
        <v>427</v>
      </c>
    </row>
    <row r="3470" spans="1:8" ht="12.75">
      <c r="A3470" s="150" t="s">
        <v>488</v>
      </c>
      <c r="C3470" s="151">
        <v>407.77100000018254</v>
      </c>
      <c r="D3470" s="131">
        <v>5173229.402259827</v>
      </c>
      <c r="F3470" s="131">
        <v>90900</v>
      </c>
      <c r="G3470" s="131">
        <v>87600</v>
      </c>
      <c r="H3470" s="152" t="s">
        <v>318</v>
      </c>
    </row>
    <row r="3472" spans="4:8" ht="12.75">
      <c r="D3472" s="131">
        <v>5286027.729316711</v>
      </c>
      <c r="F3472" s="131">
        <v>90500</v>
      </c>
      <c r="G3472" s="131">
        <v>89000</v>
      </c>
      <c r="H3472" s="152" t="s">
        <v>319</v>
      </c>
    </row>
    <row r="3474" spans="4:8" ht="12.75">
      <c r="D3474" s="131">
        <v>5253670.033477783</v>
      </c>
      <c r="F3474" s="131">
        <v>90300</v>
      </c>
      <c r="G3474" s="131">
        <v>87600</v>
      </c>
      <c r="H3474" s="152" t="s">
        <v>320</v>
      </c>
    </row>
    <row r="3476" spans="1:8" ht="12.75">
      <c r="A3476" s="147" t="s">
        <v>428</v>
      </c>
      <c r="C3476" s="153" t="s">
        <v>429</v>
      </c>
      <c r="D3476" s="131">
        <v>5237642.38835144</v>
      </c>
      <c r="F3476" s="131">
        <v>90566.66666666666</v>
      </c>
      <c r="G3476" s="131">
        <v>88066.66666666666</v>
      </c>
      <c r="H3476" s="131">
        <v>5148346.161936346</v>
      </c>
    </row>
    <row r="3477" spans="1:8" ht="12.75">
      <c r="A3477" s="130">
        <v>38396.10818287037</v>
      </c>
      <c r="C3477" s="153" t="s">
        <v>430</v>
      </c>
      <c r="D3477" s="131">
        <v>58082.09451227919</v>
      </c>
      <c r="F3477" s="131">
        <v>305.5050463303894</v>
      </c>
      <c r="G3477" s="131">
        <v>808.2903768654761</v>
      </c>
      <c r="H3477" s="131">
        <v>58082.09451227919</v>
      </c>
    </row>
    <row r="3479" spans="3:8" ht="12.75">
      <c r="C3479" s="153" t="s">
        <v>431</v>
      </c>
      <c r="D3479" s="131">
        <v>1.1089358571225525</v>
      </c>
      <c r="F3479" s="131">
        <v>0.3373261461137904</v>
      </c>
      <c r="G3479" s="131">
        <v>0.9178164763801777</v>
      </c>
      <c r="H3479" s="131">
        <v>1.1281699537164356</v>
      </c>
    </row>
    <row r="3480" spans="1:10" ht="12.75">
      <c r="A3480" s="147" t="s">
        <v>420</v>
      </c>
      <c r="C3480" s="148" t="s">
        <v>421</v>
      </c>
      <c r="D3480" s="148" t="s">
        <v>422</v>
      </c>
      <c r="F3480" s="148" t="s">
        <v>423</v>
      </c>
      <c r="G3480" s="148" t="s">
        <v>424</v>
      </c>
      <c r="H3480" s="148" t="s">
        <v>425</v>
      </c>
      <c r="I3480" s="149" t="s">
        <v>426</v>
      </c>
      <c r="J3480" s="148" t="s">
        <v>427</v>
      </c>
    </row>
    <row r="3481" spans="1:8" ht="12.75">
      <c r="A3481" s="150" t="s">
        <v>495</v>
      </c>
      <c r="C3481" s="151">
        <v>455.40299999993294</v>
      </c>
      <c r="D3481" s="131">
        <v>1112924.4581356049</v>
      </c>
      <c r="F3481" s="131">
        <v>77410</v>
      </c>
      <c r="G3481" s="131">
        <v>80367.5</v>
      </c>
      <c r="H3481" s="152" t="s">
        <v>321</v>
      </c>
    </row>
    <row r="3483" spans="4:8" ht="12.75">
      <c r="D3483" s="131">
        <v>1104017.637834549</v>
      </c>
      <c r="F3483" s="131">
        <v>78137.5</v>
      </c>
      <c r="G3483" s="131">
        <v>80635</v>
      </c>
      <c r="H3483" s="152" t="s">
        <v>322</v>
      </c>
    </row>
    <row r="3485" spans="4:8" ht="12.75">
      <c r="D3485" s="131">
        <v>1088194.9535331726</v>
      </c>
      <c r="F3485" s="131">
        <v>77682.5</v>
      </c>
      <c r="G3485" s="131">
        <v>80382.5</v>
      </c>
      <c r="H3485" s="152" t="s">
        <v>323</v>
      </c>
    </row>
    <row r="3487" spans="1:8" ht="12.75">
      <c r="A3487" s="147" t="s">
        <v>428</v>
      </c>
      <c r="C3487" s="153" t="s">
        <v>429</v>
      </c>
      <c r="D3487" s="131">
        <v>1101712.3498344421</v>
      </c>
      <c r="F3487" s="131">
        <v>77743.33333333333</v>
      </c>
      <c r="G3487" s="131">
        <v>80461.66666666667</v>
      </c>
      <c r="H3487" s="131">
        <v>1022617.7519662251</v>
      </c>
    </row>
    <row r="3488" spans="1:8" ht="12.75">
      <c r="A3488" s="130">
        <v>38396.108831018515</v>
      </c>
      <c r="C3488" s="153" t="s">
        <v>430</v>
      </c>
      <c r="D3488" s="131">
        <v>12524.889781675725</v>
      </c>
      <c r="F3488" s="131">
        <v>367.54534867596044</v>
      </c>
      <c r="G3488" s="131">
        <v>150.29831447269572</v>
      </c>
      <c r="H3488" s="131">
        <v>12524.889781675725</v>
      </c>
    </row>
    <row r="3490" spans="3:8" ht="12.75">
      <c r="C3490" s="153" t="s">
        <v>431</v>
      </c>
      <c r="D3490" s="131">
        <v>1.1368566199296835</v>
      </c>
      <c r="F3490" s="131">
        <v>0.47276767398185554</v>
      </c>
      <c r="G3490" s="131">
        <v>0.18679493067841296</v>
      </c>
      <c r="H3490" s="131">
        <v>1.2247870484933066</v>
      </c>
    </row>
    <row r="3491" spans="1:16" ht="12.75">
      <c r="A3491" s="141" t="s">
        <v>411</v>
      </c>
      <c r="B3491" s="136" t="s">
        <v>363</v>
      </c>
      <c r="D3491" s="141" t="s">
        <v>412</v>
      </c>
      <c r="E3491" s="136" t="s">
        <v>413</v>
      </c>
      <c r="F3491" s="137" t="s">
        <v>446</v>
      </c>
      <c r="G3491" s="142" t="s">
        <v>415</v>
      </c>
      <c r="H3491" s="143">
        <v>3</v>
      </c>
      <c r="I3491" s="144" t="s">
        <v>416</v>
      </c>
      <c r="J3491" s="143">
        <v>4</v>
      </c>
      <c r="K3491" s="142" t="s">
        <v>417</v>
      </c>
      <c r="L3491" s="145">
        <v>1</v>
      </c>
      <c r="M3491" s="142" t="s">
        <v>418</v>
      </c>
      <c r="N3491" s="146">
        <v>1</v>
      </c>
      <c r="O3491" s="142" t="s">
        <v>419</v>
      </c>
      <c r="P3491" s="146">
        <v>1</v>
      </c>
    </row>
    <row r="3493" spans="1:10" ht="12.75">
      <c r="A3493" s="147" t="s">
        <v>420</v>
      </c>
      <c r="C3493" s="148" t="s">
        <v>421</v>
      </c>
      <c r="D3493" s="148" t="s">
        <v>422</v>
      </c>
      <c r="F3493" s="148" t="s">
        <v>423</v>
      </c>
      <c r="G3493" s="148" t="s">
        <v>424</v>
      </c>
      <c r="H3493" s="148" t="s">
        <v>425</v>
      </c>
      <c r="I3493" s="149" t="s">
        <v>426</v>
      </c>
      <c r="J3493" s="148" t="s">
        <v>427</v>
      </c>
    </row>
    <row r="3494" spans="1:8" ht="12.75">
      <c r="A3494" s="150" t="s">
        <v>491</v>
      </c>
      <c r="C3494" s="151">
        <v>228.61599999992177</v>
      </c>
      <c r="D3494" s="131">
        <v>57506.50859051943</v>
      </c>
      <c r="F3494" s="131">
        <v>26831</v>
      </c>
      <c r="G3494" s="131">
        <v>25620.000000029802</v>
      </c>
      <c r="H3494" s="152" t="s">
        <v>324</v>
      </c>
    </row>
    <row r="3496" spans="4:8" ht="12.75">
      <c r="D3496" s="131">
        <v>57628.09406685829</v>
      </c>
      <c r="F3496" s="131">
        <v>26906.999999970198</v>
      </c>
      <c r="G3496" s="131">
        <v>25681.999999970198</v>
      </c>
      <c r="H3496" s="152" t="s">
        <v>325</v>
      </c>
    </row>
    <row r="3498" spans="4:8" ht="12.75">
      <c r="D3498" s="131">
        <v>58132.8970913291</v>
      </c>
      <c r="F3498" s="131">
        <v>26863</v>
      </c>
      <c r="G3498" s="131">
        <v>25532</v>
      </c>
      <c r="H3498" s="152" t="s">
        <v>326</v>
      </c>
    </row>
    <row r="3500" spans="1:8" ht="12.75">
      <c r="A3500" s="147" t="s">
        <v>428</v>
      </c>
      <c r="C3500" s="153" t="s">
        <v>429</v>
      </c>
      <c r="D3500" s="131">
        <v>57755.83324956894</v>
      </c>
      <c r="F3500" s="131">
        <v>26866.99999999007</v>
      </c>
      <c r="G3500" s="131">
        <v>25611.333333333336</v>
      </c>
      <c r="H3500" s="131">
        <v>31493.62682755574</v>
      </c>
    </row>
    <row r="3501" spans="1:8" ht="12.75">
      <c r="A3501" s="130">
        <v>38396.11105324074</v>
      </c>
      <c r="C3501" s="153" t="s">
        <v>430</v>
      </c>
      <c r="D3501" s="131">
        <v>332.15751171133104</v>
      </c>
      <c r="F3501" s="131">
        <v>38.15756803801634</v>
      </c>
      <c r="G3501" s="131">
        <v>75.37461994132262</v>
      </c>
      <c r="H3501" s="131">
        <v>332.15751171133104</v>
      </c>
    </row>
    <row r="3503" spans="3:8" ht="12.75">
      <c r="C3503" s="153" t="s">
        <v>431</v>
      </c>
      <c r="D3503" s="131">
        <v>0.5751064317192758</v>
      </c>
      <c r="F3503" s="131">
        <v>0.14202392540302397</v>
      </c>
      <c r="G3503" s="131">
        <v>0.29430181927788207</v>
      </c>
      <c r="H3503" s="131">
        <v>1.0546816774392769</v>
      </c>
    </row>
    <row r="3504" spans="1:10" ht="12.75">
      <c r="A3504" s="147" t="s">
        <v>420</v>
      </c>
      <c r="C3504" s="148" t="s">
        <v>421</v>
      </c>
      <c r="D3504" s="148" t="s">
        <v>422</v>
      </c>
      <c r="F3504" s="148" t="s">
        <v>423</v>
      </c>
      <c r="G3504" s="148" t="s">
        <v>424</v>
      </c>
      <c r="H3504" s="148" t="s">
        <v>425</v>
      </c>
      <c r="I3504" s="149" t="s">
        <v>426</v>
      </c>
      <c r="J3504" s="148" t="s">
        <v>427</v>
      </c>
    </row>
    <row r="3505" spans="1:8" ht="12.75">
      <c r="A3505" s="150" t="s">
        <v>492</v>
      </c>
      <c r="C3505" s="151">
        <v>231.6040000000503</v>
      </c>
      <c r="D3505" s="131">
        <v>57646.82789552212</v>
      </c>
      <c r="F3505" s="131">
        <v>19792</v>
      </c>
      <c r="G3505" s="131">
        <v>23140</v>
      </c>
      <c r="H3505" s="152" t="s">
        <v>327</v>
      </c>
    </row>
    <row r="3507" spans="4:8" ht="12.75">
      <c r="D3507" s="131">
        <v>60772.52918839455</v>
      </c>
      <c r="F3507" s="131">
        <v>19674</v>
      </c>
      <c r="G3507" s="131">
        <v>22742</v>
      </c>
      <c r="H3507" s="152" t="s">
        <v>328</v>
      </c>
    </row>
    <row r="3509" spans="4:8" ht="12.75">
      <c r="D3509" s="131">
        <v>59170.0780121088</v>
      </c>
      <c r="F3509" s="131">
        <v>20048</v>
      </c>
      <c r="G3509" s="131">
        <v>23166</v>
      </c>
      <c r="H3509" s="152" t="s">
        <v>329</v>
      </c>
    </row>
    <row r="3511" spans="1:8" ht="12.75">
      <c r="A3511" s="147" t="s">
        <v>428</v>
      </c>
      <c r="C3511" s="153" t="s">
        <v>429</v>
      </c>
      <c r="D3511" s="131">
        <v>59196.47836534183</v>
      </c>
      <c r="F3511" s="131">
        <v>19838</v>
      </c>
      <c r="G3511" s="131">
        <v>23016</v>
      </c>
      <c r="H3511" s="131">
        <v>37516.15952476211</v>
      </c>
    </row>
    <row r="3512" spans="1:8" ht="12.75">
      <c r="A3512" s="130">
        <v>38396.1115162037</v>
      </c>
      <c r="C3512" s="153" t="s">
        <v>430</v>
      </c>
      <c r="D3512" s="131">
        <v>1563.0178748351016</v>
      </c>
      <c r="F3512" s="131">
        <v>191.19623427254</v>
      </c>
      <c r="G3512" s="131">
        <v>237.64679673835286</v>
      </c>
      <c r="H3512" s="131">
        <v>1563.0178748351016</v>
      </c>
    </row>
    <row r="3514" spans="3:8" ht="12.75">
      <c r="C3514" s="153" t="s">
        <v>431</v>
      </c>
      <c r="D3514" s="131">
        <v>2.640389965748728</v>
      </c>
      <c r="F3514" s="131">
        <v>0.9637878529717715</v>
      </c>
      <c r="G3514" s="131">
        <v>1.032528661532642</v>
      </c>
      <c r="H3514" s="131">
        <v>4.166252342016644</v>
      </c>
    </row>
    <row r="3515" spans="1:10" ht="12.75">
      <c r="A3515" s="147" t="s">
        <v>420</v>
      </c>
      <c r="C3515" s="148" t="s">
        <v>421</v>
      </c>
      <c r="D3515" s="148" t="s">
        <v>422</v>
      </c>
      <c r="F3515" s="148" t="s">
        <v>423</v>
      </c>
      <c r="G3515" s="148" t="s">
        <v>424</v>
      </c>
      <c r="H3515" s="148" t="s">
        <v>425</v>
      </c>
      <c r="I3515" s="149" t="s">
        <v>426</v>
      </c>
      <c r="J3515" s="148" t="s">
        <v>427</v>
      </c>
    </row>
    <row r="3516" spans="1:8" ht="12.75">
      <c r="A3516" s="150" t="s">
        <v>490</v>
      </c>
      <c r="C3516" s="151">
        <v>267.7160000000149</v>
      </c>
      <c r="D3516" s="131">
        <v>69395.74418008327</v>
      </c>
      <c r="F3516" s="131">
        <v>6514.249999992549</v>
      </c>
      <c r="G3516" s="131">
        <v>6675.249999992549</v>
      </c>
      <c r="H3516" s="152" t="s">
        <v>330</v>
      </c>
    </row>
    <row r="3518" spans="4:8" ht="12.75">
      <c r="D3518" s="131">
        <v>67321.98811781406</v>
      </c>
      <c r="F3518" s="131">
        <v>6487.5</v>
      </c>
      <c r="G3518" s="131">
        <v>6702.25</v>
      </c>
      <c r="H3518" s="152" t="s">
        <v>331</v>
      </c>
    </row>
    <row r="3520" spans="4:8" ht="12.75">
      <c r="D3520" s="131">
        <v>69352.31325674057</v>
      </c>
      <c r="F3520" s="131">
        <v>6468.999999992549</v>
      </c>
      <c r="G3520" s="131">
        <v>6686.250000007451</v>
      </c>
      <c r="H3520" s="152" t="s">
        <v>332</v>
      </c>
    </row>
    <row r="3522" spans="1:8" ht="12.75">
      <c r="A3522" s="147" t="s">
        <v>428</v>
      </c>
      <c r="C3522" s="153" t="s">
        <v>429</v>
      </c>
      <c r="D3522" s="131">
        <v>68690.0151848793</v>
      </c>
      <c r="F3522" s="131">
        <v>6490.249999995032</v>
      </c>
      <c r="G3522" s="131">
        <v>6687.916666666666</v>
      </c>
      <c r="H3522" s="131">
        <v>62084.35252775091</v>
      </c>
    </row>
    <row r="3523" spans="1:8" ht="12.75">
      <c r="A3523" s="130">
        <v>38396.11215277778</v>
      </c>
      <c r="C3523" s="153" t="s">
        <v>430</v>
      </c>
      <c r="D3523" s="131">
        <v>1184.945190057991</v>
      </c>
      <c r="F3523" s="131">
        <v>22.749999999720536</v>
      </c>
      <c r="G3523" s="131">
        <v>13.576941239555504</v>
      </c>
      <c r="H3523" s="131">
        <v>1184.945190057991</v>
      </c>
    </row>
    <row r="3525" spans="3:8" ht="12.75">
      <c r="C3525" s="153" t="s">
        <v>431</v>
      </c>
      <c r="D3525" s="131">
        <v>1.725061767519936</v>
      </c>
      <c r="F3525" s="131">
        <v>0.35052578867898687</v>
      </c>
      <c r="G3525" s="131">
        <v>0.2030070336734984</v>
      </c>
      <c r="H3525" s="131">
        <v>1.9086052150231185</v>
      </c>
    </row>
    <row r="3526" spans="1:10" ht="12.75">
      <c r="A3526" s="147" t="s">
        <v>420</v>
      </c>
      <c r="C3526" s="148" t="s">
        <v>421</v>
      </c>
      <c r="D3526" s="148" t="s">
        <v>422</v>
      </c>
      <c r="F3526" s="148" t="s">
        <v>423</v>
      </c>
      <c r="G3526" s="148" t="s">
        <v>424</v>
      </c>
      <c r="H3526" s="148" t="s">
        <v>425</v>
      </c>
      <c r="I3526" s="149" t="s">
        <v>426</v>
      </c>
      <c r="J3526" s="148" t="s">
        <v>427</v>
      </c>
    </row>
    <row r="3527" spans="1:8" ht="12.75">
      <c r="A3527" s="150" t="s">
        <v>489</v>
      </c>
      <c r="C3527" s="151">
        <v>292.40199999976903</v>
      </c>
      <c r="D3527" s="131">
        <v>57042.37504667044</v>
      </c>
      <c r="F3527" s="131">
        <v>21552</v>
      </c>
      <c r="G3527" s="131">
        <v>21051.5</v>
      </c>
      <c r="H3527" s="152" t="s">
        <v>333</v>
      </c>
    </row>
    <row r="3529" spans="4:8" ht="12.75">
      <c r="D3529" s="131">
        <v>56691.09304475784</v>
      </c>
      <c r="F3529" s="131">
        <v>21814.25</v>
      </c>
      <c r="G3529" s="131">
        <v>21053.75</v>
      </c>
      <c r="H3529" s="152" t="s">
        <v>334</v>
      </c>
    </row>
    <row r="3531" spans="4:8" ht="12.75">
      <c r="D3531" s="131">
        <v>56822.173606812954</v>
      </c>
      <c r="F3531" s="131">
        <v>21810.25</v>
      </c>
      <c r="G3531" s="131">
        <v>21037.5</v>
      </c>
      <c r="H3531" s="152" t="s">
        <v>335</v>
      </c>
    </row>
    <row r="3533" spans="1:8" ht="12.75">
      <c r="A3533" s="147" t="s">
        <v>428</v>
      </c>
      <c r="C3533" s="153" t="s">
        <v>429</v>
      </c>
      <c r="D3533" s="131">
        <v>56851.88056608041</v>
      </c>
      <c r="F3533" s="131">
        <v>21725.5</v>
      </c>
      <c r="G3533" s="131">
        <v>21047.583333333336</v>
      </c>
      <c r="H3533" s="131">
        <v>35515.12938905593</v>
      </c>
    </row>
    <row r="3534" spans="1:8" ht="12.75">
      <c r="A3534" s="130">
        <v>38396.11283564815</v>
      </c>
      <c r="C3534" s="153" t="s">
        <v>430</v>
      </c>
      <c r="D3534" s="131">
        <v>177.51517903847684</v>
      </c>
      <c r="F3534" s="131">
        <v>150.2687176361068</v>
      </c>
      <c r="G3534" s="131">
        <v>8.804591605141793</v>
      </c>
      <c r="H3534" s="131">
        <v>177.51517903847684</v>
      </c>
    </row>
    <row r="3536" spans="3:8" ht="12.75">
      <c r="C3536" s="153" t="s">
        <v>431</v>
      </c>
      <c r="D3536" s="131">
        <v>0.31224152529509813</v>
      </c>
      <c r="F3536" s="131">
        <v>0.6916697780769456</v>
      </c>
      <c r="G3536" s="131">
        <v>0.04183184105130895</v>
      </c>
      <c r="H3536" s="131">
        <v>0.4998297404293806</v>
      </c>
    </row>
    <row r="3537" spans="1:10" ht="12.75">
      <c r="A3537" s="147" t="s">
        <v>420</v>
      </c>
      <c r="C3537" s="148" t="s">
        <v>421</v>
      </c>
      <c r="D3537" s="148" t="s">
        <v>422</v>
      </c>
      <c r="F3537" s="148" t="s">
        <v>423</v>
      </c>
      <c r="G3537" s="148" t="s">
        <v>424</v>
      </c>
      <c r="H3537" s="148" t="s">
        <v>425</v>
      </c>
      <c r="I3537" s="149" t="s">
        <v>426</v>
      </c>
      <c r="J3537" s="148" t="s">
        <v>427</v>
      </c>
    </row>
    <row r="3538" spans="1:8" ht="12.75">
      <c r="A3538" s="150" t="s">
        <v>493</v>
      </c>
      <c r="C3538" s="151">
        <v>324.75400000019</v>
      </c>
      <c r="D3538" s="131">
        <v>52578.69193440676</v>
      </c>
      <c r="F3538" s="131">
        <v>31573</v>
      </c>
      <c r="G3538" s="131">
        <v>28115</v>
      </c>
      <c r="H3538" s="152" t="s">
        <v>336</v>
      </c>
    </row>
    <row r="3540" spans="4:8" ht="12.75">
      <c r="D3540" s="131">
        <v>52655.234240710735</v>
      </c>
      <c r="F3540" s="131">
        <v>31308</v>
      </c>
      <c r="G3540" s="131">
        <v>28186</v>
      </c>
      <c r="H3540" s="152" t="s">
        <v>337</v>
      </c>
    </row>
    <row r="3542" spans="4:8" ht="12.75">
      <c r="D3542" s="131">
        <v>53101.20656353235</v>
      </c>
      <c r="F3542" s="131">
        <v>31345.000000029802</v>
      </c>
      <c r="G3542" s="131">
        <v>28275.999999970198</v>
      </c>
      <c r="H3542" s="152" t="s">
        <v>338</v>
      </c>
    </row>
    <row r="3544" spans="1:8" ht="12.75">
      <c r="A3544" s="147" t="s">
        <v>428</v>
      </c>
      <c r="C3544" s="153" t="s">
        <v>429</v>
      </c>
      <c r="D3544" s="131">
        <v>52778.37757954995</v>
      </c>
      <c r="F3544" s="131">
        <v>31408.666666676603</v>
      </c>
      <c r="G3544" s="131">
        <v>28192.333333323397</v>
      </c>
      <c r="H3544" s="131">
        <v>22871.0514275445</v>
      </c>
    </row>
    <row r="3545" spans="1:8" ht="12.75">
      <c r="A3545" s="130">
        <v>38396.113344907404</v>
      </c>
      <c r="C3545" s="153" t="s">
        <v>430</v>
      </c>
      <c r="D3545" s="131">
        <v>282.18539267335603</v>
      </c>
      <c r="F3545" s="131">
        <v>143.51422693135942</v>
      </c>
      <c r="G3545" s="131">
        <v>80.68663663016619</v>
      </c>
      <c r="H3545" s="131">
        <v>282.18539267335603</v>
      </c>
    </row>
    <row r="3547" spans="3:8" ht="12.75">
      <c r="C3547" s="153" t="s">
        <v>431</v>
      </c>
      <c r="D3547" s="131">
        <v>0.5346609835590977</v>
      </c>
      <c r="F3547" s="131">
        <v>0.45692556278940216</v>
      </c>
      <c r="G3547" s="131">
        <v>0.28620063361266523</v>
      </c>
      <c r="H3547" s="131">
        <v>1.2338103194219974</v>
      </c>
    </row>
    <row r="3548" spans="1:10" ht="12.75">
      <c r="A3548" s="147" t="s">
        <v>420</v>
      </c>
      <c r="C3548" s="148" t="s">
        <v>421</v>
      </c>
      <c r="D3548" s="148" t="s">
        <v>422</v>
      </c>
      <c r="F3548" s="148" t="s">
        <v>423</v>
      </c>
      <c r="G3548" s="148" t="s">
        <v>424</v>
      </c>
      <c r="H3548" s="148" t="s">
        <v>425</v>
      </c>
      <c r="I3548" s="149" t="s">
        <v>426</v>
      </c>
      <c r="J3548" s="148" t="s">
        <v>427</v>
      </c>
    </row>
    <row r="3549" spans="1:8" ht="12.75">
      <c r="A3549" s="150" t="s">
        <v>512</v>
      </c>
      <c r="C3549" s="151">
        <v>343.82299999985844</v>
      </c>
      <c r="D3549" s="131">
        <v>60471.238785266876</v>
      </c>
      <c r="F3549" s="131">
        <v>27708</v>
      </c>
      <c r="G3549" s="131">
        <v>27034</v>
      </c>
      <c r="H3549" s="152" t="s">
        <v>339</v>
      </c>
    </row>
    <row r="3551" spans="4:8" ht="12.75">
      <c r="D3551" s="131">
        <v>58583.22696214914</v>
      </c>
      <c r="F3551" s="131">
        <v>28036</v>
      </c>
      <c r="G3551" s="131">
        <v>27946</v>
      </c>
      <c r="H3551" s="152" t="s">
        <v>340</v>
      </c>
    </row>
    <row r="3553" spans="4:8" ht="12.75">
      <c r="D3553" s="131">
        <v>59677.9454677701</v>
      </c>
      <c r="F3553" s="131">
        <v>27916.000000029802</v>
      </c>
      <c r="G3553" s="131">
        <v>27990</v>
      </c>
      <c r="H3553" s="152" t="s">
        <v>341</v>
      </c>
    </row>
    <row r="3555" spans="1:8" ht="12.75">
      <c r="A3555" s="147" t="s">
        <v>428</v>
      </c>
      <c r="C3555" s="153" t="s">
        <v>429</v>
      </c>
      <c r="D3555" s="131">
        <v>59577.470405062035</v>
      </c>
      <c r="F3555" s="131">
        <v>27886.666666676603</v>
      </c>
      <c r="G3555" s="131">
        <v>27656.666666666664</v>
      </c>
      <c r="H3555" s="131">
        <v>31804.974012560644</v>
      </c>
    </row>
    <row r="3556" spans="1:8" ht="12.75">
      <c r="A3556" s="130">
        <v>38396.11377314815</v>
      </c>
      <c r="C3556" s="153" t="s">
        <v>430</v>
      </c>
      <c r="D3556" s="131">
        <v>948.0076949726601</v>
      </c>
      <c r="F3556" s="131">
        <v>165.95581741641533</v>
      </c>
      <c r="G3556" s="131">
        <v>539.6937403132755</v>
      </c>
      <c r="H3556" s="131">
        <v>948.0076949726601</v>
      </c>
    </row>
    <row r="3558" spans="3:8" ht="12.75">
      <c r="C3558" s="153" t="s">
        <v>431</v>
      </c>
      <c r="D3558" s="131">
        <v>1.5912184396672746</v>
      </c>
      <c r="F3558" s="131">
        <v>0.5951081188729005</v>
      </c>
      <c r="G3558" s="131">
        <v>1.9514055935155201</v>
      </c>
      <c r="H3558" s="131">
        <v>2.9806900474066307</v>
      </c>
    </row>
    <row r="3559" spans="1:10" ht="12.75">
      <c r="A3559" s="147" t="s">
        <v>420</v>
      </c>
      <c r="C3559" s="148" t="s">
        <v>421</v>
      </c>
      <c r="D3559" s="148" t="s">
        <v>422</v>
      </c>
      <c r="F3559" s="148" t="s">
        <v>423</v>
      </c>
      <c r="G3559" s="148" t="s">
        <v>424</v>
      </c>
      <c r="H3559" s="148" t="s">
        <v>425</v>
      </c>
      <c r="I3559" s="149" t="s">
        <v>426</v>
      </c>
      <c r="J3559" s="148" t="s">
        <v>427</v>
      </c>
    </row>
    <row r="3560" spans="1:8" ht="12.75">
      <c r="A3560" s="150" t="s">
        <v>494</v>
      </c>
      <c r="C3560" s="151">
        <v>361.38400000007823</v>
      </c>
      <c r="D3560" s="131">
        <v>54751.33135676384</v>
      </c>
      <c r="F3560" s="131">
        <v>25974.000000029802</v>
      </c>
      <c r="G3560" s="131">
        <v>25824.000000029802</v>
      </c>
      <c r="H3560" s="152" t="s">
        <v>342</v>
      </c>
    </row>
    <row r="3562" spans="4:8" ht="12.75">
      <c r="D3562" s="131">
        <v>54882.93106299639</v>
      </c>
      <c r="F3562" s="131">
        <v>25654</v>
      </c>
      <c r="G3562" s="131">
        <v>25602</v>
      </c>
      <c r="H3562" s="152" t="s">
        <v>343</v>
      </c>
    </row>
    <row r="3564" spans="4:8" ht="12.75">
      <c r="D3564" s="131">
        <v>55032.70970392227</v>
      </c>
      <c r="F3564" s="131">
        <v>26138</v>
      </c>
      <c r="G3564" s="131">
        <v>25130</v>
      </c>
      <c r="H3564" s="152" t="s">
        <v>344</v>
      </c>
    </row>
    <row r="3566" spans="1:8" ht="12.75">
      <c r="A3566" s="147" t="s">
        <v>428</v>
      </c>
      <c r="C3566" s="153" t="s">
        <v>429</v>
      </c>
      <c r="D3566" s="131">
        <v>54888.99070789416</v>
      </c>
      <c r="F3566" s="131">
        <v>25922.00000000993</v>
      </c>
      <c r="G3566" s="131">
        <v>25518.666666676603</v>
      </c>
      <c r="H3566" s="131">
        <v>29152.38058476521</v>
      </c>
    </row>
    <row r="3567" spans="1:8" ht="12.75">
      <c r="A3567" s="130">
        <v>38396.114212962966</v>
      </c>
      <c r="C3567" s="153" t="s">
        <v>430</v>
      </c>
      <c r="D3567" s="131">
        <v>140.7870130184882</v>
      </c>
      <c r="F3567" s="131">
        <v>246.15442307955306</v>
      </c>
      <c r="G3567" s="131">
        <v>354.42535651711654</v>
      </c>
      <c r="H3567" s="131">
        <v>140.7870130184882</v>
      </c>
    </row>
    <row r="3569" spans="3:8" ht="12.75">
      <c r="C3569" s="153" t="s">
        <v>431</v>
      </c>
      <c r="D3569" s="131">
        <v>0.2564940823337824</v>
      </c>
      <c r="F3569" s="131">
        <v>0.9495965707872029</v>
      </c>
      <c r="G3569" s="131">
        <v>1.388886657546026</v>
      </c>
      <c r="H3569" s="131">
        <v>0.4829348759670843</v>
      </c>
    </row>
    <row r="3570" spans="1:10" ht="12.75">
      <c r="A3570" s="147" t="s">
        <v>420</v>
      </c>
      <c r="C3570" s="148" t="s">
        <v>421</v>
      </c>
      <c r="D3570" s="148" t="s">
        <v>422</v>
      </c>
      <c r="F3570" s="148" t="s">
        <v>423</v>
      </c>
      <c r="G3570" s="148" t="s">
        <v>424</v>
      </c>
      <c r="H3570" s="148" t="s">
        <v>425</v>
      </c>
      <c r="I3570" s="149" t="s">
        <v>426</v>
      </c>
      <c r="J3570" s="148" t="s">
        <v>427</v>
      </c>
    </row>
    <row r="3571" spans="1:8" ht="12.75">
      <c r="A3571" s="150" t="s">
        <v>513</v>
      </c>
      <c r="C3571" s="151">
        <v>371.029</v>
      </c>
      <c r="D3571" s="131">
        <v>48612.21665722132</v>
      </c>
      <c r="F3571" s="131">
        <v>30736</v>
      </c>
      <c r="G3571" s="131">
        <v>31034</v>
      </c>
      <c r="H3571" s="152" t="s">
        <v>345</v>
      </c>
    </row>
    <row r="3573" spans="4:8" ht="12.75">
      <c r="D3573" s="131">
        <v>49148.85293644667</v>
      </c>
      <c r="F3573" s="131">
        <v>31177.999999970198</v>
      </c>
      <c r="G3573" s="131">
        <v>30390</v>
      </c>
      <c r="H3573" s="152" t="s">
        <v>346</v>
      </c>
    </row>
    <row r="3575" spans="4:8" ht="12.75">
      <c r="D3575" s="131">
        <v>48893.97776436806</v>
      </c>
      <c r="F3575" s="131">
        <v>32027.999999970198</v>
      </c>
      <c r="G3575" s="131">
        <v>31068.000000029802</v>
      </c>
      <c r="H3575" s="152" t="s">
        <v>347</v>
      </c>
    </row>
    <row r="3577" spans="1:8" ht="12.75">
      <c r="A3577" s="147" t="s">
        <v>428</v>
      </c>
      <c r="C3577" s="153" t="s">
        <v>429</v>
      </c>
      <c r="D3577" s="131">
        <v>48885.01578601201</v>
      </c>
      <c r="F3577" s="131">
        <v>31313.99999998013</v>
      </c>
      <c r="G3577" s="131">
        <v>30830.666666676603</v>
      </c>
      <c r="H3577" s="131">
        <v>17754.948132743582</v>
      </c>
    </row>
    <row r="3578" spans="1:8" ht="12.75">
      <c r="A3578" s="130">
        <v>38396.114652777775</v>
      </c>
      <c r="C3578" s="153" t="s">
        <v>430</v>
      </c>
      <c r="D3578" s="131">
        <v>268.4303668320056</v>
      </c>
      <c r="F3578" s="131">
        <v>656.6490691248281</v>
      </c>
      <c r="G3578" s="131">
        <v>382.0069807483289</v>
      </c>
      <c r="H3578" s="131">
        <v>268.4303668320056</v>
      </c>
    </row>
    <row r="3580" spans="3:8" ht="12.75">
      <c r="C3580" s="153" t="s">
        <v>431</v>
      </c>
      <c r="D3580" s="131">
        <v>0.5491056155264954</v>
      </c>
      <c r="F3580" s="131">
        <v>2.0969824012430376</v>
      </c>
      <c r="G3580" s="131">
        <v>1.2390487201537617</v>
      </c>
      <c r="H3580" s="131">
        <v>1.5118622979076337</v>
      </c>
    </row>
    <row r="3581" spans="1:10" ht="12.75">
      <c r="A3581" s="147" t="s">
        <v>420</v>
      </c>
      <c r="C3581" s="148" t="s">
        <v>421</v>
      </c>
      <c r="D3581" s="148" t="s">
        <v>422</v>
      </c>
      <c r="F3581" s="148" t="s">
        <v>423</v>
      </c>
      <c r="G3581" s="148" t="s">
        <v>424</v>
      </c>
      <c r="H3581" s="148" t="s">
        <v>425</v>
      </c>
      <c r="I3581" s="149" t="s">
        <v>426</v>
      </c>
      <c r="J3581" s="148" t="s">
        <v>427</v>
      </c>
    </row>
    <row r="3582" spans="1:8" ht="12.75">
      <c r="A3582" s="150" t="s">
        <v>488</v>
      </c>
      <c r="C3582" s="151">
        <v>407.77100000018254</v>
      </c>
      <c r="D3582" s="131">
        <v>4897101.426574707</v>
      </c>
      <c r="F3582" s="131">
        <v>94100</v>
      </c>
      <c r="G3582" s="131">
        <v>87300</v>
      </c>
      <c r="H3582" s="152" t="s">
        <v>348</v>
      </c>
    </row>
    <row r="3584" spans="4:8" ht="12.75">
      <c r="D3584" s="131">
        <v>5024293.74369812</v>
      </c>
      <c r="F3584" s="131">
        <v>93500</v>
      </c>
      <c r="G3584" s="131">
        <v>86500</v>
      </c>
      <c r="H3584" s="152" t="s">
        <v>349</v>
      </c>
    </row>
    <row r="3586" spans="4:8" ht="12.75">
      <c r="D3586" s="131">
        <v>5140376.468467712</v>
      </c>
      <c r="F3586" s="131">
        <v>94700</v>
      </c>
      <c r="G3586" s="131">
        <v>87000</v>
      </c>
      <c r="H3586" s="152" t="s">
        <v>350</v>
      </c>
    </row>
    <row r="3588" spans="1:8" ht="12.75">
      <c r="A3588" s="147" t="s">
        <v>428</v>
      </c>
      <c r="C3588" s="153" t="s">
        <v>429</v>
      </c>
      <c r="D3588" s="131">
        <v>5020590.546246846</v>
      </c>
      <c r="F3588" s="131">
        <v>94100</v>
      </c>
      <c r="G3588" s="131">
        <v>86933.33333333334</v>
      </c>
      <c r="H3588" s="131">
        <v>4930132.47496802</v>
      </c>
    </row>
    <row r="3589" spans="1:8" ht="12.75">
      <c r="A3589" s="130">
        <v>38396.115115740744</v>
      </c>
      <c r="C3589" s="153" t="s">
        <v>430</v>
      </c>
      <c r="D3589" s="131">
        <v>121679.79189468287</v>
      </c>
      <c r="F3589" s="131">
        <v>600</v>
      </c>
      <c r="G3589" s="131">
        <v>404.14518843273805</v>
      </c>
      <c r="H3589" s="131">
        <v>121679.79189468287</v>
      </c>
    </row>
    <row r="3591" spans="3:8" ht="12.75">
      <c r="C3591" s="153" t="s">
        <v>431</v>
      </c>
      <c r="D3591" s="131">
        <v>2.4236151260262577</v>
      </c>
      <c r="F3591" s="131">
        <v>0.6376195536663123</v>
      </c>
      <c r="G3591" s="131">
        <v>0.4648909376143459</v>
      </c>
      <c r="H3591" s="131">
        <v>2.4680836166673625</v>
      </c>
    </row>
    <row r="3592" spans="1:10" ht="12.75">
      <c r="A3592" s="147" t="s">
        <v>420</v>
      </c>
      <c r="C3592" s="148" t="s">
        <v>421</v>
      </c>
      <c r="D3592" s="148" t="s">
        <v>422</v>
      </c>
      <c r="F3592" s="148" t="s">
        <v>423</v>
      </c>
      <c r="G3592" s="148" t="s">
        <v>424</v>
      </c>
      <c r="H3592" s="148" t="s">
        <v>425</v>
      </c>
      <c r="I3592" s="149" t="s">
        <v>426</v>
      </c>
      <c r="J3592" s="148" t="s">
        <v>427</v>
      </c>
    </row>
    <row r="3593" spans="1:8" ht="12.75">
      <c r="A3593" s="150" t="s">
        <v>495</v>
      </c>
      <c r="C3593" s="151">
        <v>455.40299999993294</v>
      </c>
      <c r="D3593" s="131">
        <v>649085.3151245117</v>
      </c>
      <c r="F3593" s="131">
        <v>75912.5</v>
      </c>
      <c r="G3593" s="131">
        <v>78957.5</v>
      </c>
      <c r="H3593" s="152" t="s">
        <v>351</v>
      </c>
    </row>
    <row r="3595" spans="4:8" ht="12.75">
      <c r="D3595" s="131">
        <v>645783.6707811356</v>
      </c>
      <c r="F3595" s="131">
        <v>76260</v>
      </c>
      <c r="G3595" s="131">
        <v>78972.5</v>
      </c>
      <c r="H3595" s="152" t="s">
        <v>352</v>
      </c>
    </row>
    <row r="3597" spans="4:8" ht="12.75">
      <c r="D3597" s="131">
        <v>646740.516535759</v>
      </c>
      <c r="F3597" s="131">
        <v>76535</v>
      </c>
      <c r="G3597" s="131">
        <v>78482.5</v>
      </c>
      <c r="H3597" s="152" t="s">
        <v>353</v>
      </c>
    </row>
    <row r="3599" spans="1:8" ht="12.75">
      <c r="A3599" s="147" t="s">
        <v>428</v>
      </c>
      <c r="C3599" s="153" t="s">
        <v>429</v>
      </c>
      <c r="D3599" s="131">
        <v>647203.1674804688</v>
      </c>
      <c r="F3599" s="131">
        <v>76235.83333333333</v>
      </c>
      <c r="G3599" s="131">
        <v>78804.16666666667</v>
      </c>
      <c r="H3599" s="131">
        <v>569690.63356574</v>
      </c>
    </row>
    <row r="3600" spans="1:8" ht="12.75">
      <c r="A3600" s="130">
        <v>38396.11576388889</v>
      </c>
      <c r="C3600" s="153" t="s">
        <v>430</v>
      </c>
      <c r="D3600" s="131">
        <v>1698.7490294637898</v>
      </c>
      <c r="F3600" s="131">
        <v>311.95285434394305</v>
      </c>
      <c r="G3600" s="131">
        <v>278.672448105896</v>
      </c>
      <c r="H3600" s="131">
        <v>1698.7490294637898</v>
      </c>
    </row>
    <row r="3602" spans="3:8" ht="12.75">
      <c r="C3602" s="153" t="s">
        <v>431</v>
      </c>
      <c r="D3602" s="131">
        <v>0.26247538869084025</v>
      </c>
      <c r="F3602" s="131">
        <v>0.4091945227121232</v>
      </c>
      <c r="G3602" s="131">
        <v>0.35362654018619494</v>
      </c>
      <c r="H3602" s="131">
        <v>0.29818798649210393</v>
      </c>
    </row>
    <row r="3605" spans="1:11" ht="12.75">
      <c r="A3605" s="134" t="s">
        <v>394</v>
      </c>
      <c r="D3605" s="137" t="s">
        <v>397</v>
      </c>
      <c r="E3605" s="136" t="s">
        <v>551</v>
      </c>
      <c r="F3605" s="135" t="s">
        <v>395</v>
      </c>
      <c r="G3605" s="136" t="s">
        <v>396</v>
      </c>
      <c r="H3605" s="135" t="s">
        <v>398</v>
      </c>
      <c r="I3605" s="136" t="s">
        <v>399</v>
      </c>
      <c r="J3605" s="135" t="s">
        <v>400</v>
      </c>
      <c r="K3605" s="138">
        <v>0.779411792755127</v>
      </c>
    </row>
    <row r="3606" spans="6:7" ht="12.75">
      <c r="F3606" s="135" t="s">
        <v>401</v>
      </c>
      <c r="G3606" s="136" t="s">
        <v>402</v>
      </c>
    </row>
    <row r="3607" spans="1:11" ht="12.75">
      <c r="A3607" s="139" t="s">
        <v>403</v>
      </c>
      <c r="B3607" s="140">
        <v>38396.11591435185</v>
      </c>
      <c r="D3607" s="135" t="s">
        <v>404</v>
      </c>
      <c r="E3607" s="136" t="s">
        <v>405</v>
      </c>
      <c r="F3607" s="135" t="s">
        <v>406</v>
      </c>
      <c r="G3607" s="136" t="s">
        <v>407</v>
      </c>
      <c r="H3607" s="135" t="s">
        <v>408</v>
      </c>
      <c r="I3607" s="136" t="s">
        <v>409</v>
      </c>
      <c r="J3607" s="135" t="s">
        <v>410</v>
      </c>
      <c r="K3607" s="138">
        <v>3.098039388656616</v>
      </c>
    </row>
    <row r="3610" ht="15.75">
      <c r="A3610" s="154" t="s">
        <v>468</v>
      </c>
    </row>
    <row r="3613" spans="1:8" ht="15">
      <c r="A3613" s="155" t="s">
        <v>469</v>
      </c>
      <c r="C3613" s="156" t="s">
        <v>364</v>
      </c>
      <c r="E3613" s="155" t="s">
        <v>470</v>
      </c>
      <c r="H3613" s="155" t="s">
        <v>471</v>
      </c>
    </row>
    <row r="3616" spans="1:11" ht="12.75">
      <c r="A3616" s="157" t="s">
        <v>354</v>
      </c>
      <c r="K3616" s="158" t="s">
        <v>472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">
      <selection activeCell="C14" sqref="C14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389</v>
      </c>
      <c r="D1" s="104" t="s">
        <v>390</v>
      </c>
      <c r="E1" s="77" t="s">
        <v>391</v>
      </c>
      <c r="F1" s="97" t="s">
        <v>476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557</v>
      </c>
      <c r="B3" s="15"/>
      <c r="C3" s="15" t="s">
        <v>552</v>
      </c>
      <c r="D3" s="106">
        <v>38395.90038194445</v>
      </c>
      <c r="E3" s="77">
        <v>453393.61740966915</v>
      </c>
      <c r="F3" s="97">
        <v>5.41479283029174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553</v>
      </c>
      <c r="D4" s="106">
        <v>38395.907326388886</v>
      </c>
      <c r="E4" s="77">
        <v>4686.311283386955</v>
      </c>
      <c r="F4" s="97">
        <v>7.511503732799399</v>
      </c>
      <c r="J4" s="83"/>
      <c r="K4" s="81"/>
      <c r="L4" s="84"/>
      <c r="M4" s="84"/>
    </row>
    <row r="5" spans="1:13" ht="11.25">
      <c r="A5" s="80"/>
      <c r="B5" s="15"/>
      <c r="C5" s="15" t="s">
        <v>567</v>
      </c>
      <c r="D5" s="106">
        <v>38395.914293981485</v>
      </c>
      <c r="E5" s="77">
        <v>25607.94161347918</v>
      </c>
      <c r="F5" s="97">
        <v>1.9188761133111571</v>
      </c>
      <c r="J5" s="83"/>
      <c r="K5" s="81"/>
      <c r="L5" s="84"/>
      <c r="M5" s="84"/>
    </row>
    <row r="6" spans="1:13" ht="11.25">
      <c r="A6" s="80"/>
      <c r="B6" s="15"/>
      <c r="C6" s="15" t="s">
        <v>554</v>
      </c>
      <c r="D6" s="106">
        <v>38395.921261574076</v>
      </c>
      <c r="E6" s="77">
        <v>491965.6393042794</v>
      </c>
      <c r="F6" s="97">
        <v>5.94872012537603</v>
      </c>
      <c r="J6" s="83"/>
      <c r="K6" s="81"/>
      <c r="L6" s="84"/>
      <c r="M6" s="84"/>
    </row>
    <row r="7" spans="1:13" ht="11.25">
      <c r="A7" s="80"/>
      <c r="B7" s="15"/>
      <c r="C7" s="15" t="s">
        <v>568</v>
      </c>
      <c r="D7" s="106">
        <v>38395.92820601852</v>
      </c>
      <c r="E7" s="77">
        <v>38632.1936555491</v>
      </c>
      <c r="F7" s="97">
        <v>2.811115720569717</v>
      </c>
      <c r="J7" s="83"/>
      <c r="K7" s="81"/>
      <c r="L7" s="84"/>
      <c r="M7" s="84"/>
    </row>
    <row r="8" spans="1:13" ht="11.25">
      <c r="A8" s="80"/>
      <c r="B8" s="15"/>
      <c r="C8" s="15" t="s">
        <v>574</v>
      </c>
      <c r="D8" s="106">
        <v>38395.935162037036</v>
      </c>
      <c r="E8" s="77">
        <v>13744.523779346962</v>
      </c>
      <c r="F8" s="97">
        <v>5.173913868149906</v>
      </c>
      <c r="J8" s="83"/>
      <c r="K8" s="81"/>
      <c r="L8" s="84"/>
      <c r="M8" s="84"/>
    </row>
    <row r="9" spans="1:13" ht="11.25">
      <c r="A9" s="80"/>
      <c r="B9" s="15"/>
      <c r="C9" s="15" t="s">
        <v>555</v>
      </c>
      <c r="D9" s="106">
        <v>38395.94212962963</v>
      </c>
      <c r="E9" s="77">
        <v>490603.75656615116</v>
      </c>
      <c r="F9" s="97">
        <v>8.651680475328652</v>
      </c>
      <c r="J9" s="83"/>
      <c r="K9" s="81"/>
      <c r="L9" s="84"/>
      <c r="M9" s="84"/>
    </row>
    <row r="10" spans="1:13" ht="11.25">
      <c r="A10" s="80"/>
      <c r="B10" s="15"/>
      <c r="C10" s="15" t="s">
        <v>575</v>
      </c>
      <c r="D10" s="106">
        <v>38395.94907407407</v>
      </c>
      <c r="E10" s="77">
        <v>23679.292496184047</v>
      </c>
      <c r="F10" s="97">
        <v>0.8726294648659177</v>
      </c>
      <c r="J10" s="83"/>
      <c r="K10" s="81"/>
      <c r="L10" s="84"/>
      <c r="M10" s="84"/>
    </row>
    <row r="11" spans="1:13" ht="11.25">
      <c r="A11" s="80"/>
      <c r="B11" s="15"/>
      <c r="C11" s="15" t="s">
        <v>576</v>
      </c>
      <c r="D11" s="106">
        <v>38395.95601851852</v>
      </c>
      <c r="E11" s="77">
        <v>11561.193032040152</v>
      </c>
      <c r="F11" s="97">
        <v>7.889832846706032</v>
      </c>
      <c r="J11" s="83"/>
      <c r="K11" s="81"/>
      <c r="L11" s="84"/>
      <c r="M11" s="84"/>
    </row>
    <row r="12" spans="1:13" ht="11.25">
      <c r="A12" s="80"/>
      <c r="B12" s="15"/>
      <c r="C12" s="15" t="s">
        <v>577</v>
      </c>
      <c r="D12" s="106">
        <v>38395.96296296296</v>
      </c>
      <c r="E12" s="77">
        <v>20935.11028033726</v>
      </c>
      <c r="F12" s="97">
        <v>5.6324898462635815</v>
      </c>
      <c r="J12" s="83"/>
      <c r="K12" s="81"/>
      <c r="L12" s="84"/>
      <c r="M12" s="84"/>
    </row>
    <row r="13" spans="1:13" ht="11.25">
      <c r="A13" s="80"/>
      <c r="B13" s="15"/>
      <c r="C13" s="15" t="s">
        <v>569</v>
      </c>
      <c r="D13" s="106">
        <v>38395.96990740741</v>
      </c>
      <c r="E13" s="77">
        <v>1284291.654930913</v>
      </c>
      <c r="F13" s="97">
        <v>6.994002498488283</v>
      </c>
      <c r="J13" s="83"/>
      <c r="K13" s="81"/>
      <c r="L13" s="84"/>
      <c r="M13" s="84"/>
    </row>
    <row r="14" spans="1:13" ht="11.25">
      <c r="A14" s="80"/>
      <c r="B14" s="15"/>
      <c r="C14" s="15" t="s">
        <v>556</v>
      </c>
      <c r="D14" s="106">
        <v>38395.97686342592</v>
      </c>
      <c r="E14" s="77">
        <v>528560.9866174727</v>
      </c>
      <c r="F14" s="97">
        <v>4.442470979503341</v>
      </c>
      <c r="J14" s="83"/>
      <c r="K14" s="81"/>
      <c r="L14" s="84"/>
      <c r="M14" s="84"/>
    </row>
    <row r="15" spans="1:13" ht="11.25">
      <c r="A15" s="80"/>
      <c r="B15" s="15"/>
      <c r="C15" s="15" t="s">
        <v>355</v>
      </c>
      <c r="D15" s="106">
        <v>38395.9837962963</v>
      </c>
      <c r="E15" s="77">
        <v>8039.379821910415</v>
      </c>
      <c r="F15" s="97">
        <v>5.45482413299715</v>
      </c>
      <c r="J15" s="83"/>
      <c r="K15" s="81"/>
      <c r="L15" s="84"/>
      <c r="M15" s="84"/>
    </row>
    <row r="16" spans="1:13" ht="11.25">
      <c r="A16" s="80"/>
      <c r="B16" s="15"/>
      <c r="C16" s="15" t="s">
        <v>578</v>
      </c>
      <c r="D16" s="106">
        <v>38395.990752314814</v>
      </c>
      <c r="E16" s="77">
        <v>16343.015756822371</v>
      </c>
      <c r="F16" s="97">
        <v>1.2665934526194185</v>
      </c>
      <c r="J16" s="83"/>
      <c r="K16" s="81"/>
      <c r="L16" s="84"/>
      <c r="M16" s="84"/>
    </row>
    <row r="17" spans="1:13" ht="11.25">
      <c r="A17" s="80"/>
      <c r="B17" s="15"/>
      <c r="C17" s="15" t="s">
        <v>579</v>
      </c>
      <c r="D17" s="106">
        <v>38395.997708333336</v>
      </c>
      <c r="E17" s="77">
        <v>13320.185200651486</v>
      </c>
      <c r="F17" s="97">
        <v>1.1355678416932238</v>
      </c>
      <c r="J17" s="83"/>
      <c r="K17" s="81"/>
      <c r="L17" s="84"/>
      <c r="M17" s="84"/>
    </row>
    <row r="18" spans="1:13" ht="11.25">
      <c r="A18" s="80"/>
      <c r="B18" s="15"/>
      <c r="C18" s="15" t="s">
        <v>580</v>
      </c>
      <c r="D18" s="106">
        <v>38396.00465277778</v>
      </c>
      <c r="E18" s="77">
        <v>13415.545414816503</v>
      </c>
      <c r="F18" s="97">
        <v>1.6889457787644224</v>
      </c>
      <c r="J18" s="83"/>
      <c r="K18" s="81"/>
      <c r="L18" s="84"/>
      <c r="M18" s="84"/>
    </row>
    <row r="19" spans="1:13" ht="11.25">
      <c r="A19" s="80"/>
      <c r="B19" s="15"/>
      <c r="C19" s="15" t="s">
        <v>581</v>
      </c>
      <c r="D19" s="106">
        <v>38396.01159722222</v>
      </c>
      <c r="E19" s="77">
        <v>556624.453909179</v>
      </c>
      <c r="F19" s="97">
        <v>4.491605997507986</v>
      </c>
      <c r="J19" s="83"/>
      <c r="K19" s="81"/>
      <c r="L19" s="84"/>
      <c r="M19" s="84"/>
    </row>
    <row r="20" spans="1:13" ht="11.25">
      <c r="A20" s="80"/>
      <c r="B20" s="15"/>
      <c r="C20" s="15" t="s">
        <v>356</v>
      </c>
      <c r="D20" s="106">
        <v>38396.018541666665</v>
      </c>
      <c r="E20" s="77">
        <v>31939.29292098219</v>
      </c>
      <c r="F20" s="97">
        <v>3.9146010000957716</v>
      </c>
      <c r="J20" s="83"/>
      <c r="K20" s="81"/>
      <c r="L20" s="84"/>
      <c r="M20" s="84"/>
    </row>
    <row r="21" spans="1:13" ht="11.25">
      <c r="A21" s="80"/>
      <c r="B21" s="15"/>
      <c r="C21" s="15" t="s">
        <v>582</v>
      </c>
      <c r="D21" s="106">
        <v>38396.02547453704</v>
      </c>
      <c r="E21" s="77">
        <v>14789.38367143897</v>
      </c>
      <c r="F21" s="97">
        <v>9.63092758036681</v>
      </c>
      <c r="J21" s="83"/>
      <c r="K21" s="81"/>
      <c r="L21" s="84"/>
      <c r="M21" s="84"/>
    </row>
    <row r="22" spans="1:13" ht="11.25">
      <c r="A22" s="80"/>
      <c r="B22" s="15"/>
      <c r="C22" s="15" t="s">
        <v>583</v>
      </c>
      <c r="D22" s="106">
        <v>38396.03239583333</v>
      </c>
      <c r="E22" s="77">
        <v>12157.419186462728</v>
      </c>
      <c r="F22" s="97">
        <v>7.646832962597648</v>
      </c>
      <c r="J22" s="83"/>
      <c r="K22" s="81"/>
      <c r="L22" s="84"/>
      <c r="M22" s="84"/>
    </row>
    <row r="23" spans="1:13" ht="11.25">
      <c r="A23" s="80"/>
      <c r="B23" s="15"/>
      <c r="C23" s="15" t="s">
        <v>571</v>
      </c>
      <c r="D23" s="106">
        <v>38396.039351851854</v>
      </c>
      <c r="E23" s="77">
        <v>998737.6799792058</v>
      </c>
      <c r="F23" s="97">
        <v>2.0262728922972983</v>
      </c>
      <c r="J23" s="83"/>
      <c r="K23" s="81"/>
      <c r="L23" s="84"/>
      <c r="M23" s="84"/>
    </row>
    <row r="24" spans="1:13" ht="11.25">
      <c r="A24" s="80"/>
      <c r="B24" s="15"/>
      <c r="C24" s="15" t="s">
        <v>360</v>
      </c>
      <c r="D24" s="106">
        <v>38396.04630787037</v>
      </c>
      <c r="E24" s="77">
        <v>534409.1597314362</v>
      </c>
      <c r="F24" s="97">
        <v>4.940899478768921</v>
      </c>
      <c r="J24" s="83"/>
      <c r="K24" s="81"/>
      <c r="L24" s="84"/>
      <c r="M24" s="84"/>
    </row>
    <row r="25" spans="1:13" ht="11.25">
      <c r="A25" s="80"/>
      <c r="B25" s="15"/>
      <c r="C25" s="15" t="s">
        <v>584</v>
      </c>
      <c r="D25" s="106">
        <v>38396.05324074074</v>
      </c>
      <c r="E25" s="84">
        <v>11277.666397019873</v>
      </c>
      <c r="F25" s="97">
        <v>3.1921405180216196</v>
      </c>
      <c r="J25" s="83"/>
      <c r="K25" s="81"/>
      <c r="L25" s="84"/>
      <c r="M25" s="84"/>
    </row>
    <row r="26" spans="1:13" ht="11.25">
      <c r="A26" s="80"/>
      <c r="B26" s="15"/>
      <c r="C26" s="15" t="s">
        <v>357</v>
      </c>
      <c r="D26" s="106">
        <v>38396.06019675926</v>
      </c>
      <c r="E26" s="84">
        <v>49303.322531385944</v>
      </c>
      <c r="F26" s="97">
        <v>2.6490632229894366</v>
      </c>
      <c r="J26" s="83"/>
      <c r="K26" s="81"/>
      <c r="L26" s="84"/>
      <c r="M26" s="84"/>
    </row>
    <row r="27" spans="1:13" ht="11.25">
      <c r="A27" s="80"/>
      <c r="B27" s="15"/>
      <c r="C27" s="15" t="s">
        <v>585</v>
      </c>
      <c r="D27" s="106">
        <v>38396.06712962963</v>
      </c>
      <c r="E27" s="84">
        <v>19988.907175075175</v>
      </c>
      <c r="F27" s="97">
        <v>4.364080017532508</v>
      </c>
      <c r="J27" s="83"/>
      <c r="K27" s="81"/>
      <c r="L27" s="84"/>
      <c r="M27" s="84"/>
    </row>
    <row r="28" spans="1:13" ht="11.25">
      <c r="A28" s="80"/>
      <c r="B28" s="15"/>
      <c r="C28" s="15" t="s">
        <v>586</v>
      </c>
      <c r="D28" s="106">
        <v>38396.07407407407</v>
      </c>
      <c r="E28" s="84">
        <v>15568.847565765529</v>
      </c>
      <c r="F28" s="97">
        <v>3.2279585400639443</v>
      </c>
      <c r="J28" s="83"/>
      <c r="K28" s="81"/>
      <c r="L28" s="84"/>
      <c r="M28" s="84"/>
    </row>
    <row r="29" spans="1:13" ht="11.25">
      <c r="A29" s="80"/>
      <c r="B29" s="15"/>
      <c r="C29" s="15" t="s">
        <v>361</v>
      </c>
      <c r="D29" s="106">
        <v>38396.081041666665</v>
      </c>
      <c r="E29" s="84">
        <v>543761.2514312138</v>
      </c>
      <c r="F29" s="97">
        <v>8.02275838874571</v>
      </c>
      <c r="J29" s="83"/>
      <c r="K29" s="81"/>
      <c r="L29" s="84"/>
      <c r="M29" s="84"/>
    </row>
    <row r="30" spans="1:13" ht="11.25">
      <c r="A30" s="80"/>
      <c r="B30" s="15"/>
      <c r="C30" s="15" t="s">
        <v>358</v>
      </c>
      <c r="D30" s="106">
        <v>38396.08799768519</v>
      </c>
      <c r="E30" s="84">
        <v>1408999.4179277935</v>
      </c>
      <c r="F30" s="97">
        <v>0.4619481109679727</v>
      </c>
      <c r="J30" s="83"/>
      <c r="K30" s="81"/>
      <c r="L30" s="84"/>
      <c r="M30" s="84"/>
    </row>
    <row r="31" spans="1:6" ht="11.25">
      <c r="A31" s="80"/>
      <c r="B31" s="15"/>
      <c r="C31" s="15" t="s">
        <v>362</v>
      </c>
      <c r="D31" s="106">
        <v>38396.09494212963</v>
      </c>
      <c r="E31" s="84">
        <v>5861.180992452673</v>
      </c>
      <c r="F31" s="97">
        <v>9.445059548478051</v>
      </c>
    </row>
    <row r="32" spans="1:13" ht="11.25">
      <c r="A32" s="80"/>
      <c r="B32" s="15"/>
      <c r="C32" s="15" t="s">
        <v>359</v>
      </c>
      <c r="D32" s="106">
        <v>38396.10188657408</v>
      </c>
      <c r="E32" s="84">
        <v>8279.697794357935</v>
      </c>
      <c r="F32" s="97">
        <v>1.7026024494427008</v>
      </c>
      <c r="L32" s="84"/>
      <c r="M32" s="84"/>
    </row>
    <row r="33" spans="1:12" ht="11.25">
      <c r="A33" s="80"/>
      <c r="B33" s="15"/>
      <c r="C33" s="15" t="s">
        <v>572</v>
      </c>
      <c r="D33" s="106">
        <v>38396.108831018515</v>
      </c>
      <c r="E33" s="84">
        <v>1022617.7519662251</v>
      </c>
      <c r="F33" s="97">
        <v>1.2247870484933066</v>
      </c>
      <c r="L33" s="84"/>
    </row>
    <row r="34" spans="1:13" ht="11.25">
      <c r="A34" s="80"/>
      <c r="B34" s="15"/>
      <c r="C34" s="15" t="s">
        <v>363</v>
      </c>
      <c r="D34" s="106">
        <v>38396.11576388889</v>
      </c>
      <c r="E34" s="84">
        <v>569690.63356574</v>
      </c>
      <c r="F34" s="97">
        <v>0.29818798649210393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388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389</v>
      </c>
      <c r="D41" s="106" t="s">
        <v>390</v>
      </c>
      <c r="E41" s="84" t="s">
        <v>391</v>
      </c>
      <c r="F41" s="97" t="s">
        <v>476</v>
      </c>
      <c r="J41" s="83"/>
      <c r="K41" s="81"/>
      <c r="L41" s="84"/>
      <c r="M41" s="84"/>
    </row>
    <row r="42" spans="1:13" ht="12.75">
      <c r="A42" s="80" t="s">
        <v>558</v>
      </c>
      <c r="B42" s="15"/>
      <c r="C42" t="s">
        <v>552</v>
      </c>
      <c r="D42" s="130">
        <v>38395.895636574074</v>
      </c>
      <c r="E42" s="131">
        <v>25046.830545712317</v>
      </c>
      <c r="F42" s="131">
        <v>10.063080677464619</v>
      </c>
      <c r="J42" s="83"/>
      <c r="K42" s="81"/>
      <c r="L42" s="84"/>
      <c r="M42" s="84"/>
    </row>
    <row r="43" spans="1:13" ht="12.75">
      <c r="A43" s="80"/>
      <c r="B43" s="15"/>
      <c r="C43" t="s">
        <v>553</v>
      </c>
      <c r="D43" s="130">
        <v>38395.90261574074</v>
      </c>
      <c r="E43" s="131">
        <v>-1105.1727828746177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567</v>
      </c>
      <c r="D44" s="130">
        <v>38395.90956018519</v>
      </c>
      <c r="E44" s="131">
        <v>4525.3313661204475</v>
      </c>
      <c r="F44" s="131">
        <v>7.338698139230026</v>
      </c>
      <c r="J44" s="83"/>
      <c r="K44" s="81"/>
      <c r="L44" s="84"/>
      <c r="M44" s="84"/>
    </row>
    <row r="45" spans="1:13" ht="12.75">
      <c r="A45" s="80"/>
      <c r="B45" s="15"/>
      <c r="C45" t="s">
        <v>554</v>
      </c>
      <c r="D45" s="130">
        <v>38395.91652777778</v>
      </c>
      <c r="E45" s="131">
        <v>26210.383756392042</v>
      </c>
      <c r="F45" s="131">
        <v>7.819891185173919</v>
      </c>
      <c r="J45" s="83"/>
      <c r="K45" s="81"/>
      <c r="L45" s="84"/>
      <c r="M45" s="84"/>
    </row>
    <row r="46" spans="1:13" ht="12.75">
      <c r="A46" s="80"/>
      <c r="B46" s="15"/>
      <c r="C46" t="s">
        <v>568</v>
      </c>
      <c r="D46" s="130">
        <v>38395.92349537037</v>
      </c>
      <c r="E46" s="131">
        <v>9167.231225762665</v>
      </c>
      <c r="F46" s="131">
        <v>5.44532404934951</v>
      </c>
      <c r="J46" s="83"/>
      <c r="K46" s="81"/>
      <c r="L46" s="84"/>
      <c r="M46" s="84"/>
    </row>
    <row r="47" spans="1:13" ht="12.75">
      <c r="A47" s="80"/>
      <c r="B47" s="15"/>
      <c r="C47" t="s">
        <v>574</v>
      </c>
      <c r="D47" s="130">
        <v>38395.930439814816</v>
      </c>
      <c r="E47" s="131">
        <v>4499.165324654009</v>
      </c>
      <c r="F47" s="131">
        <v>13.194833110764192</v>
      </c>
      <c r="J47" s="83"/>
      <c r="K47" s="81"/>
      <c r="L47" s="84"/>
      <c r="M47" s="84"/>
    </row>
    <row r="48" spans="1:13" ht="12.75">
      <c r="A48" s="80"/>
      <c r="B48" s="15"/>
      <c r="C48" t="s">
        <v>555</v>
      </c>
      <c r="D48" s="130">
        <v>38395.93739583333</v>
      </c>
      <c r="E48" s="131">
        <v>27797.154160033715</v>
      </c>
      <c r="F48" s="131">
        <v>2.568367044938902</v>
      </c>
      <c r="J48" s="83"/>
      <c r="K48" s="81"/>
      <c r="L48" s="84"/>
      <c r="M48" s="84"/>
    </row>
    <row r="49" spans="1:13" ht="12.75">
      <c r="A49" s="80"/>
      <c r="B49" s="15"/>
      <c r="C49" t="s">
        <v>575</v>
      </c>
      <c r="D49" s="130">
        <v>38395.94435185185</v>
      </c>
      <c r="E49" s="131">
        <v>5217.718188718462</v>
      </c>
      <c r="F49" s="131">
        <v>3.4380724132161746</v>
      </c>
      <c r="J49" s="83"/>
      <c r="K49" s="81"/>
      <c r="L49" s="84"/>
      <c r="M49" s="84"/>
    </row>
    <row r="50" spans="1:13" ht="12.75">
      <c r="A50" s="80"/>
      <c r="B50" s="15"/>
      <c r="C50" t="s">
        <v>576</v>
      </c>
      <c r="D50" s="130">
        <v>38395.9512962963</v>
      </c>
      <c r="E50" s="131">
        <v>2734.713144950956</v>
      </c>
      <c r="F50" s="131">
        <v>5.3415631756258675</v>
      </c>
      <c r="J50" s="83"/>
      <c r="K50" s="81"/>
      <c r="L50" s="84"/>
      <c r="M50" s="84"/>
    </row>
    <row r="51" spans="1:13" ht="12.75">
      <c r="A51" s="80"/>
      <c r="B51" s="15"/>
      <c r="C51" t="s">
        <v>577</v>
      </c>
      <c r="D51" s="130">
        <v>38395.95825231481</v>
      </c>
      <c r="E51" s="131">
        <v>13110.605877009688</v>
      </c>
      <c r="F51" s="131">
        <v>2.0990465409758876</v>
      </c>
      <c r="J51" s="83"/>
      <c r="K51" s="81"/>
      <c r="L51" s="84"/>
      <c r="M51" s="84"/>
    </row>
    <row r="52" spans="1:13" ht="12.75">
      <c r="A52" s="80"/>
      <c r="B52" s="15"/>
      <c r="C52" t="s">
        <v>569</v>
      </c>
      <c r="D52" s="130">
        <v>38395.96518518519</v>
      </c>
      <c r="E52" s="131">
        <v>1476.9379048650053</v>
      </c>
      <c r="F52" s="131">
        <v>5.532723060671109</v>
      </c>
      <c r="J52" s="83"/>
      <c r="K52" s="81"/>
      <c r="L52" s="84"/>
      <c r="M52" s="84"/>
    </row>
    <row r="53" spans="1:13" ht="12.75">
      <c r="A53" s="80"/>
      <c r="B53" s="15"/>
      <c r="C53" t="s">
        <v>556</v>
      </c>
      <c r="D53" s="130">
        <v>38395.9721412037</v>
      </c>
      <c r="E53" s="131">
        <v>27134.932774921028</v>
      </c>
      <c r="F53" s="131">
        <v>3.7248313734491285</v>
      </c>
      <c r="J53" s="83"/>
      <c r="K53" s="81"/>
      <c r="L53" s="84"/>
      <c r="M53" s="84"/>
    </row>
    <row r="54" spans="1:13" ht="12.75">
      <c r="A54" s="80"/>
      <c r="B54" s="15"/>
      <c r="C54" t="s">
        <v>355</v>
      </c>
      <c r="D54" s="130">
        <v>38395.979097222225</v>
      </c>
      <c r="E54" s="131">
        <v>13590.073119457615</v>
      </c>
      <c r="F54" s="131">
        <v>5.948533344801789</v>
      </c>
      <c r="J54" s="83"/>
      <c r="K54" s="81"/>
      <c r="L54" s="84"/>
      <c r="M54" s="84"/>
    </row>
    <row r="55" spans="1:13" ht="12.75">
      <c r="A55" s="80"/>
      <c r="B55" s="15"/>
      <c r="C55" t="s">
        <v>578</v>
      </c>
      <c r="D55" s="130">
        <v>38395.986030092594</v>
      </c>
      <c r="E55" s="131">
        <v>3083.9784899526235</v>
      </c>
      <c r="F55" s="131">
        <v>9.90452893475104</v>
      </c>
      <c r="J55" s="83"/>
      <c r="K55" s="81"/>
      <c r="L55" s="84"/>
      <c r="M55" s="84"/>
    </row>
    <row r="56" spans="1:13" ht="12.75">
      <c r="A56" s="80"/>
      <c r="B56" s="15"/>
      <c r="C56" t="s">
        <v>579</v>
      </c>
      <c r="D56" s="130">
        <v>38395.99297453704</v>
      </c>
      <c r="E56" s="131">
        <v>3566.830758467682</v>
      </c>
      <c r="F56" s="131">
        <v>6.658874552210429</v>
      </c>
      <c r="J56" s="83"/>
      <c r="K56" s="81"/>
      <c r="L56" s="84"/>
      <c r="M56" s="84"/>
    </row>
    <row r="57" spans="1:13" ht="12.75">
      <c r="A57" s="80"/>
      <c r="B57" s="15"/>
      <c r="C57" t="s">
        <v>580</v>
      </c>
      <c r="D57" s="130">
        <v>38395.999930555554</v>
      </c>
      <c r="E57" s="131">
        <v>2843.8590135654085</v>
      </c>
      <c r="F57" s="131">
        <v>3.723188296882524</v>
      </c>
      <c r="J57" s="83"/>
      <c r="K57" s="81"/>
      <c r="L57" s="84"/>
      <c r="M57" s="84"/>
    </row>
    <row r="58" spans="1:13" ht="12.75">
      <c r="A58" s="80"/>
      <c r="B58" s="15"/>
      <c r="C58" t="s">
        <v>581</v>
      </c>
      <c r="D58" s="130">
        <v>38396.006875</v>
      </c>
      <c r="E58" s="131">
        <v>30651.823393368988</v>
      </c>
      <c r="F58" s="131">
        <v>3.6614213882448756</v>
      </c>
      <c r="J58" s="83"/>
      <c r="K58" s="81"/>
      <c r="L58" s="84"/>
      <c r="M58" s="84"/>
    </row>
    <row r="59" spans="1:13" ht="12.75">
      <c r="A59" s="80"/>
      <c r="B59" s="15"/>
      <c r="C59" t="s">
        <v>356</v>
      </c>
      <c r="D59" s="130">
        <v>38396.013819444444</v>
      </c>
      <c r="E59" s="131">
        <v>5292.172810445185</v>
      </c>
      <c r="F59" s="131">
        <v>3.085961695901551</v>
      </c>
      <c r="J59" s="83"/>
      <c r="K59" s="81"/>
      <c r="L59" s="84"/>
      <c r="M59" s="84"/>
    </row>
    <row r="60" spans="1:13" ht="12.75">
      <c r="A60" s="80"/>
      <c r="B60" s="15"/>
      <c r="C60" t="s">
        <v>582</v>
      </c>
      <c r="D60" s="130">
        <v>38396.02076388889</v>
      </c>
      <c r="E60" s="131">
        <v>1916.1368448633575</v>
      </c>
      <c r="F60" s="131">
        <v>6.686973174480163</v>
      </c>
      <c r="J60" s="83"/>
      <c r="K60" s="81"/>
      <c r="L60" s="84"/>
      <c r="M60" s="84"/>
    </row>
    <row r="61" spans="1:13" ht="12.75">
      <c r="A61" s="80"/>
      <c r="B61" s="15"/>
      <c r="C61" t="s">
        <v>583</v>
      </c>
      <c r="D61" s="130">
        <v>38396.02769675926</v>
      </c>
      <c r="E61" s="131">
        <v>3262.5603586527823</v>
      </c>
      <c r="F61" s="131">
        <v>4.177309634506545</v>
      </c>
      <c r="J61" s="83"/>
      <c r="K61" s="81"/>
      <c r="L61" s="84"/>
      <c r="M61" s="84"/>
    </row>
    <row r="62" spans="1:13" ht="12.75">
      <c r="A62" s="80"/>
      <c r="B62" s="15"/>
      <c r="C62" t="s">
        <v>571</v>
      </c>
      <c r="D62" s="130">
        <v>38396.03462962963</v>
      </c>
      <c r="E62" s="131">
        <v>4657.645791213447</v>
      </c>
      <c r="F62" s="131">
        <v>2.456646732239198</v>
      </c>
      <c r="J62" s="83"/>
      <c r="K62" s="81"/>
      <c r="L62" s="84"/>
      <c r="M62" s="84"/>
    </row>
    <row r="63" spans="1:6" ht="12.75">
      <c r="A63" s="80"/>
      <c r="B63" s="15"/>
      <c r="C63" t="s">
        <v>360</v>
      </c>
      <c r="D63" s="130">
        <v>38396.04158564815</v>
      </c>
      <c r="E63" s="131">
        <v>31183.18918805107</v>
      </c>
      <c r="F63" s="131">
        <v>1.1433362854539466</v>
      </c>
    </row>
    <row r="64" spans="1:13" ht="12.75">
      <c r="A64" s="80"/>
      <c r="B64" s="15"/>
      <c r="C64" t="s">
        <v>584</v>
      </c>
      <c r="D64" s="130">
        <v>38396.048530092594</v>
      </c>
      <c r="E64" s="131">
        <v>7059.890447624735</v>
      </c>
      <c r="F64" s="131">
        <v>3.4929181204860265</v>
      </c>
      <c r="L64" s="84"/>
      <c r="M64" s="84"/>
    </row>
    <row r="65" spans="1:12" ht="12.75">
      <c r="A65" s="80"/>
      <c r="B65" s="15"/>
      <c r="C65" t="s">
        <v>357</v>
      </c>
      <c r="D65" s="130">
        <v>38396.05546296296</v>
      </c>
      <c r="E65" s="131">
        <v>13017.9040914398</v>
      </c>
      <c r="F65" s="131">
        <v>1.1510026089996903</v>
      </c>
      <c r="L65" s="84"/>
    </row>
    <row r="66" spans="1:13" ht="12.75">
      <c r="A66" s="80"/>
      <c r="B66" s="15"/>
      <c r="C66" t="s">
        <v>585</v>
      </c>
      <c r="D66" s="130">
        <v>38396.062418981484</v>
      </c>
      <c r="E66" s="131">
        <v>7390.150213694308</v>
      </c>
      <c r="F66" s="131">
        <v>6.182911476237275</v>
      </c>
      <c r="L66" s="84"/>
      <c r="M66" s="76"/>
    </row>
    <row r="67" spans="1:6" ht="12.75">
      <c r="A67" s="80"/>
      <c r="B67" s="15"/>
      <c r="C67" t="s">
        <v>586</v>
      </c>
      <c r="D67" s="130">
        <v>38396.06936342592</v>
      </c>
      <c r="E67" s="131">
        <v>4376.615965656366</v>
      </c>
      <c r="F67" s="131">
        <v>1.1353949378616108</v>
      </c>
    </row>
    <row r="68" spans="1:13" ht="12.75">
      <c r="A68" s="80"/>
      <c r="B68" s="15"/>
      <c r="C68" t="s">
        <v>361</v>
      </c>
      <c r="D68" s="130">
        <v>38396.07630787037</v>
      </c>
      <c r="E68" s="131">
        <v>31890.248665637242</v>
      </c>
      <c r="F68" s="131">
        <v>2.3070758412393815</v>
      </c>
      <c r="J68" s="78"/>
      <c r="K68" s="78"/>
      <c r="L68" s="79"/>
      <c r="M68" s="79"/>
    </row>
    <row r="69" spans="1:13" ht="12.75">
      <c r="A69" s="80"/>
      <c r="B69" s="15"/>
      <c r="C69" t="s">
        <v>358</v>
      </c>
      <c r="D69" s="130">
        <v>38396.08327546297</v>
      </c>
      <c r="E69" s="131">
        <v>2209.6230923703415</v>
      </c>
      <c r="F69" s="131">
        <v>4.164603461450686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362</v>
      </c>
      <c r="D70" s="130">
        <v>38396.09023148148</v>
      </c>
      <c r="E70" s="131">
        <v>-1194.230886850153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359</v>
      </c>
      <c r="D71" s="130">
        <v>38396.09716435185</v>
      </c>
      <c r="E71" s="131">
        <v>14200.004962380144</v>
      </c>
      <c r="F71" s="131">
        <v>9.574709550030468</v>
      </c>
      <c r="J71" s="83"/>
      <c r="K71" s="81"/>
      <c r="L71" s="84"/>
      <c r="M71" s="84"/>
    </row>
    <row r="72" spans="1:13" ht="12.75">
      <c r="A72" s="80"/>
      <c r="B72" s="15"/>
      <c r="C72" t="s">
        <v>572</v>
      </c>
      <c r="D72" s="130">
        <v>38396.104108796295</v>
      </c>
      <c r="E72" s="131">
        <v>4578.3001576779625</v>
      </c>
      <c r="F72" s="131">
        <v>3.2144002879831133</v>
      </c>
      <c r="J72" s="83"/>
      <c r="K72" s="81"/>
      <c r="L72" s="84"/>
      <c r="M72" s="84"/>
    </row>
    <row r="73" spans="1:13" ht="12.75">
      <c r="A73" s="80"/>
      <c r="B73" s="15"/>
      <c r="C73" t="s">
        <v>363</v>
      </c>
      <c r="D73" s="130">
        <v>38396.11105324074</v>
      </c>
      <c r="E73" s="131">
        <v>31493.62682755574</v>
      </c>
      <c r="F73" s="131">
        <v>1.0546816774392769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388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389</v>
      </c>
      <c r="D80" s="106" t="s">
        <v>390</v>
      </c>
      <c r="E80" s="84" t="s">
        <v>391</v>
      </c>
      <c r="F80" s="97" t="s">
        <v>476</v>
      </c>
      <c r="J80" s="83"/>
      <c r="K80" s="81"/>
      <c r="L80" s="84"/>
      <c r="M80" s="84"/>
    </row>
    <row r="81" spans="1:13" ht="11.25">
      <c r="A81" s="80" t="s">
        <v>559</v>
      </c>
      <c r="B81" s="15"/>
      <c r="C81" s="15" t="s">
        <v>552</v>
      </c>
      <c r="D81" s="106">
        <v>38395.89675925926</v>
      </c>
      <c r="E81" s="84">
        <v>52678.883268331985</v>
      </c>
      <c r="F81" s="97">
        <v>5.189189580898742</v>
      </c>
      <c r="J81" s="83"/>
      <c r="K81" s="81"/>
      <c r="L81" s="84"/>
      <c r="M81" s="84"/>
    </row>
    <row r="82" spans="1:13" ht="11.25">
      <c r="A82" s="80"/>
      <c r="B82" s="15"/>
      <c r="C82" s="15" t="s">
        <v>553</v>
      </c>
      <c r="D82" s="106">
        <v>38395.90372685185</v>
      </c>
      <c r="E82" s="84">
        <v>384.1693924199556</v>
      </c>
      <c r="F82" s="97">
        <v>6.844510015657427</v>
      </c>
      <c r="J82" s="83"/>
      <c r="K82" s="81"/>
      <c r="L82" s="84"/>
      <c r="M82" s="84"/>
    </row>
    <row r="83" spans="1:13" ht="11.25">
      <c r="A83" s="80"/>
      <c r="B83" s="15"/>
      <c r="C83" s="15" t="s">
        <v>567</v>
      </c>
      <c r="D83" s="106">
        <v>38395.9106712963</v>
      </c>
      <c r="E83" s="84">
        <v>10607.523125553073</v>
      </c>
      <c r="F83" s="97">
        <v>5.47988364179735</v>
      </c>
      <c r="J83" s="83"/>
      <c r="K83" s="81"/>
      <c r="L83" s="84"/>
      <c r="M83" s="84"/>
    </row>
    <row r="84" spans="1:13" ht="11.25">
      <c r="A84" s="80"/>
      <c r="B84" s="15"/>
      <c r="C84" s="15" t="s">
        <v>554</v>
      </c>
      <c r="D84" s="106">
        <v>38395.91763888889</v>
      </c>
      <c r="E84" s="84">
        <v>49618.25082515257</v>
      </c>
      <c r="F84" s="97">
        <v>5.162417683867319</v>
      </c>
      <c r="J84" s="83"/>
      <c r="K84" s="81"/>
      <c r="L84" s="84"/>
      <c r="M84" s="84"/>
    </row>
    <row r="85" spans="1:13" ht="11.25">
      <c r="A85" s="80"/>
      <c r="B85" s="15"/>
      <c r="C85" s="15" t="s">
        <v>568</v>
      </c>
      <c r="D85" s="106">
        <v>38395.92459490741</v>
      </c>
      <c r="E85" s="84">
        <v>72759.21256564796</v>
      </c>
      <c r="F85" s="97">
        <v>2.7509165446335646</v>
      </c>
      <c r="J85" s="83"/>
      <c r="K85" s="81"/>
      <c r="L85" s="84"/>
      <c r="M85" s="84"/>
    </row>
    <row r="86" spans="1:13" ht="11.25">
      <c r="A86" s="80"/>
      <c r="B86" s="15"/>
      <c r="C86" s="15" t="s">
        <v>574</v>
      </c>
      <c r="D86" s="106">
        <v>38395.931550925925</v>
      </c>
      <c r="E86" s="84">
        <v>9973.455117041416</v>
      </c>
      <c r="F86" s="97">
        <v>4.4436167676556195</v>
      </c>
      <c r="J86" s="83"/>
      <c r="K86" s="81"/>
      <c r="L86" s="84"/>
      <c r="M86" s="84"/>
    </row>
    <row r="87" spans="1:13" ht="11.25">
      <c r="A87" s="80"/>
      <c r="B87" s="15"/>
      <c r="C87" s="15" t="s">
        <v>555</v>
      </c>
      <c r="D87" s="106">
        <v>38395.93850694445</v>
      </c>
      <c r="E87" s="84">
        <v>57722.21152623631</v>
      </c>
      <c r="F87" s="97">
        <v>6.877275456697618</v>
      </c>
      <c r="J87" s="83"/>
      <c r="K87" s="81"/>
      <c r="L87" s="84"/>
      <c r="M87" s="84"/>
    </row>
    <row r="88" spans="1:13" ht="11.25">
      <c r="A88" s="80"/>
      <c r="B88" s="15"/>
      <c r="C88" s="15" t="s">
        <v>575</v>
      </c>
      <c r="D88" s="106">
        <v>38395.94546296296</v>
      </c>
      <c r="E88" s="84">
        <v>9003.813766805586</v>
      </c>
      <c r="F88" s="97">
        <v>1.526623751025833</v>
      </c>
      <c r="J88" s="83"/>
      <c r="K88" s="81"/>
      <c r="L88" s="84"/>
      <c r="M88" s="84"/>
    </row>
    <row r="89" spans="1:13" ht="11.25">
      <c r="A89" s="80"/>
      <c r="B89" s="15"/>
      <c r="C89" s="15" t="s">
        <v>576</v>
      </c>
      <c r="D89" s="106">
        <v>38395.95240740741</v>
      </c>
      <c r="E89" s="84">
        <v>11168.982261868952</v>
      </c>
      <c r="F89" s="97">
        <v>6.232253250311846</v>
      </c>
      <c r="J89" s="83"/>
      <c r="K89" s="81"/>
      <c r="L89" s="84"/>
      <c r="M89" s="84"/>
    </row>
    <row r="90" spans="1:13" ht="11.25">
      <c r="A90" s="80"/>
      <c r="B90" s="15"/>
      <c r="C90" s="15" t="s">
        <v>577</v>
      </c>
      <c r="D90" s="106">
        <v>38395.95935185185</v>
      </c>
      <c r="E90" s="84">
        <v>3266.162464451773</v>
      </c>
      <c r="F90" s="97">
        <v>2.6366952612038683</v>
      </c>
      <c r="J90" s="83"/>
      <c r="K90" s="81"/>
      <c r="L90" s="84"/>
      <c r="M90" s="84"/>
    </row>
    <row r="91" spans="1:13" ht="11.25">
      <c r="A91" s="80"/>
      <c r="B91" s="15"/>
      <c r="C91" s="15" t="s">
        <v>569</v>
      </c>
      <c r="D91" s="106">
        <v>38395.9662962963</v>
      </c>
      <c r="E91" s="84">
        <v>2037.6572993603531</v>
      </c>
      <c r="F91" s="97">
        <v>1.268449487913032</v>
      </c>
      <c r="J91" s="83"/>
      <c r="K91" s="81"/>
      <c r="L91" s="84"/>
      <c r="M91" s="84"/>
    </row>
    <row r="92" spans="1:13" ht="11.25">
      <c r="A92" s="80"/>
      <c r="B92" s="15"/>
      <c r="C92" s="15" t="s">
        <v>556</v>
      </c>
      <c r="D92" s="106">
        <v>38395.97325231481</v>
      </c>
      <c r="E92" s="84">
        <v>58632.7131676004</v>
      </c>
      <c r="F92" s="97">
        <v>6.415049700558589</v>
      </c>
      <c r="J92" s="83"/>
      <c r="K92" s="81"/>
      <c r="L92" s="84"/>
      <c r="M92" s="84"/>
    </row>
    <row r="93" spans="1:13" ht="11.25">
      <c r="A93" s="80"/>
      <c r="B93" s="15"/>
      <c r="C93" s="15" t="s">
        <v>355</v>
      </c>
      <c r="D93" s="106">
        <v>38395.98019675926</v>
      </c>
      <c r="E93" s="84">
        <v>109954.80600742417</v>
      </c>
      <c r="F93" s="97">
        <v>4.266489348276625</v>
      </c>
      <c r="J93" s="83"/>
      <c r="K93" s="81"/>
      <c r="L93" s="84"/>
      <c r="M93" s="84"/>
    </row>
    <row r="94" spans="1:13" ht="11.25">
      <c r="A94" s="80"/>
      <c r="B94" s="15"/>
      <c r="C94" s="15" t="s">
        <v>578</v>
      </c>
      <c r="D94" s="106">
        <v>38395.9871412037</v>
      </c>
      <c r="E94" s="84">
        <v>5913.246081895018</v>
      </c>
      <c r="F94" s="97">
        <v>1.3074288457237797</v>
      </c>
      <c r="J94" s="83"/>
      <c r="K94" s="81"/>
      <c r="L94" s="84"/>
      <c r="M94" s="84"/>
    </row>
    <row r="95" spans="1:13" ht="11.25">
      <c r="A95" s="80"/>
      <c r="B95" s="15"/>
      <c r="C95" s="15" t="s">
        <v>579</v>
      </c>
      <c r="D95" s="106">
        <v>38395.994097222225</v>
      </c>
      <c r="E95" s="84">
        <v>26975.54747971456</v>
      </c>
      <c r="F95" s="97">
        <v>3.1485158612098</v>
      </c>
      <c r="J95" s="83"/>
      <c r="K95" s="81"/>
      <c r="L95" s="84"/>
      <c r="M95" s="84"/>
    </row>
    <row r="96" spans="1:13" ht="11.25">
      <c r="A96" s="80"/>
      <c r="B96" s="15"/>
      <c r="C96" s="15" t="s">
        <v>580</v>
      </c>
      <c r="D96" s="106">
        <v>38396.00104166667</v>
      </c>
      <c r="E96" s="84">
        <v>10059.879061855096</v>
      </c>
      <c r="F96" s="97">
        <v>1.6535020422768858</v>
      </c>
      <c r="J96" s="83"/>
      <c r="K96" s="81"/>
      <c r="L96" s="84"/>
      <c r="M96" s="84"/>
    </row>
    <row r="97" spans="1:6" ht="11.25">
      <c r="A97" s="80"/>
      <c r="B97" s="15"/>
      <c r="C97" s="15" t="s">
        <v>581</v>
      </c>
      <c r="D97" s="106">
        <v>38396.00797453704</v>
      </c>
      <c r="E97" s="84">
        <v>60693.81133625745</v>
      </c>
      <c r="F97" s="97">
        <v>3.1013079370947896</v>
      </c>
    </row>
    <row r="98" spans="1:13" ht="11.25">
      <c r="A98" s="80"/>
      <c r="B98" s="15"/>
      <c r="C98" s="15" t="s">
        <v>356</v>
      </c>
      <c r="D98" s="106">
        <v>38396.01493055555</v>
      </c>
      <c r="E98" s="84">
        <v>11403.810001572787</v>
      </c>
      <c r="F98" s="97">
        <v>4.368978131489664</v>
      </c>
      <c r="L98" s="84"/>
      <c r="M98" s="84"/>
    </row>
    <row r="99" spans="1:12" ht="11.25">
      <c r="A99" s="80"/>
      <c r="B99" s="15"/>
      <c r="C99" s="15" t="s">
        <v>582</v>
      </c>
      <c r="D99" s="106">
        <v>38396.02186342593</v>
      </c>
      <c r="E99" s="84">
        <v>3278.8478019504732</v>
      </c>
      <c r="F99" s="97">
        <v>1.4823989331260583</v>
      </c>
      <c r="L99" s="84"/>
    </row>
    <row r="100" spans="1:13" ht="11.25">
      <c r="A100" s="80"/>
      <c r="B100" s="15"/>
      <c r="C100" s="15" t="s">
        <v>583</v>
      </c>
      <c r="D100" s="106">
        <v>38396.0287962963</v>
      </c>
      <c r="E100" s="84">
        <v>10715.011313130084</v>
      </c>
      <c r="F100" s="97">
        <v>2.160410394280022</v>
      </c>
      <c r="L100" s="84"/>
      <c r="M100" s="76"/>
    </row>
    <row r="101" spans="1:6" ht="11.25">
      <c r="A101" s="80"/>
      <c r="B101" s="15"/>
      <c r="C101" s="15" t="s">
        <v>571</v>
      </c>
      <c r="D101" s="106">
        <v>38396.035729166666</v>
      </c>
      <c r="E101" s="84">
        <v>2096.317202348276</v>
      </c>
      <c r="F101" s="97">
        <v>2.417830326744145</v>
      </c>
    </row>
    <row r="102" spans="1:13" ht="11.25">
      <c r="A102" s="80"/>
      <c r="B102" s="15"/>
      <c r="C102" s="15" t="s">
        <v>360</v>
      </c>
      <c r="D102" s="106">
        <v>38396.04269675926</v>
      </c>
      <c r="E102" s="84">
        <v>63563.18010392818</v>
      </c>
      <c r="F102" s="97">
        <v>0.6456278251676356</v>
      </c>
      <c r="J102" s="78"/>
      <c r="K102" s="78"/>
      <c r="L102" s="79"/>
      <c r="M102" s="79"/>
    </row>
    <row r="103" spans="1:13" ht="11.25">
      <c r="A103" s="80"/>
      <c r="B103" s="15"/>
      <c r="C103" s="15" t="s">
        <v>584</v>
      </c>
      <c r="D103" s="106">
        <v>38396.0496412037</v>
      </c>
      <c r="E103" s="15">
        <v>64487.154356963605</v>
      </c>
      <c r="F103" s="98">
        <v>0.9550978015957182</v>
      </c>
      <c r="J103" s="83"/>
      <c r="K103" s="81"/>
      <c r="L103" s="84"/>
      <c r="M103" s="84"/>
    </row>
    <row r="104" spans="1:13" ht="11.25">
      <c r="A104" s="80"/>
      <c r="B104" s="15"/>
      <c r="C104" s="15" t="s">
        <v>357</v>
      </c>
      <c r="D104" s="106">
        <v>38396.05657407407</v>
      </c>
      <c r="E104" s="15">
        <v>90368.65091853758</v>
      </c>
      <c r="F104" s="98">
        <v>0.8128876591765544</v>
      </c>
      <c r="J104" s="83"/>
      <c r="K104" s="81"/>
      <c r="L104" s="84"/>
      <c r="M104" s="84"/>
    </row>
    <row r="105" spans="1:13" ht="11.25">
      <c r="A105" s="80"/>
      <c r="B105" s="15"/>
      <c r="C105" s="15" t="s">
        <v>585</v>
      </c>
      <c r="D105" s="106">
        <v>38396.06351851852</v>
      </c>
      <c r="E105" s="15">
        <v>46673.939108311075</v>
      </c>
      <c r="F105" s="98">
        <v>0.833811535273297</v>
      </c>
      <c r="J105" s="83"/>
      <c r="K105" s="81"/>
      <c r="L105" s="84"/>
      <c r="M105" s="84"/>
    </row>
    <row r="106" spans="1:13" ht="11.25">
      <c r="A106" s="80"/>
      <c r="B106" s="15"/>
      <c r="C106" s="15" t="s">
        <v>586</v>
      </c>
      <c r="D106" s="106">
        <v>38396.07047453704</v>
      </c>
      <c r="E106" s="15">
        <v>19076.511852255837</v>
      </c>
      <c r="F106" s="98">
        <v>4.062848641546233</v>
      </c>
      <c r="J106" s="83"/>
      <c r="K106" s="81"/>
      <c r="L106" s="84"/>
      <c r="M106" s="84"/>
    </row>
    <row r="107" spans="1:13" ht="11.25">
      <c r="A107" s="80"/>
      <c r="B107" s="15"/>
      <c r="C107" s="15" t="s">
        <v>361</v>
      </c>
      <c r="D107" s="106">
        <v>38396.077418981484</v>
      </c>
      <c r="E107" s="15">
        <v>63221.54179617296</v>
      </c>
      <c r="F107" s="98">
        <v>2.1724324207986343</v>
      </c>
      <c r="J107" s="83"/>
      <c r="K107" s="81"/>
      <c r="L107" s="84"/>
      <c r="M107" s="84"/>
    </row>
    <row r="108" spans="1:13" ht="11.25">
      <c r="A108" s="80"/>
      <c r="B108" s="15"/>
      <c r="C108" s="15" t="s">
        <v>358</v>
      </c>
      <c r="D108" s="106">
        <v>38396.084386574075</v>
      </c>
      <c r="E108" s="15">
        <v>2484.5972426988164</v>
      </c>
      <c r="F108" s="98">
        <v>1.4733096503602894</v>
      </c>
      <c r="J108" s="83"/>
      <c r="K108" s="81"/>
      <c r="L108" s="84"/>
      <c r="M108" s="84"/>
    </row>
    <row r="109" spans="1:13" ht="11.25">
      <c r="A109" s="80"/>
      <c r="B109" s="15"/>
      <c r="C109" s="15" t="s">
        <v>362</v>
      </c>
      <c r="D109" s="106">
        <v>38396.09134259259</v>
      </c>
      <c r="E109" s="15">
        <v>413.6966614364273</v>
      </c>
      <c r="F109" s="98">
        <v>2.5297421615894047</v>
      </c>
      <c r="J109" s="83"/>
      <c r="K109" s="81"/>
      <c r="L109" s="84"/>
      <c r="M109" s="84"/>
    </row>
    <row r="110" spans="1:13" ht="11.25">
      <c r="A110" s="80"/>
      <c r="B110" s="15"/>
      <c r="C110" s="15" t="s">
        <v>359</v>
      </c>
      <c r="D110" s="106">
        <v>38396.098275462966</v>
      </c>
      <c r="E110" s="15">
        <v>115891.58854938163</v>
      </c>
      <c r="F110" s="98">
        <v>2.603426459287395</v>
      </c>
      <c r="J110" s="83"/>
      <c r="K110" s="81"/>
      <c r="L110" s="84"/>
      <c r="M110" s="84"/>
    </row>
    <row r="111" spans="1:13" ht="11.25">
      <c r="A111" s="80"/>
      <c r="B111" s="15"/>
      <c r="C111" s="15" t="s">
        <v>572</v>
      </c>
      <c r="D111" s="106">
        <v>38396.105219907404</v>
      </c>
      <c r="E111" s="15">
        <v>2203.7108602057456</v>
      </c>
      <c r="F111" s="98">
        <v>3.3381136579878214</v>
      </c>
      <c r="J111" s="83"/>
      <c r="K111" s="81"/>
      <c r="L111" s="84"/>
      <c r="M111" s="84"/>
    </row>
    <row r="112" spans="1:13" ht="11.25">
      <c r="A112" s="80"/>
      <c r="B112" s="15"/>
      <c r="C112" s="15" t="s">
        <v>363</v>
      </c>
      <c r="D112" s="106">
        <v>38396.11215277778</v>
      </c>
      <c r="E112" s="15">
        <v>62084.35252775091</v>
      </c>
      <c r="F112" s="98">
        <v>1.9086052150231185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388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389</v>
      </c>
      <c r="D119" s="106" t="s">
        <v>390</v>
      </c>
      <c r="E119" s="15" t="s">
        <v>391</v>
      </c>
      <c r="F119" s="98" t="s">
        <v>476</v>
      </c>
      <c r="J119" s="83"/>
      <c r="K119" s="81"/>
      <c r="L119" s="84"/>
      <c r="M119" s="84"/>
    </row>
    <row r="120" spans="1:13" ht="11.25">
      <c r="A120" s="80" t="s">
        <v>560</v>
      </c>
      <c r="B120" s="15"/>
      <c r="C120" s="15" t="s">
        <v>552</v>
      </c>
      <c r="D120" s="106">
        <v>38395.897939814815</v>
      </c>
      <c r="E120" s="15">
        <v>19768.04972665416</v>
      </c>
      <c r="F120" s="98">
        <v>2.526958687419644</v>
      </c>
      <c r="J120" s="83"/>
      <c r="K120" s="81"/>
      <c r="L120" s="84"/>
      <c r="M120" s="84"/>
    </row>
    <row r="121" spans="1:13" ht="11.25">
      <c r="A121" s="80"/>
      <c r="B121" s="15"/>
      <c r="C121" s="15" t="s">
        <v>553</v>
      </c>
      <c r="D121" s="106">
        <v>38395.90490740741</v>
      </c>
      <c r="E121" s="15">
        <v>4498.163427344273</v>
      </c>
      <c r="F121" s="98">
        <v>5.462403606738782</v>
      </c>
      <c r="J121" s="83"/>
      <c r="K121" s="81"/>
      <c r="L121" s="84"/>
      <c r="M121" s="84"/>
    </row>
    <row r="122" spans="1:13" ht="11.25">
      <c r="A122" s="80"/>
      <c r="B122" s="15"/>
      <c r="C122" s="15" t="s">
        <v>567</v>
      </c>
      <c r="D122" s="106">
        <v>38395.91186342593</v>
      </c>
      <c r="E122" s="15">
        <v>20412.340342400763</v>
      </c>
      <c r="F122" s="98">
        <v>3.618067134813623</v>
      </c>
      <c r="J122" s="83"/>
      <c r="K122" s="81"/>
      <c r="L122" s="84"/>
      <c r="M122" s="84"/>
    </row>
    <row r="123" spans="1:13" ht="11.25">
      <c r="A123" s="80"/>
      <c r="B123" s="15"/>
      <c r="C123" s="15" t="s">
        <v>554</v>
      </c>
      <c r="D123" s="106">
        <v>38395.91883101852</v>
      </c>
      <c r="E123" s="15">
        <v>18839.577756515508</v>
      </c>
      <c r="F123" s="98">
        <v>5.013911655159934</v>
      </c>
      <c r="J123" s="83"/>
      <c r="K123" s="81"/>
      <c r="L123" s="84"/>
      <c r="M123" s="84"/>
    </row>
    <row r="124" spans="1:13" ht="11.25">
      <c r="A124" s="80"/>
      <c r="B124" s="15"/>
      <c r="C124" s="15" t="s">
        <v>568</v>
      </c>
      <c r="D124" s="106">
        <v>38395.925775462965</v>
      </c>
      <c r="E124" s="84">
        <v>4535.548625106943</v>
      </c>
      <c r="F124" s="97">
        <v>1.799168935866229</v>
      </c>
      <c r="J124" s="83"/>
      <c r="K124" s="81"/>
      <c r="L124" s="84"/>
      <c r="M124" s="84"/>
    </row>
    <row r="125" spans="1:13" ht="11.25">
      <c r="A125" s="80"/>
      <c r="B125" s="15"/>
      <c r="C125" s="15" t="s">
        <v>574</v>
      </c>
      <c r="D125" s="106">
        <v>38395.93273148148</v>
      </c>
      <c r="E125" s="84">
        <v>13554.953057807445</v>
      </c>
      <c r="F125" s="97">
        <v>0.7787027409231004</v>
      </c>
      <c r="J125" s="83"/>
      <c r="K125" s="81"/>
      <c r="L125" s="84"/>
      <c r="M125" s="84"/>
    </row>
    <row r="126" spans="1:13" ht="11.25">
      <c r="A126" s="80"/>
      <c r="B126" s="15"/>
      <c r="C126" s="15" t="s">
        <v>555</v>
      </c>
      <c r="D126" s="106">
        <v>38395.93969907407</v>
      </c>
      <c r="E126" s="84">
        <v>19060.408620885803</v>
      </c>
      <c r="F126" s="97">
        <v>6.247669722915976</v>
      </c>
      <c r="J126" s="83"/>
      <c r="K126" s="81"/>
      <c r="L126" s="84"/>
      <c r="M126" s="84"/>
    </row>
    <row r="127" spans="1:13" ht="11.25">
      <c r="A127" s="80"/>
      <c r="B127" s="15"/>
      <c r="C127" s="15" t="s">
        <v>575</v>
      </c>
      <c r="D127" s="106">
        <v>38395.94664351852</v>
      </c>
      <c r="E127" s="84">
        <v>12401.40019953563</v>
      </c>
      <c r="F127" s="97">
        <v>5.184368221499709</v>
      </c>
      <c r="J127" s="83"/>
      <c r="K127" s="81"/>
      <c r="L127" s="84"/>
      <c r="M127" s="84"/>
    </row>
    <row r="128" spans="1:13" ht="11.25">
      <c r="A128" s="80"/>
      <c r="B128" s="15"/>
      <c r="C128" s="15" t="s">
        <v>576</v>
      </c>
      <c r="D128" s="106">
        <v>38395.95358796296</v>
      </c>
      <c r="E128" s="84">
        <v>15713.129015097853</v>
      </c>
      <c r="F128" s="97">
        <v>1.1994158467340614</v>
      </c>
      <c r="L128" s="84"/>
      <c r="M128" s="76"/>
    </row>
    <row r="129" spans="1:6" ht="11.25">
      <c r="A129" s="80"/>
      <c r="B129" s="15"/>
      <c r="C129" s="15" t="s">
        <v>577</v>
      </c>
      <c r="D129" s="106">
        <v>38395.960543981484</v>
      </c>
      <c r="E129" s="84">
        <v>13613.241385886264</v>
      </c>
      <c r="F129" s="97">
        <v>3.6727699802270863</v>
      </c>
    </row>
    <row r="130" spans="1:13" ht="11.25">
      <c r="A130" s="80"/>
      <c r="B130" s="15"/>
      <c r="C130" s="15" t="s">
        <v>569</v>
      </c>
      <c r="D130" s="106">
        <v>38395.96747685185</v>
      </c>
      <c r="E130" s="84">
        <v>8516.94735180265</v>
      </c>
      <c r="F130" s="97">
        <v>1.834673656910125</v>
      </c>
      <c r="J130" s="78"/>
      <c r="K130" s="78"/>
      <c r="L130" s="79"/>
      <c r="M130" s="79"/>
    </row>
    <row r="131" spans="1:13" ht="11.25">
      <c r="A131" s="80"/>
      <c r="B131" s="15"/>
      <c r="C131" s="15" t="s">
        <v>556</v>
      </c>
      <c r="D131" s="106">
        <v>38395.97443287037</v>
      </c>
      <c r="E131" s="84">
        <v>19902.720755176084</v>
      </c>
      <c r="F131" s="97">
        <v>6.357302792661631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355</v>
      </c>
      <c r="D132" s="106">
        <v>38395.98137731481</v>
      </c>
      <c r="E132" s="84">
        <v>4893.005259517654</v>
      </c>
      <c r="F132" s="97">
        <v>1.4374468658687138</v>
      </c>
      <c r="J132" s="83"/>
      <c r="K132" s="81"/>
      <c r="L132" s="84"/>
      <c r="M132" s="84"/>
    </row>
    <row r="133" spans="1:13" ht="11.25">
      <c r="A133" s="80"/>
      <c r="B133" s="15"/>
      <c r="C133" s="15" t="s">
        <v>578</v>
      </c>
      <c r="D133" s="106">
        <v>38395.988333333335</v>
      </c>
      <c r="E133" s="84">
        <v>9961.450690078635</v>
      </c>
      <c r="F133" s="97">
        <v>0.18662801737410473</v>
      </c>
      <c r="J133" s="83"/>
      <c r="K133" s="81"/>
      <c r="L133" s="84"/>
      <c r="M133" s="84"/>
    </row>
    <row r="134" spans="1:13" ht="11.25">
      <c r="A134" s="80"/>
      <c r="B134" s="15"/>
      <c r="C134" s="15" t="s">
        <v>579</v>
      </c>
      <c r="D134" s="106">
        <v>38395.99527777778</v>
      </c>
      <c r="E134" s="84">
        <v>17051.875673657047</v>
      </c>
      <c r="F134" s="97">
        <v>2.982460487382503</v>
      </c>
      <c r="J134" s="83"/>
      <c r="K134" s="81"/>
      <c r="L134" s="84"/>
      <c r="M134" s="84"/>
    </row>
    <row r="135" spans="1:13" ht="11.25">
      <c r="A135" s="80"/>
      <c r="B135" s="15"/>
      <c r="C135" s="15" t="s">
        <v>580</v>
      </c>
      <c r="D135" s="106">
        <v>38396.002222222225</v>
      </c>
      <c r="E135" s="84">
        <v>16299.758643747571</v>
      </c>
      <c r="F135" s="97">
        <v>4.378924785860191</v>
      </c>
      <c r="J135" s="83"/>
      <c r="K135" s="81"/>
      <c r="L135" s="84"/>
      <c r="M135" s="84"/>
    </row>
    <row r="136" spans="1:13" ht="11.25">
      <c r="A136" s="80"/>
      <c r="B136" s="15"/>
      <c r="C136" s="15" t="s">
        <v>581</v>
      </c>
      <c r="D136" s="106">
        <v>38396.00915509259</v>
      </c>
      <c r="E136" s="84">
        <v>22005.978042872885</v>
      </c>
      <c r="F136" s="97">
        <v>1.5016644400812118</v>
      </c>
      <c r="J136" s="83"/>
      <c r="K136" s="81"/>
      <c r="L136" s="84"/>
      <c r="M136" s="84"/>
    </row>
    <row r="137" spans="1:13" ht="11.25">
      <c r="A137" s="80"/>
      <c r="B137" s="15"/>
      <c r="C137" s="15" t="s">
        <v>356</v>
      </c>
      <c r="D137" s="106">
        <v>38396.01611111111</v>
      </c>
      <c r="E137" s="84">
        <v>20507.302256214985</v>
      </c>
      <c r="F137" s="97">
        <v>0.9707009622867931</v>
      </c>
      <c r="J137" s="83"/>
      <c r="K137" s="81"/>
      <c r="L137" s="84"/>
      <c r="M137" s="84"/>
    </row>
    <row r="138" spans="1:13" ht="11.25">
      <c r="A138" s="80"/>
      <c r="B138" s="15"/>
      <c r="C138" s="15" t="s">
        <v>582</v>
      </c>
      <c r="D138" s="106">
        <v>38396.02305555555</v>
      </c>
      <c r="E138" s="84">
        <v>9346.292658565146</v>
      </c>
      <c r="F138" s="97">
        <v>3.4210826266811147</v>
      </c>
      <c r="J138" s="83"/>
      <c r="K138" s="81"/>
      <c r="L138" s="84"/>
      <c r="M138" s="84"/>
    </row>
    <row r="139" spans="1:13" ht="11.25">
      <c r="A139" s="80"/>
      <c r="B139" s="15"/>
      <c r="C139" s="15" t="s">
        <v>583</v>
      </c>
      <c r="D139" s="106">
        <v>38396.02997685185</v>
      </c>
      <c r="E139" s="84">
        <v>14926.460615283067</v>
      </c>
      <c r="F139" s="97">
        <v>1.2108769865298923</v>
      </c>
      <c r="J139" s="83"/>
      <c r="K139" s="81"/>
      <c r="L139" s="84"/>
      <c r="M139" s="84"/>
    </row>
    <row r="140" spans="1:13" ht="11.25">
      <c r="A140" s="80"/>
      <c r="B140" s="15"/>
      <c r="C140" s="15" t="s">
        <v>571</v>
      </c>
      <c r="D140" s="106">
        <v>38396.03690972222</v>
      </c>
      <c r="E140" s="84">
        <v>32977.53652854579</v>
      </c>
      <c r="F140" s="97">
        <v>1.8812797193002015</v>
      </c>
      <c r="J140" s="83"/>
      <c r="K140" s="81"/>
      <c r="L140" s="84"/>
      <c r="M140" s="84"/>
    </row>
    <row r="141" spans="1:13" ht="11.25">
      <c r="A141" s="80"/>
      <c r="B141" s="15"/>
      <c r="C141" s="15" t="s">
        <v>360</v>
      </c>
      <c r="D141" s="106">
        <v>38396.04387731481</v>
      </c>
      <c r="E141" s="84">
        <v>20829.929515466618</v>
      </c>
      <c r="F141" s="97">
        <v>3.5799351422023262</v>
      </c>
      <c r="J141" s="83"/>
      <c r="K141" s="81"/>
      <c r="L141" s="84"/>
      <c r="M141" s="84"/>
    </row>
    <row r="142" spans="1:13" ht="11.25">
      <c r="A142" s="80"/>
      <c r="B142" s="15"/>
      <c r="C142" s="15" t="s">
        <v>584</v>
      </c>
      <c r="D142" s="106">
        <v>38396.05082175926</v>
      </c>
      <c r="E142" s="84">
        <v>15674.067986470132</v>
      </c>
      <c r="F142" s="97">
        <v>1.94964364612175</v>
      </c>
      <c r="J142" s="83"/>
      <c r="K142" s="81"/>
      <c r="L142" s="84"/>
      <c r="M142" s="84"/>
    </row>
    <row r="143" spans="1:13" ht="11.25">
      <c r="A143" s="80"/>
      <c r="B143" s="15"/>
      <c r="C143" s="15" t="s">
        <v>357</v>
      </c>
      <c r="D143" s="106">
        <v>38396.0577662037</v>
      </c>
      <c r="E143" s="84">
        <v>4947.275063288419</v>
      </c>
      <c r="F143" s="97">
        <v>1.9591484516226114</v>
      </c>
      <c r="J143" s="83"/>
      <c r="K143" s="81"/>
      <c r="L143" s="84"/>
      <c r="M143" s="84"/>
    </row>
    <row r="144" spans="1:13" ht="11.25">
      <c r="A144" s="80"/>
      <c r="B144" s="15"/>
      <c r="C144" s="15" t="s">
        <v>585</v>
      </c>
      <c r="D144" s="106">
        <v>38396.06471064815</v>
      </c>
      <c r="E144" s="84">
        <v>16841.674611048045</v>
      </c>
      <c r="F144" s="97">
        <v>0.5344408825584146</v>
      </c>
      <c r="J144" s="83"/>
      <c r="K144" s="81"/>
      <c r="L144" s="84"/>
      <c r="M144" s="84"/>
    </row>
    <row r="145" spans="1:13" ht="11.25">
      <c r="A145" s="80"/>
      <c r="B145" s="15"/>
      <c r="C145" s="15" t="s">
        <v>586</v>
      </c>
      <c r="D145" s="106">
        <v>38396.07165509259</v>
      </c>
      <c r="E145" s="84">
        <v>5990.068961537363</v>
      </c>
      <c r="F145" s="97">
        <v>4.443353428739878</v>
      </c>
      <c r="J145" s="83"/>
      <c r="K145" s="81"/>
      <c r="L145" s="84"/>
      <c r="M145" s="84"/>
    </row>
    <row r="146" spans="1:13" ht="11.25">
      <c r="A146" s="80"/>
      <c r="B146" s="15"/>
      <c r="C146" s="15" t="s">
        <v>361</v>
      </c>
      <c r="D146" s="106">
        <v>38396.07859953704</v>
      </c>
      <c r="E146" s="84">
        <v>22118.51503509711</v>
      </c>
      <c r="F146" s="97">
        <v>4.014952368557031</v>
      </c>
      <c r="J146" s="83"/>
      <c r="K146" s="81"/>
      <c r="L146" s="84"/>
      <c r="M146" s="84"/>
    </row>
    <row r="147" spans="1:13" ht="11.25">
      <c r="A147" s="80"/>
      <c r="B147" s="15"/>
      <c r="C147" s="15" t="s">
        <v>358</v>
      </c>
      <c r="D147" s="106">
        <v>38396.08556712963</v>
      </c>
      <c r="E147" s="84">
        <v>9835.718808513855</v>
      </c>
      <c r="F147" s="97">
        <v>2.867778532609315</v>
      </c>
      <c r="J147" s="83"/>
      <c r="K147" s="81"/>
      <c r="L147" s="84"/>
      <c r="M147" s="84"/>
    </row>
    <row r="148" spans="1:13" ht="11.25">
      <c r="A148" s="80"/>
      <c r="B148" s="15"/>
      <c r="C148" s="15" t="s">
        <v>362</v>
      </c>
      <c r="D148" s="106">
        <v>38396.092523148145</v>
      </c>
      <c r="E148" s="84">
        <v>4950.586799982831</v>
      </c>
      <c r="F148" s="97">
        <v>2.3693211891476023</v>
      </c>
      <c r="J148" s="83"/>
      <c r="K148" s="81"/>
      <c r="L148" s="84"/>
      <c r="M148" s="84"/>
    </row>
    <row r="149" spans="1:13" ht="11.25">
      <c r="A149" s="80"/>
      <c r="B149" s="15"/>
      <c r="C149" s="15" t="s">
        <v>359</v>
      </c>
      <c r="D149" s="106">
        <v>38396.09946759259</v>
      </c>
      <c r="E149" s="84">
        <v>4707.272269565766</v>
      </c>
      <c r="F149" s="97">
        <v>4.059697394710196</v>
      </c>
      <c r="J149" s="83"/>
      <c r="K149" s="81"/>
      <c r="L149" s="84"/>
      <c r="M149" s="84"/>
    </row>
    <row r="150" spans="1:13" ht="11.25">
      <c r="A150" s="80"/>
      <c r="B150" s="15"/>
      <c r="C150" s="15" t="s">
        <v>572</v>
      </c>
      <c r="D150" s="106">
        <v>38396.106400462966</v>
      </c>
      <c r="E150" s="84">
        <v>32330.13044235902</v>
      </c>
      <c r="F150" s="97">
        <v>1.8290283714321829</v>
      </c>
      <c r="J150" s="83"/>
      <c r="K150" s="81"/>
      <c r="L150" s="84"/>
      <c r="M150" s="84"/>
    </row>
    <row r="151" spans="1:13" ht="11.25">
      <c r="A151" s="80"/>
      <c r="B151" s="15"/>
      <c r="C151" s="15" t="s">
        <v>363</v>
      </c>
      <c r="D151" s="106">
        <v>38396.113344907404</v>
      </c>
      <c r="E151" s="84">
        <v>22871.0514275445</v>
      </c>
      <c r="F151" s="97">
        <v>1.2338103194219974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388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389</v>
      </c>
      <c r="D158" s="107" t="s">
        <v>390</v>
      </c>
      <c r="E158" s="84" t="s">
        <v>391</v>
      </c>
      <c r="F158" s="97" t="s">
        <v>476</v>
      </c>
      <c r="J158" s="83"/>
      <c r="K158" s="81"/>
      <c r="L158" s="84"/>
      <c r="M158" s="84"/>
    </row>
    <row r="159" spans="1:6" ht="11.25">
      <c r="A159" s="80" t="s">
        <v>561</v>
      </c>
      <c r="B159" s="15"/>
      <c r="C159" s="15" t="s">
        <v>552</v>
      </c>
      <c r="D159" s="107">
        <v>38395.89611111111</v>
      </c>
      <c r="E159" s="84">
        <v>28938.609512545063</v>
      </c>
      <c r="F159" s="97">
        <v>4.235888355566624</v>
      </c>
    </row>
    <row r="160" spans="1:13" ht="11.25">
      <c r="A160" s="80"/>
      <c r="B160" s="15"/>
      <c r="C160" s="15" t="s">
        <v>553</v>
      </c>
      <c r="D160" s="107">
        <v>38395.903078703705</v>
      </c>
      <c r="E160" s="84">
        <v>544.3965431670636</v>
      </c>
      <c r="F160" s="97">
        <v>206.51994954638124</v>
      </c>
      <c r="L160" s="84"/>
      <c r="M160" s="84"/>
    </row>
    <row r="161" spans="1:12" ht="11.25">
      <c r="A161" s="80"/>
      <c r="B161" s="15"/>
      <c r="C161" s="15" t="s">
        <v>567</v>
      </c>
      <c r="D161" s="107">
        <v>38395.91002314815</v>
      </c>
      <c r="E161" s="84">
        <v>6978.038220172055</v>
      </c>
      <c r="F161" s="97">
        <v>7.431067472180303</v>
      </c>
      <c r="L161" s="84"/>
    </row>
    <row r="162" spans="1:13" ht="11.25">
      <c r="A162" s="80"/>
      <c r="B162" s="15"/>
      <c r="C162" s="15" t="s">
        <v>554</v>
      </c>
      <c r="D162" s="107">
        <v>38395.91699074074</v>
      </c>
      <c r="E162" s="84">
        <v>33334.99609608869</v>
      </c>
      <c r="F162" s="97">
        <v>3.170659946601836</v>
      </c>
      <c r="L162" s="84"/>
      <c r="M162" s="76"/>
    </row>
    <row r="163" spans="1:6" ht="11.25">
      <c r="A163" s="80"/>
      <c r="B163" s="15"/>
      <c r="C163" s="15" t="s">
        <v>568</v>
      </c>
      <c r="D163" s="107">
        <v>38395.92395833333</v>
      </c>
      <c r="E163" s="84">
        <v>103143.25257635003</v>
      </c>
      <c r="F163" s="97">
        <v>3.581162703166652</v>
      </c>
    </row>
    <row r="164" spans="1:13" ht="11.25">
      <c r="A164" s="80"/>
      <c r="B164" s="15"/>
      <c r="C164" s="15" t="s">
        <v>574</v>
      </c>
      <c r="D164" s="107">
        <v>38395.93090277778</v>
      </c>
      <c r="E164" s="84">
        <v>10243.401496124008</v>
      </c>
      <c r="F164" s="97">
        <v>3.186333372234172</v>
      </c>
      <c r="J164" s="78"/>
      <c r="K164" s="78"/>
      <c r="L164" s="79"/>
      <c r="M164" s="79"/>
    </row>
    <row r="165" spans="1:13" ht="11.25">
      <c r="A165" s="80"/>
      <c r="B165" s="15"/>
      <c r="C165" s="15" t="s">
        <v>555</v>
      </c>
      <c r="D165" s="107">
        <v>38395.93787037037</v>
      </c>
      <c r="E165" s="84">
        <v>33201.99511217783</v>
      </c>
      <c r="F165" s="97">
        <v>4.413650500157819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575</v>
      </c>
      <c r="D166" s="107">
        <v>38395.944814814815</v>
      </c>
      <c r="E166" s="84">
        <v>6010.015918924181</v>
      </c>
      <c r="F166" s="97">
        <v>6.4502914245465774</v>
      </c>
      <c r="J166" s="83"/>
      <c r="K166" s="81"/>
      <c r="L166" s="84"/>
      <c r="M166" s="84"/>
    </row>
    <row r="167" spans="1:13" ht="11.25">
      <c r="A167" s="80"/>
      <c r="B167" s="15"/>
      <c r="C167" s="15" t="s">
        <v>576</v>
      </c>
      <c r="D167" s="107">
        <v>38395.95175925926</v>
      </c>
      <c r="E167" s="84">
        <v>6185.337678071237</v>
      </c>
      <c r="F167" s="97">
        <v>2.608802848524206</v>
      </c>
      <c r="J167" s="83"/>
      <c r="K167" s="81"/>
      <c r="L167" s="84"/>
      <c r="M167" s="84"/>
    </row>
    <row r="168" spans="1:13" ht="11.25">
      <c r="A168" s="80"/>
      <c r="B168" s="15"/>
      <c r="C168" s="15" t="s">
        <v>577</v>
      </c>
      <c r="D168" s="107">
        <v>38395.958703703705</v>
      </c>
      <c r="E168" s="84">
        <v>5493.183018134843</v>
      </c>
      <c r="F168" s="97">
        <v>2.957456105162874</v>
      </c>
      <c r="J168" s="83"/>
      <c r="K168" s="81"/>
      <c r="L168" s="84"/>
      <c r="M168" s="84"/>
    </row>
    <row r="169" spans="1:13" ht="11.25">
      <c r="A169" s="80"/>
      <c r="B169" s="15"/>
      <c r="C169" s="15" t="s">
        <v>569</v>
      </c>
      <c r="D169" s="107">
        <v>38395.96564814815</v>
      </c>
      <c r="E169" s="84">
        <v>1721.9543144092468</v>
      </c>
      <c r="F169" s="97">
        <v>8.217001237245128</v>
      </c>
      <c r="J169" s="83"/>
      <c r="K169" s="81"/>
      <c r="L169" s="84"/>
      <c r="M169" s="84"/>
    </row>
    <row r="170" spans="1:13" ht="11.25">
      <c r="A170" s="80"/>
      <c r="B170" s="15"/>
      <c r="C170" s="15" t="s">
        <v>556</v>
      </c>
      <c r="D170" s="107">
        <v>38395.972604166665</v>
      </c>
      <c r="E170" s="84">
        <v>32400.478744655415</v>
      </c>
      <c r="F170" s="97">
        <v>8.750756762423487</v>
      </c>
      <c r="J170" s="83"/>
      <c r="K170" s="81"/>
      <c r="L170" s="84"/>
      <c r="M170" s="84"/>
    </row>
    <row r="171" spans="1:13" ht="11.25">
      <c r="A171" s="80"/>
      <c r="B171" s="15"/>
      <c r="C171" s="15" t="s">
        <v>355</v>
      </c>
      <c r="D171" s="107">
        <v>38395.97956018519</v>
      </c>
      <c r="E171" s="84">
        <v>112414.32657038073</v>
      </c>
      <c r="F171" s="97">
        <v>6.961984261399176</v>
      </c>
      <c r="J171" s="83"/>
      <c r="K171" s="81"/>
      <c r="L171" s="84"/>
      <c r="M171" s="84"/>
    </row>
    <row r="172" spans="1:13" ht="11.25">
      <c r="A172" s="80"/>
      <c r="B172" s="15"/>
      <c r="C172" s="15" t="s">
        <v>578</v>
      </c>
      <c r="D172" s="107">
        <v>38395.986493055556</v>
      </c>
      <c r="E172" s="84">
        <v>4411.740077496294</v>
      </c>
      <c r="F172" s="97">
        <v>6.840481274757564</v>
      </c>
      <c r="J172" s="83"/>
      <c r="K172" s="81"/>
      <c r="L172" s="84"/>
      <c r="M172" s="84"/>
    </row>
    <row r="173" spans="1:13" ht="11.25">
      <c r="A173" s="80"/>
      <c r="B173" s="15"/>
      <c r="C173" s="15" t="s">
        <v>579</v>
      </c>
      <c r="D173" s="107">
        <v>38395.99344907407</v>
      </c>
      <c r="E173" s="84">
        <v>8924.519297642695</v>
      </c>
      <c r="F173" s="97">
        <v>4.186173056391156</v>
      </c>
      <c r="J173" s="83"/>
      <c r="K173" s="81"/>
      <c r="L173" s="84"/>
      <c r="M173" s="84"/>
    </row>
    <row r="174" spans="1:13" ht="11.25">
      <c r="A174" s="80"/>
      <c r="B174" s="15"/>
      <c r="C174" s="15" t="s">
        <v>580</v>
      </c>
      <c r="D174" s="107">
        <v>38396.000393518516</v>
      </c>
      <c r="E174" s="84">
        <v>5098.151159171321</v>
      </c>
      <c r="F174" s="97">
        <v>3.9752972646468745</v>
      </c>
      <c r="J174" s="83"/>
      <c r="K174" s="81"/>
      <c r="L174" s="84"/>
      <c r="M174" s="84"/>
    </row>
    <row r="175" spans="1:13" ht="11.25">
      <c r="A175" s="80"/>
      <c r="B175" s="15"/>
      <c r="C175" s="15" t="s">
        <v>581</v>
      </c>
      <c r="D175" s="107">
        <v>38396.00733796296</v>
      </c>
      <c r="E175" s="84">
        <v>36310.433115798776</v>
      </c>
      <c r="F175" s="97">
        <v>3.1625234522091947</v>
      </c>
      <c r="J175" s="83"/>
      <c r="K175" s="81"/>
      <c r="L175" s="84"/>
      <c r="M175" s="84"/>
    </row>
    <row r="176" spans="1:13" ht="11.25">
      <c r="A176" s="80"/>
      <c r="B176" s="15"/>
      <c r="C176" s="15" t="s">
        <v>356</v>
      </c>
      <c r="D176" s="107">
        <v>38396.01428240741</v>
      </c>
      <c r="E176" s="84">
        <v>8623.123790164356</v>
      </c>
      <c r="F176" s="97">
        <v>3.534153942409716</v>
      </c>
      <c r="J176" s="83"/>
      <c r="K176" s="81"/>
      <c r="L176" s="84"/>
      <c r="M176" s="84"/>
    </row>
    <row r="177" spans="1:13" ht="11.25">
      <c r="A177" s="80"/>
      <c r="B177" s="15"/>
      <c r="C177" s="15" t="s">
        <v>582</v>
      </c>
      <c r="D177" s="107">
        <v>38396.02122685185</v>
      </c>
      <c r="E177" s="84">
        <v>3462.026966194744</v>
      </c>
      <c r="F177" s="97">
        <v>3.9764752861201287</v>
      </c>
      <c r="J177" s="83"/>
      <c r="K177" s="81"/>
      <c r="L177" s="84"/>
      <c r="M177" s="84"/>
    </row>
    <row r="178" spans="1:13" ht="11.25">
      <c r="A178" s="80"/>
      <c r="B178" s="15"/>
      <c r="C178" s="15" t="s">
        <v>583</v>
      </c>
      <c r="D178" s="107">
        <v>38396.02815972222</v>
      </c>
      <c r="E178" s="84">
        <v>7858.467653096299</v>
      </c>
      <c r="F178" s="97">
        <v>3.972603467810261</v>
      </c>
      <c r="J178" s="83"/>
      <c r="K178" s="81"/>
      <c r="L178" s="84"/>
      <c r="M178" s="84"/>
    </row>
    <row r="179" spans="1:13" ht="11.25">
      <c r="A179" s="80"/>
      <c r="B179" s="15"/>
      <c r="C179" s="15" t="s">
        <v>571</v>
      </c>
      <c r="D179" s="107">
        <v>38396.035092592596</v>
      </c>
      <c r="E179" s="84">
        <v>2102.4253362147992</v>
      </c>
      <c r="F179" s="97">
        <v>3.564136313196097</v>
      </c>
      <c r="J179" s="83"/>
      <c r="K179" s="81"/>
      <c r="L179" s="84"/>
      <c r="M179" s="84"/>
    </row>
    <row r="180" spans="1:13" ht="11.25">
      <c r="A180" s="80"/>
      <c r="B180" s="15"/>
      <c r="C180" s="15" t="s">
        <v>360</v>
      </c>
      <c r="D180" s="107">
        <v>38396.04204861111</v>
      </c>
      <c r="E180" s="84">
        <v>37483.381548816746</v>
      </c>
      <c r="F180" s="97">
        <v>2.0359753344950238</v>
      </c>
      <c r="J180" s="83"/>
      <c r="K180" s="81"/>
      <c r="L180" s="84"/>
      <c r="M180" s="84"/>
    </row>
    <row r="181" spans="1:13" ht="11.25">
      <c r="A181" s="80"/>
      <c r="B181" s="15"/>
      <c r="C181" s="15" t="s">
        <v>584</v>
      </c>
      <c r="D181" s="107">
        <v>38396.048993055556</v>
      </c>
      <c r="E181" s="84">
        <v>35216.06776254794</v>
      </c>
      <c r="F181" s="97">
        <v>1.4181620979385583</v>
      </c>
      <c r="J181" s="83"/>
      <c r="K181" s="81"/>
      <c r="L181" s="84"/>
      <c r="M181" s="84"/>
    </row>
    <row r="182" spans="1:13" ht="11.25">
      <c r="A182" s="80"/>
      <c r="B182" s="15"/>
      <c r="C182" s="15" t="s">
        <v>357</v>
      </c>
      <c r="D182" s="107">
        <v>38396.055925925924</v>
      </c>
      <c r="E182" s="84">
        <v>134375.67960031942</v>
      </c>
      <c r="F182" s="97">
        <v>0.34667973917002926</v>
      </c>
      <c r="J182" s="83"/>
      <c r="K182" s="81"/>
      <c r="L182" s="84"/>
      <c r="M182" s="84"/>
    </row>
    <row r="183" spans="1:13" ht="11.25">
      <c r="A183" s="80"/>
      <c r="B183" s="15"/>
      <c r="C183" s="15" t="s">
        <v>585</v>
      </c>
      <c r="D183" s="107">
        <v>38396.06288194445</v>
      </c>
      <c r="E183" s="84">
        <v>42989.97741297017</v>
      </c>
      <c r="F183" s="97">
        <v>2.606146786991734</v>
      </c>
      <c r="J183" s="83"/>
      <c r="K183" s="81"/>
      <c r="L183" s="84"/>
      <c r="M183" s="84"/>
    </row>
    <row r="184" spans="1:13" ht="11.25">
      <c r="A184" s="80"/>
      <c r="B184" s="15"/>
      <c r="C184" s="15" t="s">
        <v>586</v>
      </c>
      <c r="D184" s="107">
        <v>38396.06982638889</v>
      </c>
      <c r="E184" s="84">
        <v>14393.346449084329</v>
      </c>
      <c r="F184" s="97">
        <v>1.5339808172832086</v>
      </c>
      <c r="J184" s="83"/>
      <c r="K184" s="81"/>
      <c r="L184" s="84"/>
      <c r="M184" s="84"/>
    </row>
    <row r="185" spans="1:13" ht="11.25">
      <c r="A185" s="80"/>
      <c r="B185" s="15"/>
      <c r="C185" s="15" t="s">
        <v>361</v>
      </c>
      <c r="D185" s="107">
        <v>38396.07677083334</v>
      </c>
      <c r="E185" s="84">
        <v>38455.62948946821</v>
      </c>
      <c r="F185" s="97">
        <v>0.6697614629524345</v>
      </c>
      <c r="J185" s="83"/>
      <c r="K185" s="81"/>
      <c r="L185" s="84"/>
      <c r="M185" s="84"/>
    </row>
    <row r="186" spans="1:13" ht="11.25">
      <c r="A186" s="80"/>
      <c r="B186" s="15"/>
      <c r="C186" s="74" t="s">
        <v>358</v>
      </c>
      <c r="D186" s="107">
        <v>38396.08373842593</v>
      </c>
      <c r="E186" s="84">
        <v>2106.5734940156844</v>
      </c>
      <c r="F186" s="97">
        <v>9.054610776477382</v>
      </c>
      <c r="J186" s="83"/>
      <c r="K186" s="81"/>
      <c r="L186" s="84"/>
      <c r="M186" s="84"/>
    </row>
    <row r="187" spans="1:13" ht="11.25">
      <c r="A187" s="80"/>
      <c r="C187" s="74" t="s">
        <v>362</v>
      </c>
      <c r="D187" s="107">
        <v>38396.09070601852</v>
      </c>
      <c r="E187" s="74">
        <v>259.19137165195116</v>
      </c>
      <c r="F187" s="99">
        <v>247.49575613208071</v>
      </c>
      <c r="J187" s="83"/>
      <c r="K187" s="81"/>
      <c r="L187" s="84"/>
      <c r="M187" s="84"/>
    </row>
    <row r="188" spans="1:13" ht="11.25">
      <c r="A188" s="80"/>
      <c r="C188" s="74" t="s">
        <v>359</v>
      </c>
      <c r="D188" s="107">
        <v>38396.09762731481</v>
      </c>
      <c r="E188" s="74">
        <v>124945.91126696384</v>
      </c>
      <c r="F188" s="99">
        <v>0.5439597951942144</v>
      </c>
      <c r="J188" s="83"/>
      <c r="K188" s="81"/>
      <c r="L188" s="84"/>
      <c r="M188" s="84"/>
    </row>
    <row r="189" spans="1:13" ht="11.25">
      <c r="A189" s="80"/>
      <c r="C189" s="74" t="s">
        <v>572</v>
      </c>
      <c r="D189" s="107">
        <v>38396.10457175926</v>
      </c>
      <c r="E189" s="74">
        <v>2180.6006674779496</v>
      </c>
      <c r="F189" s="99">
        <v>1.5062958938635531</v>
      </c>
      <c r="J189" s="83"/>
      <c r="K189" s="81"/>
      <c r="L189" s="84"/>
      <c r="M189" s="84"/>
    </row>
    <row r="190" spans="1:13" ht="11.25">
      <c r="A190" s="80"/>
      <c r="C190" s="74" t="s">
        <v>363</v>
      </c>
      <c r="D190" s="107">
        <v>38396.1115162037</v>
      </c>
      <c r="E190" s="74">
        <v>37516.15952476211</v>
      </c>
      <c r="F190" s="99">
        <v>4.166252342016644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388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389</v>
      </c>
      <c r="D197" s="107" t="s">
        <v>390</v>
      </c>
      <c r="E197" s="74" t="s">
        <v>391</v>
      </c>
      <c r="F197" s="99" t="s">
        <v>476</v>
      </c>
    </row>
    <row r="198" spans="1:13" ht="11.25">
      <c r="A198" s="80" t="s">
        <v>387</v>
      </c>
      <c r="C198" s="74" t="s">
        <v>552</v>
      </c>
      <c r="D198" s="107">
        <v>38395.89881944445</v>
      </c>
      <c r="E198" s="74">
        <v>25208.313282526633</v>
      </c>
      <c r="F198" s="99">
        <v>11.49635350245551</v>
      </c>
      <c r="J198" s="78"/>
      <c r="K198" s="78"/>
      <c r="L198" s="79"/>
      <c r="M198" s="79"/>
    </row>
    <row r="199" spans="1:13" ht="11.25">
      <c r="A199" s="80"/>
      <c r="C199" s="74" t="s">
        <v>553</v>
      </c>
      <c r="D199" s="107">
        <v>38395.90577546296</v>
      </c>
      <c r="E199" s="74">
        <v>329.3573661429992</v>
      </c>
      <c r="F199" s="99">
        <v>30.35735454162268</v>
      </c>
      <c r="H199" s="82"/>
      <c r="J199" s="83"/>
      <c r="K199" s="81"/>
      <c r="L199" s="84"/>
      <c r="M199" s="84"/>
    </row>
    <row r="200" spans="1:13" ht="11.25">
      <c r="A200" s="80"/>
      <c r="C200" s="74" t="s">
        <v>567</v>
      </c>
      <c r="D200" s="107">
        <v>38395.91273148148</v>
      </c>
      <c r="E200" s="74">
        <v>36003.55993755126</v>
      </c>
      <c r="F200" s="99">
        <v>3.595919304827514</v>
      </c>
      <c r="J200" s="83"/>
      <c r="K200" s="81"/>
      <c r="L200" s="84"/>
      <c r="M200" s="84"/>
    </row>
    <row r="201" spans="1:13" ht="11.25">
      <c r="A201" s="80"/>
      <c r="C201" s="74" t="s">
        <v>554</v>
      </c>
      <c r="D201" s="107">
        <v>38395.919699074075</v>
      </c>
      <c r="E201" s="74">
        <v>24289.053162306547</v>
      </c>
      <c r="F201" s="99">
        <v>2.02991458788437</v>
      </c>
      <c r="J201" s="83"/>
      <c r="K201" s="81"/>
      <c r="L201" s="84"/>
      <c r="M201" s="84"/>
    </row>
    <row r="202" spans="1:13" ht="11.25">
      <c r="A202" s="80"/>
      <c r="C202" s="74" t="s">
        <v>568</v>
      </c>
      <c r="D202" s="107">
        <v>38395.92664351852</v>
      </c>
      <c r="E202" s="74">
        <v>5220.450148844251</v>
      </c>
      <c r="F202" s="99">
        <v>3.684508514423897</v>
      </c>
      <c r="J202" s="83"/>
      <c r="K202" s="81"/>
      <c r="L202" s="84"/>
      <c r="M202" s="84"/>
    </row>
    <row r="203" spans="1:13" ht="11.25">
      <c r="A203" s="80"/>
      <c r="C203" s="74" t="s">
        <v>574</v>
      </c>
      <c r="D203" s="107">
        <v>38395.933599537035</v>
      </c>
      <c r="E203" s="74">
        <v>11817.006272675619</v>
      </c>
      <c r="F203" s="99">
        <v>3.212199124361538</v>
      </c>
      <c r="J203" s="83"/>
      <c r="K203" s="81"/>
      <c r="L203" s="84"/>
      <c r="M203" s="84"/>
    </row>
    <row r="204" spans="1:13" ht="11.25">
      <c r="A204" s="80"/>
      <c r="C204" s="74" t="s">
        <v>555</v>
      </c>
      <c r="D204" s="107">
        <v>38395.940567129626</v>
      </c>
      <c r="E204" s="74">
        <v>28050.972716347515</v>
      </c>
      <c r="F204" s="99">
        <v>5.739165589375673</v>
      </c>
      <c r="J204" s="83"/>
      <c r="K204" s="81"/>
      <c r="L204" s="84"/>
      <c r="M204" s="84"/>
    </row>
    <row r="205" spans="1:13" ht="11.25">
      <c r="A205" s="80"/>
      <c r="C205" s="74" t="s">
        <v>575</v>
      </c>
      <c r="D205" s="107">
        <v>38395.94751157407</v>
      </c>
      <c r="E205" s="74">
        <v>26726.986241124177</v>
      </c>
      <c r="F205" s="99">
        <v>4.40882017830231</v>
      </c>
      <c r="J205" s="83"/>
      <c r="K205" s="81"/>
      <c r="L205" s="84"/>
      <c r="M205" s="84"/>
    </row>
    <row r="206" spans="1:13" ht="11.25">
      <c r="A206" s="80"/>
      <c r="C206" s="74" t="s">
        <v>576</v>
      </c>
      <c r="D206" s="107">
        <v>38395.95446759259</v>
      </c>
      <c r="E206" s="74">
        <v>25638.83426759127</v>
      </c>
      <c r="F206" s="99">
        <v>9.413418810334202</v>
      </c>
      <c r="J206" s="83"/>
      <c r="K206" s="81"/>
      <c r="L206" s="84"/>
      <c r="M206" s="84"/>
    </row>
    <row r="207" spans="1:13" ht="11.25">
      <c r="A207" s="80"/>
      <c r="C207" s="74" t="s">
        <v>577</v>
      </c>
      <c r="D207" s="107">
        <v>38395.96140046296</v>
      </c>
      <c r="E207" s="74">
        <v>52652.45584280546</v>
      </c>
      <c r="F207" s="99">
        <v>3.4364308310592624</v>
      </c>
      <c r="J207" s="83"/>
      <c r="K207" s="81"/>
      <c r="L207" s="84"/>
      <c r="M207" s="84"/>
    </row>
    <row r="208" spans="1:13" ht="11.25">
      <c r="A208" s="80"/>
      <c r="C208" s="74" t="s">
        <v>569</v>
      </c>
      <c r="D208" s="107">
        <v>38395.968356481484</v>
      </c>
      <c r="E208" s="74">
        <v>16709.350402827302</v>
      </c>
      <c r="F208" s="99">
        <v>3.857786892843578</v>
      </c>
      <c r="J208" s="83"/>
      <c r="K208" s="81"/>
      <c r="L208" s="84"/>
      <c r="M208" s="84"/>
    </row>
    <row r="209" spans="1:13" ht="11.25">
      <c r="A209" s="80"/>
      <c r="C209" s="74" t="s">
        <v>556</v>
      </c>
      <c r="D209" s="107">
        <v>38395.9753125</v>
      </c>
      <c r="E209" s="74">
        <v>27146.066454640102</v>
      </c>
      <c r="F209" s="99">
        <v>4.998070398686136</v>
      </c>
      <c r="J209" s="83"/>
      <c r="K209" s="81"/>
      <c r="L209" s="84"/>
      <c r="M209" s="84"/>
    </row>
    <row r="210" spans="1:13" ht="11.25">
      <c r="A210" s="80"/>
      <c r="C210" s="74" t="s">
        <v>355</v>
      </c>
      <c r="D210" s="107">
        <v>38395.982256944444</v>
      </c>
      <c r="E210" s="74">
        <v>3125.7820045572134</v>
      </c>
      <c r="F210" s="99">
        <v>7.119351633874519</v>
      </c>
      <c r="J210" s="83"/>
      <c r="K210" s="81"/>
      <c r="L210" s="84"/>
      <c r="M210" s="84"/>
    </row>
    <row r="211" spans="1:13" ht="11.25">
      <c r="A211" s="80"/>
      <c r="C211" s="74" t="s">
        <v>578</v>
      </c>
      <c r="D211" s="107">
        <v>38395.98920138889</v>
      </c>
      <c r="E211" s="74">
        <v>30288.83340935491</v>
      </c>
      <c r="F211" s="99">
        <v>1.5281646496648498</v>
      </c>
      <c r="J211" s="83"/>
      <c r="K211" s="81"/>
      <c r="L211" s="84"/>
      <c r="M211" s="84"/>
    </row>
    <row r="212" spans="1:13" ht="11.25">
      <c r="A212" s="80"/>
      <c r="C212" s="74" t="s">
        <v>579</v>
      </c>
      <c r="D212" s="107">
        <v>38395.996145833335</v>
      </c>
      <c r="E212" s="74">
        <v>35504.72566801114</v>
      </c>
      <c r="F212" s="99">
        <v>5.346890438602714</v>
      </c>
      <c r="J212" s="83"/>
      <c r="K212" s="81"/>
      <c r="L212" s="84"/>
      <c r="M212" s="84"/>
    </row>
    <row r="213" spans="1:13" ht="11.25">
      <c r="A213" s="80"/>
      <c r="C213" s="74" t="s">
        <v>580</v>
      </c>
      <c r="D213" s="107">
        <v>38396.00309027778</v>
      </c>
      <c r="E213" s="74">
        <v>37322.330951757045</v>
      </c>
      <c r="F213" s="99">
        <v>1.6638834479142397</v>
      </c>
      <c r="J213" s="83"/>
      <c r="K213" s="81"/>
      <c r="L213" s="84"/>
      <c r="M213" s="84"/>
    </row>
    <row r="214" spans="1:13" ht="11.25">
      <c r="A214" s="80"/>
      <c r="C214" s="74" t="s">
        <v>581</v>
      </c>
      <c r="D214" s="107">
        <v>38396.010034722225</v>
      </c>
      <c r="E214" s="74">
        <v>28124.1502744929</v>
      </c>
      <c r="F214" s="99">
        <v>2.2303888978021846</v>
      </c>
      <c r="J214" s="83"/>
      <c r="K214" s="81"/>
      <c r="L214" s="84"/>
      <c r="M214" s="84"/>
    </row>
    <row r="215" spans="1:13" ht="11.25">
      <c r="A215" s="80"/>
      <c r="C215" s="74" t="s">
        <v>356</v>
      </c>
      <c r="D215" s="107">
        <v>38396.01697916666</v>
      </c>
      <c r="E215" s="74">
        <v>39115.48531281198</v>
      </c>
      <c r="F215" s="99">
        <v>4.239344744673623</v>
      </c>
      <c r="J215" s="83"/>
      <c r="K215" s="81"/>
      <c r="L215" s="84"/>
      <c r="M215" s="84"/>
    </row>
    <row r="216" spans="1:13" ht="11.25">
      <c r="A216" s="80"/>
      <c r="C216" s="74" t="s">
        <v>582</v>
      </c>
      <c r="D216" s="107">
        <v>38396.02392361111</v>
      </c>
      <c r="E216" s="74">
        <v>17111.750659206496</v>
      </c>
      <c r="F216" s="99">
        <v>0.5668410174570591</v>
      </c>
      <c r="J216" s="83"/>
      <c r="K216" s="81"/>
      <c r="L216" s="84"/>
      <c r="M216" s="84"/>
    </row>
    <row r="217" spans="1:13" ht="11.25">
      <c r="A217" s="80"/>
      <c r="C217" s="74" t="s">
        <v>583</v>
      </c>
      <c r="D217" s="107">
        <v>38396.03084490741</v>
      </c>
      <c r="E217" s="74">
        <v>30057.170831694977</v>
      </c>
      <c r="F217" s="99">
        <v>6.3549862464187035</v>
      </c>
      <c r="J217" s="83"/>
      <c r="K217" s="81"/>
      <c r="L217" s="84"/>
      <c r="M217" s="84"/>
    </row>
    <row r="218" spans="1:13" ht="11.25">
      <c r="A218" s="80"/>
      <c r="C218" s="74" t="s">
        <v>571</v>
      </c>
      <c r="D218" s="107">
        <v>38396.03778935185</v>
      </c>
      <c r="E218" s="74">
        <v>31560.974171637758</v>
      </c>
      <c r="F218" s="99">
        <v>3.7474518185826597</v>
      </c>
      <c r="J218" s="83"/>
      <c r="K218" s="81"/>
      <c r="L218" s="84"/>
      <c r="M218" s="84"/>
    </row>
    <row r="219" spans="1:13" ht="11.25">
      <c r="A219" s="80"/>
      <c r="C219" s="74" t="s">
        <v>360</v>
      </c>
      <c r="D219" s="107">
        <v>38396.04474537037</v>
      </c>
      <c r="E219" s="74">
        <v>28191.719012852365</v>
      </c>
      <c r="F219" s="99">
        <v>3.824036902963468</v>
      </c>
      <c r="J219" s="83"/>
      <c r="K219" s="81"/>
      <c r="L219" s="84"/>
      <c r="M219" s="84"/>
    </row>
    <row r="220" spans="1:13" ht="11.25">
      <c r="A220" s="80"/>
      <c r="C220" s="74" t="s">
        <v>584</v>
      </c>
      <c r="D220" s="107">
        <v>38396.05167824074</v>
      </c>
      <c r="E220" s="74">
        <v>24912.03126271033</v>
      </c>
      <c r="F220" s="99">
        <v>0.8853718029897073</v>
      </c>
      <c r="J220" s="83"/>
      <c r="K220" s="81"/>
      <c r="L220" s="84"/>
      <c r="M220" s="84"/>
    </row>
    <row r="221" spans="1:13" ht="11.25">
      <c r="A221" s="80"/>
      <c r="C221" s="74" t="s">
        <v>357</v>
      </c>
      <c r="D221" s="107">
        <v>38396.05863425926</v>
      </c>
      <c r="E221" s="74">
        <v>6510.853701701962</v>
      </c>
      <c r="F221" s="99">
        <v>2.1473120837499002</v>
      </c>
      <c r="J221" s="83"/>
      <c r="K221" s="81"/>
      <c r="L221" s="84"/>
      <c r="M221" s="84"/>
    </row>
    <row r="222" spans="1:13" ht="11.25">
      <c r="A222" s="80"/>
      <c r="C222" s="74" t="s">
        <v>585</v>
      </c>
      <c r="D222" s="107">
        <v>38396.0655787037</v>
      </c>
      <c r="E222" s="74">
        <v>17841.953728374858</v>
      </c>
      <c r="F222" s="99">
        <v>1.4807482082955281</v>
      </c>
      <c r="J222" s="83"/>
      <c r="K222" s="81"/>
      <c r="L222" s="84"/>
      <c r="M222" s="84"/>
    </row>
    <row r="223" spans="1:13" ht="11.25">
      <c r="A223" s="80"/>
      <c r="C223" s="74" t="s">
        <v>586</v>
      </c>
      <c r="D223" s="107">
        <v>38396.07252314815</v>
      </c>
      <c r="E223" s="74">
        <v>33669.00942140603</v>
      </c>
      <c r="F223" s="99">
        <v>0.9151226323160914</v>
      </c>
      <c r="J223" s="83"/>
      <c r="K223" s="81"/>
      <c r="L223" s="84"/>
      <c r="M223" s="84"/>
    </row>
    <row r="224" spans="1:13" ht="11.25">
      <c r="A224" s="80"/>
      <c r="C224" s="74" t="s">
        <v>361</v>
      </c>
      <c r="D224" s="107">
        <v>38396.07947916666</v>
      </c>
      <c r="E224" s="74">
        <v>27575.809867714415</v>
      </c>
      <c r="F224" s="99">
        <v>6.544180635136339</v>
      </c>
      <c r="J224" s="83"/>
      <c r="K224" s="81"/>
      <c r="L224" s="84"/>
      <c r="M224" s="84"/>
    </row>
    <row r="225" spans="1:13" ht="11.25">
      <c r="A225" s="80"/>
      <c r="C225" s="74" t="s">
        <v>358</v>
      </c>
      <c r="D225" s="107">
        <v>38396.086435185185</v>
      </c>
      <c r="E225" s="74">
        <v>19086.303291296772</v>
      </c>
      <c r="F225" s="99">
        <v>2.752558061081456</v>
      </c>
      <c r="J225" s="83"/>
      <c r="K225" s="81"/>
      <c r="L225" s="84"/>
      <c r="M225" s="84"/>
    </row>
    <row r="226" spans="1:13" ht="11.25">
      <c r="A226" s="80"/>
      <c r="C226" s="74" t="s">
        <v>362</v>
      </c>
      <c r="D226" s="107">
        <v>38396.09339120371</v>
      </c>
      <c r="E226" s="74">
        <v>258.3835989301111</v>
      </c>
      <c r="F226" s="99">
        <v>60.549771026389955</v>
      </c>
      <c r="J226" s="83"/>
      <c r="K226" s="81"/>
      <c r="L226" s="84"/>
      <c r="M226" s="84"/>
    </row>
    <row r="227" spans="1:6" ht="11.25">
      <c r="A227" s="80"/>
      <c r="C227" s="74" t="s">
        <v>359</v>
      </c>
      <c r="D227" s="107">
        <v>38396.100335648145</v>
      </c>
      <c r="E227" s="74">
        <v>3283.819193210264</v>
      </c>
      <c r="F227" s="99">
        <v>3.8075703064448345</v>
      </c>
    </row>
    <row r="228" spans="1:13" ht="11.25">
      <c r="A228" s="80"/>
      <c r="C228" s="74" t="s">
        <v>572</v>
      </c>
      <c r="D228" s="107">
        <v>38396.10728009259</v>
      </c>
      <c r="E228" s="74">
        <v>31170.695098936445</v>
      </c>
      <c r="F228" s="99">
        <v>1.3498555818387583</v>
      </c>
      <c r="H228" s="83"/>
      <c r="M228" s="77"/>
    </row>
    <row r="229" spans="1:6" ht="11.25">
      <c r="A229" s="80"/>
      <c r="C229" s="74" t="s">
        <v>363</v>
      </c>
      <c r="D229" s="107">
        <v>38396.114212962966</v>
      </c>
      <c r="E229" s="74">
        <v>29152.38058476521</v>
      </c>
      <c r="F229" s="99">
        <v>0.4829348759670843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388</v>
      </c>
    </row>
    <row r="234" ht="11.25">
      <c r="A234" s="80"/>
    </row>
    <row r="235" ht="11.25">
      <c r="A235" s="80"/>
    </row>
    <row r="236" spans="1:6" ht="11.25">
      <c r="A236" s="80"/>
      <c r="C236" s="74" t="s">
        <v>389</v>
      </c>
      <c r="D236" s="107" t="s">
        <v>390</v>
      </c>
      <c r="E236" s="74" t="s">
        <v>391</v>
      </c>
      <c r="F236" s="99" t="s">
        <v>476</v>
      </c>
    </row>
    <row r="237" spans="1:6" ht="11.25">
      <c r="A237" s="80" t="s">
        <v>562</v>
      </c>
      <c r="C237" s="74" t="s">
        <v>552</v>
      </c>
      <c r="D237" s="107">
        <v>38395.899733796294</v>
      </c>
      <c r="E237" s="74">
        <v>4540926.413332253</v>
      </c>
      <c r="F237" s="99">
        <v>3.0454071755704013</v>
      </c>
    </row>
    <row r="238" spans="1:6" ht="11.25">
      <c r="A238" s="80"/>
      <c r="C238" s="74" t="s">
        <v>553</v>
      </c>
      <c r="D238" s="107">
        <v>38395.90667824074</v>
      </c>
      <c r="E238" s="74">
        <v>4916.722403610777</v>
      </c>
      <c r="F238" s="99">
        <v>12.412241622357923</v>
      </c>
    </row>
    <row r="239" spans="1:6" ht="11.25">
      <c r="A239" s="80"/>
      <c r="C239" s="74" t="s">
        <v>567</v>
      </c>
      <c r="D239" s="107">
        <v>38395.91364583333</v>
      </c>
      <c r="E239" s="74">
        <v>1057368.8358801757</v>
      </c>
      <c r="F239" s="99">
        <v>7.567405127044493</v>
      </c>
    </row>
    <row r="240" spans="1:6" ht="11.25">
      <c r="A240" s="80"/>
      <c r="C240" s="74" t="s">
        <v>554</v>
      </c>
      <c r="D240" s="107">
        <v>38395.92061342593</v>
      </c>
      <c r="E240" s="74">
        <v>4092685.62707262</v>
      </c>
      <c r="F240" s="99">
        <v>9.229326606937052</v>
      </c>
    </row>
    <row r="241" spans="1:6" ht="11.25">
      <c r="A241" s="80"/>
      <c r="C241" s="74" t="s">
        <v>568</v>
      </c>
      <c r="D241" s="107">
        <v>38395.92755787037</v>
      </c>
      <c r="E241" s="74">
        <v>9882.467079845366</v>
      </c>
      <c r="F241" s="99">
        <v>3.441632042524168</v>
      </c>
    </row>
    <row r="242" spans="1:6" ht="11.25">
      <c r="A242" s="80"/>
      <c r="C242" s="74" t="s">
        <v>574</v>
      </c>
      <c r="D242" s="107">
        <v>38395.93451388889</v>
      </c>
      <c r="E242" s="74">
        <v>970800.3077155799</v>
      </c>
      <c r="F242" s="99">
        <v>5.388716053543606</v>
      </c>
    </row>
    <row r="243" spans="1:6" ht="11.25">
      <c r="A243" s="80"/>
      <c r="C243" s="74" t="s">
        <v>555</v>
      </c>
      <c r="D243" s="107">
        <v>38395.94148148148</v>
      </c>
      <c r="E243" s="74">
        <v>4683952.607694566</v>
      </c>
      <c r="F243" s="99">
        <v>6.220853826479117</v>
      </c>
    </row>
    <row r="244" spans="1:6" ht="11.25">
      <c r="A244" s="80"/>
      <c r="C244" s="74" t="s">
        <v>575</v>
      </c>
      <c r="D244" s="107">
        <v>38395.948425925926</v>
      </c>
      <c r="E244" s="74">
        <v>1117970.2526197133</v>
      </c>
      <c r="F244" s="99">
        <v>7.383746340170408</v>
      </c>
    </row>
    <row r="245" spans="1:6" ht="11.25">
      <c r="A245" s="80"/>
      <c r="C245" s="74" t="s">
        <v>576</v>
      </c>
      <c r="D245" s="107">
        <v>38395.95537037037</v>
      </c>
      <c r="E245" s="74">
        <v>1093661.7180165104</v>
      </c>
      <c r="F245" s="99">
        <v>7.497773132990659</v>
      </c>
    </row>
    <row r="246" spans="1:6" ht="11.25">
      <c r="A246" s="80"/>
      <c r="C246" s="74" t="s">
        <v>577</v>
      </c>
      <c r="D246" s="107">
        <v>38395.96231481482</v>
      </c>
      <c r="E246" s="74">
        <v>988406.8863036078</v>
      </c>
      <c r="F246" s="99">
        <v>5.22880992481112</v>
      </c>
    </row>
    <row r="247" spans="1:6" ht="11.25">
      <c r="A247" s="80"/>
      <c r="C247" s="74" t="s">
        <v>569</v>
      </c>
      <c r="D247" s="107">
        <v>38395.96925925926</v>
      </c>
      <c r="E247" s="74">
        <v>3234789.3205495155</v>
      </c>
      <c r="F247" s="99">
        <v>11.947306500823892</v>
      </c>
    </row>
    <row r="248" spans="1:6" ht="11.25">
      <c r="A248" s="80"/>
      <c r="C248" s="74" t="s">
        <v>556</v>
      </c>
      <c r="D248" s="107">
        <v>38395.97621527778</v>
      </c>
      <c r="E248" s="74">
        <v>4046041.433854429</v>
      </c>
      <c r="F248" s="99">
        <v>3.403118214787451</v>
      </c>
    </row>
    <row r="249" spans="1:6" ht="11.25">
      <c r="A249" s="80"/>
      <c r="C249" s="74" t="s">
        <v>355</v>
      </c>
      <c r="D249" s="107">
        <v>38395.98315972222</v>
      </c>
      <c r="E249" s="74">
        <v>8405.071984069902</v>
      </c>
      <c r="F249" s="99">
        <v>8.308036734974564</v>
      </c>
    </row>
    <row r="250" spans="1:6" ht="11.25">
      <c r="A250" s="80"/>
      <c r="C250" s="74" t="s">
        <v>578</v>
      </c>
      <c r="D250" s="107">
        <v>38395.99010416667</v>
      </c>
      <c r="E250" s="74">
        <v>1055861.3191635525</v>
      </c>
      <c r="F250" s="99">
        <v>3.9603305616627926</v>
      </c>
    </row>
    <row r="251" spans="1:6" ht="11.25">
      <c r="A251" s="80"/>
      <c r="C251" s="74" t="s">
        <v>579</v>
      </c>
      <c r="D251" s="107">
        <v>38395.99706018518</v>
      </c>
      <c r="E251" s="74">
        <v>785584.8287533415</v>
      </c>
      <c r="F251" s="99">
        <v>2.864786930474805</v>
      </c>
    </row>
    <row r="252" spans="1:6" ht="11.25">
      <c r="A252" s="80"/>
      <c r="C252" s="74" t="s">
        <v>580</v>
      </c>
      <c r="D252" s="107">
        <v>38396.00400462963</v>
      </c>
      <c r="E252" s="74">
        <v>1124524.4541959222</v>
      </c>
      <c r="F252" s="99">
        <v>2.4832645360972267</v>
      </c>
    </row>
    <row r="253" spans="1:6" ht="11.25">
      <c r="A253" s="80"/>
      <c r="C253" s="74" t="s">
        <v>581</v>
      </c>
      <c r="D253" s="107">
        <v>38396.01094907407</v>
      </c>
      <c r="E253" s="74">
        <v>4724088.562225645</v>
      </c>
      <c r="F253" s="99">
        <v>2.0272205039198212</v>
      </c>
    </row>
    <row r="254" spans="1:6" ht="11.25">
      <c r="A254" s="80"/>
      <c r="C254" s="74" t="s">
        <v>356</v>
      </c>
      <c r="D254" s="107">
        <v>38396.01789351852</v>
      </c>
      <c r="E254" s="74">
        <v>1297371.6464180737</v>
      </c>
      <c r="F254" s="99">
        <v>3.7729871969627835</v>
      </c>
    </row>
    <row r="255" spans="1:6" ht="11.25">
      <c r="A255" s="80"/>
      <c r="C255" s="74" t="s">
        <v>582</v>
      </c>
      <c r="D255" s="107">
        <v>38396.024826388886</v>
      </c>
      <c r="E255" s="74">
        <v>1479713.0213163244</v>
      </c>
      <c r="F255" s="99">
        <v>2.932660359459295</v>
      </c>
    </row>
    <row r="256" spans="1:6" ht="11.25">
      <c r="A256" s="80"/>
      <c r="C256" s="74" t="s">
        <v>583</v>
      </c>
      <c r="D256" s="107">
        <v>38396.03175925926</v>
      </c>
      <c r="E256" s="74">
        <v>1067300.7282437137</v>
      </c>
      <c r="F256" s="99">
        <v>2.7243663927036033</v>
      </c>
    </row>
    <row r="257" spans="1:6" ht="11.25">
      <c r="A257" s="80"/>
      <c r="C257" s="74" t="s">
        <v>571</v>
      </c>
      <c r="D257" s="107">
        <v>38396.03870370371</v>
      </c>
      <c r="E257" s="74">
        <v>5022814.696860451</v>
      </c>
      <c r="F257" s="99">
        <v>2.0834424583313247</v>
      </c>
    </row>
    <row r="258" spans="1:6" ht="11.25">
      <c r="A258" s="80"/>
      <c r="C258" s="74" t="s">
        <v>360</v>
      </c>
      <c r="D258" s="107">
        <v>38396.04565972222</v>
      </c>
      <c r="E258" s="74">
        <v>4889218.812556861</v>
      </c>
      <c r="F258" s="99">
        <v>2.6122877453074045</v>
      </c>
    </row>
    <row r="259" spans="1:6" ht="11.25">
      <c r="A259" s="80"/>
      <c r="C259" s="74" t="s">
        <v>584</v>
      </c>
      <c r="D259" s="107">
        <v>38396.05259259259</v>
      </c>
      <c r="E259" s="74">
        <v>601081.6914257273</v>
      </c>
      <c r="F259" s="99">
        <v>2.496679712187643</v>
      </c>
    </row>
    <row r="260" spans="1:6" ht="11.25">
      <c r="A260" s="80"/>
      <c r="C260" s="74" t="s">
        <v>357</v>
      </c>
      <c r="D260" s="107">
        <v>38396.05954861111</v>
      </c>
      <c r="E260" s="74">
        <v>14078.258286445895</v>
      </c>
      <c r="F260" s="99">
        <v>3.831840603961167</v>
      </c>
    </row>
    <row r="261" spans="1:6" ht="11.25">
      <c r="A261" s="80"/>
      <c r="C261" s="74" t="s">
        <v>585</v>
      </c>
      <c r="D261" s="107">
        <v>38396.06649305556</v>
      </c>
      <c r="E261" s="74">
        <v>666567.775182486</v>
      </c>
      <c r="F261" s="99">
        <v>0.9538237147069475</v>
      </c>
    </row>
    <row r="262" spans="1:6" ht="11.25">
      <c r="A262" s="80"/>
      <c r="C262" s="74" t="s">
        <v>586</v>
      </c>
      <c r="D262" s="107">
        <v>38396.0734375</v>
      </c>
      <c r="E262" s="74">
        <v>966413.2895999403</v>
      </c>
      <c r="F262" s="99">
        <v>1.202094129049553</v>
      </c>
    </row>
    <row r="263" spans="1:6" ht="11.25">
      <c r="A263" s="80"/>
      <c r="C263" s="74" t="s">
        <v>361</v>
      </c>
      <c r="D263" s="107">
        <v>38396.08039351852</v>
      </c>
      <c r="E263" s="74">
        <v>4490614.906047301</v>
      </c>
      <c r="F263" s="99">
        <v>6.5060711252145005</v>
      </c>
    </row>
    <row r="264" spans="1:6" ht="11.25">
      <c r="A264" s="80"/>
      <c r="C264" s="74" t="s">
        <v>358</v>
      </c>
      <c r="D264" s="107">
        <v>38396.08734953704</v>
      </c>
      <c r="E264" s="74">
        <v>3537277.9966250323</v>
      </c>
      <c r="F264" s="99">
        <v>0.992738029085108</v>
      </c>
    </row>
    <row r="265" spans="1:6" ht="11.25">
      <c r="A265" s="80"/>
      <c r="C265" s="74" t="s">
        <v>362</v>
      </c>
      <c r="D265" s="107">
        <v>38396.094293981485</v>
      </c>
      <c r="E265" s="74">
        <v>5573.177534881629</v>
      </c>
      <c r="F265" s="99">
        <v>6.341534438045722</v>
      </c>
    </row>
    <row r="266" spans="1:6" ht="11.25">
      <c r="A266" s="80"/>
      <c r="C266" s="74" t="s">
        <v>359</v>
      </c>
      <c r="D266" s="107">
        <v>38396.10125</v>
      </c>
      <c r="E266" s="74">
        <v>9041.844466870685</v>
      </c>
      <c r="F266" s="99">
        <v>5.184813848209651</v>
      </c>
    </row>
    <row r="267" spans="1:6" ht="11.25">
      <c r="A267" s="80"/>
      <c r="C267" s="74" t="s">
        <v>572</v>
      </c>
      <c r="D267" s="107">
        <v>38396.10818287037</v>
      </c>
      <c r="E267" s="74">
        <v>5148346.161936346</v>
      </c>
      <c r="F267" s="99">
        <v>1.1281699537164356</v>
      </c>
    </row>
    <row r="268" spans="1:6" ht="11.25">
      <c r="A268" s="80"/>
      <c r="C268" s="74" t="s">
        <v>363</v>
      </c>
      <c r="D268" s="107">
        <v>38396.115115740744</v>
      </c>
      <c r="E268" s="74">
        <v>4930132.47496802</v>
      </c>
      <c r="F268" s="99">
        <v>2.4680836166673625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388</v>
      </c>
    </row>
    <row r="273" ht="11.25">
      <c r="A273" s="80"/>
    </row>
    <row r="274" ht="11.25">
      <c r="A274" s="80"/>
    </row>
    <row r="275" spans="1:6" ht="11.25">
      <c r="A275" s="80"/>
      <c r="C275" s="74" t="s">
        <v>389</v>
      </c>
      <c r="D275" s="107" t="s">
        <v>390</v>
      </c>
      <c r="E275" s="74" t="s">
        <v>391</v>
      </c>
      <c r="F275" s="99" t="s">
        <v>476</v>
      </c>
    </row>
    <row r="276" spans="1:6" ht="11.25">
      <c r="A276" s="80" t="s">
        <v>563</v>
      </c>
      <c r="C276" s="74" t="s">
        <v>552</v>
      </c>
      <c r="D276" s="107">
        <v>38395.89743055555</v>
      </c>
      <c r="E276" s="74">
        <v>28893.110347707174</v>
      </c>
      <c r="F276" s="99">
        <v>7.250107320010486</v>
      </c>
    </row>
    <row r="277" spans="1:6" ht="11.25">
      <c r="A277" s="80"/>
      <c r="C277" s="74" t="s">
        <v>553</v>
      </c>
      <c r="D277" s="107">
        <v>38395.904398148145</v>
      </c>
      <c r="E277" s="74">
        <v>149.48893257172992</v>
      </c>
      <c r="F277" s="99">
        <v>45.34156352298127</v>
      </c>
    </row>
    <row r="278" spans="1:6" ht="11.25">
      <c r="A278" s="80"/>
      <c r="C278" s="74" t="s">
        <v>567</v>
      </c>
      <c r="D278" s="107">
        <v>38395.91135416667</v>
      </c>
      <c r="E278" s="74">
        <v>31482.97190999906</v>
      </c>
      <c r="F278" s="99">
        <v>0.7926580683159421</v>
      </c>
    </row>
    <row r="279" spans="1:6" ht="11.25">
      <c r="A279" s="80"/>
      <c r="C279" s="74" t="s">
        <v>554</v>
      </c>
      <c r="D279" s="107">
        <v>38395.91832175926</v>
      </c>
      <c r="E279" s="74">
        <v>30113.933272053175</v>
      </c>
      <c r="F279" s="99">
        <v>12.229230932307562</v>
      </c>
    </row>
    <row r="280" spans="1:6" ht="11.25">
      <c r="A280" s="80"/>
      <c r="C280" s="74" t="s">
        <v>568</v>
      </c>
      <c r="D280" s="107">
        <v>38395.92527777778</v>
      </c>
      <c r="E280" s="74">
        <v>1942.074984587182</v>
      </c>
      <c r="F280" s="99">
        <v>5.984422040868595</v>
      </c>
    </row>
    <row r="281" spans="1:6" ht="11.25">
      <c r="A281" s="80"/>
      <c r="C281" s="74" t="s">
        <v>574</v>
      </c>
      <c r="D281" s="107">
        <v>38395.932233796295</v>
      </c>
      <c r="E281" s="74">
        <v>6514.2343899112075</v>
      </c>
      <c r="F281" s="99">
        <v>2.886754948898645</v>
      </c>
    </row>
    <row r="282" spans="1:6" ht="11.25">
      <c r="A282" s="80"/>
      <c r="C282" s="74" t="s">
        <v>555</v>
      </c>
      <c r="D282" s="107">
        <v>38395.93918981482</v>
      </c>
      <c r="E282" s="74">
        <v>34619.50465559095</v>
      </c>
      <c r="F282" s="99">
        <v>2.009237393547891</v>
      </c>
    </row>
    <row r="283" spans="1:6" ht="11.25">
      <c r="A283" s="80"/>
      <c r="C283" s="74" t="s">
        <v>575</v>
      </c>
      <c r="D283" s="107">
        <v>38395.94613425926</v>
      </c>
      <c r="E283" s="74">
        <v>19074.205438691683</v>
      </c>
      <c r="F283" s="99">
        <v>7.486763793535845</v>
      </c>
    </row>
    <row r="284" spans="1:6" ht="11.25">
      <c r="A284" s="80"/>
      <c r="C284" s="74" t="s">
        <v>576</v>
      </c>
      <c r="D284" s="107">
        <v>38395.9530787037</v>
      </c>
      <c r="E284" s="74">
        <v>11996.571327456251</v>
      </c>
      <c r="F284" s="99">
        <v>3.3686784708145234</v>
      </c>
    </row>
    <row r="285" spans="1:6" ht="11.25">
      <c r="A285" s="80"/>
      <c r="C285" s="74" t="s">
        <v>577</v>
      </c>
      <c r="D285" s="107">
        <v>38395.96003472222</v>
      </c>
      <c r="E285" s="74">
        <v>61943.93159718837</v>
      </c>
      <c r="F285" s="99">
        <v>5.516996081861973</v>
      </c>
    </row>
    <row r="286" spans="1:6" ht="11.25">
      <c r="A286" s="80"/>
      <c r="C286" s="74" t="s">
        <v>569</v>
      </c>
      <c r="D286" s="107">
        <v>38395.96696759259</v>
      </c>
      <c r="E286" s="74">
        <v>15776.778891512453</v>
      </c>
      <c r="F286" s="99">
        <v>5.840900663844128</v>
      </c>
    </row>
    <row r="287" spans="1:6" ht="11.25">
      <c r="A287" s="80"/>
      <c r="C287" s="74" t="s">
        <v>556</v>
      </c>
      <c r="D287" s="107">
        <v>38395.97392361111</v>
      </c>
      <c r="E287" s="74">
        <v>31276.213417459116</v>
      </c>
      <c r="F287" s="99">
        <v>7.683822718458098</v>
      </c>
    </row>
    <row r="288" spans="1:6" ht="11.25">
      <c r="A288" s="80"/>
      <c r="C288" s="74" t="s">
        <v>355</v>
      </c>
      <c r="D288" s="107">
        <v>38395.98087962963</v>
      </c>
      <c r="E288" s="74">
        <v>721.2108898931192</v>
      </c>
      <c r="F288" s="99">
        <v>22.34944322468176</v>
      </c>
    </row>
    <row r="289" spans="1:6" ht="11.25">
      <c r="A289" s="80"/>
      <c r="C289" s="74" t="s">
        <v>578</v>
      </c>
      <c r="D289" s="107">
        <v>38395.98782407407</v>
      </c>
      <c r="E289" s="74">
        <v>20544.468550140235</v>
      </c>
      <c r="F289" s="99">
        <v>2.348932664218407</v>
      </c>
    </row>
    <row r="290" spans="1:6" ht="11.25">
      <c r="A290" s="80"/>
      <c r="C290" s="74" t="s">
        <v>579</v>
      </c>
      <c r="D290" s="107">
        <v>38395.99476851852</v>
      </c>
      <c r="E290" s="74">
        <v>19287.408161082174</v>
      </c>
      <c r="F290" s="99">
        <v>5.124405173910986</v>
      </c>
    </row>
    <row r="291" spans="1:6" ht="11.25">
      <c r="A291" s="80"/>
      <c r="C291" s="74" t="s">
        <v>580</v>
      </c>
      <c r="D291" s="107">
        <v>38396.00171296296</v>
      </c>
      <c r="E291" s="74">
        <v>19186.751989574757</v>
      </c>
      <c r="F291" s="99">
        <v>3.110712988073941</v>
      </c>
    </row>
    <row r="292" spans="1:6" ht="11.25">
      <c r="A292" s="80"/>
      <c r="C292" s="74" t="s">
        <v>581</v>
      </c>
      <c r="D292" s="107">
        <v>38396.00865740741</v>
      </c>
      <c r="E292" s="74">
        <v>34903.94877386598</v>
      </c>
      <c r="F292" s="99">
        <v>1.892988918194432</v>
      </c>
    </row>
    <row r="293" spans="1:6" ht="11.25">
      <c r="A293" s="80"/>
      <c r="C293" s="74" t="s">
        <v>356</v>
      </c>
      <c r="D293" s="107">
        <v>38396.01561342592</v>
      </c>
      <c r="E293" s="74">
        <v>32920.74303649038</v>
      </c>
      <c r="F293" s="99">
        <v>4.883930001916216</v>
      </c>
    </row>
    <row r="294" spans="1:6" ht="11.25">
      <c r="A294" s="80"/>
      <c r="C294" s="74" t="s">
        <v>582</v>
      </c>
      <c r="D294" s="107">
        <v>38396.0225462963</v>
      </c>
      <c r="E294" s="74">
        <v>9422.709834498257</v>
      </c>
      <c r="F294" s="99">
        <v>1.0241601696124598</v>
      </c>
    </row>
    <row r="295" spans="1:6" ht="11.25">
      <c r="A295" s="80"/>
      <c r="C295" s="74" t="s">
        <v>583</v>
      </c>
      <c r="D295" s="107">
        <v>38396.02947916667</v>
      </c>
      <c r="E295" s="74">
        <v>17337.482224248786</v>
      </c>
      <c r="F295" s="99">
        <v>1.4707838290791297</v>
      </c>
    </row>
    <row r="296" spans="1:6" ht="11.25">
      <c r="A296" s="80"/>
      <c r="C296" s="74" t="s">
        <v>571</v>
      </c>
      <c r="D296" s="107">
        <v>38396.036412037036</v>
      </c>
      <c r="E296" s="74">
        <v>43024.043225998714</v>
      </c>
      <c r="F296" s="99">
        <v>2.530002929408193</v>
      </c>
    </row>
    <row r="297" spans="1:6" ht="11.25">
      <c r="A297" s="80"/>
      <c r="C297" s="74" t="s">
        <v>360</v>
      </c>
      <c r="D297" s="107">
        <v>38396.04336805556</v>
      </c>
      <c r="E297" s="74">
        <v>33672.20184493312</v>
      </c>
      <c r="F297" s="99">
        <v>11.249281383043579</v>
      </c>
    </row>
    <row r="298" spans="1:6" ht="11.25">
      <c r="A298" s="80"/>
      <c r="C298" s="74" t="s">
        <v>584</v>
      </c>
      <c r="D298" s="107">
        <v>38396.0503125</v>
      </c>
      <c r="E298" s="74">
        <v>12281.565264215691</v>
      </c>
      <c r="F298" s="99">
        <v>2.1602284865228913</v>
      </c>
    </row>
    <row r="299" spans="1:6" ht="11.25">
      <c r="A299" s="80"/>
      <c r="C299" s="74" t="s">
        <v>357</v>
      </c>
      <c r="D299" s="107">
        <v>38396.05725694444</v>
      </c>
      <c r="E299" s="74">
        <v>2791.6073002438648</v>
      </c>
      <c r="F299" s="99">
        <v>1.2455247636756999</v>
      </c>
    </row>
    <row r="300" spans="1:6" ht="11.25">
      <c r="A300" s="80"/>
      <c r="C300" s="74" t="s">
        <v>585</v>
      </c>
      <c r="D300" s="107">
        <v>38396.06420138889</v>
      </c>
      <c r="E300" s="74">
        <v>8719.890127165898</v>
      </c>
      <c r="F300" s="99">
        <v>2.644779751137924</v>
      </c>
    </row>
    <row r="301" spans="1:6" ht="11.25">
      <c r="A301" s="80"/>
      <c r="C301" s="74" t="s">
        <v>586</v>
      </c>
      <c r="D301" s="107">
        <v>38396.07114583333</v>
      </c>
      <c r="E301" s="74">
        <v>18014.87590795452</v>
      </c>
      <c r="F301" s="99">
        <v>0.27506362704485654</v>
      </c>
    </row>
    <row r="302" spans="1:6" ht="11.25">
      <c r="A302" s="80"/>
      <c r="C302" s="74" t="s">
        <v>361</v>
      </c>
      <c r="D302" s="107">
        <v>38396.07809027778</v>
      </c>
      <c r="E302" s="74">
        <v>36039.83436728174</v>
      </c>
      <c r="F302" s="99">
        <v>2.138194919427999</v>
      </c>
    </row>
    <row r="303" spans="1:6" ht="11.25">
      <c r="A303" s="80"/>
      <c r="C303" s="74" t="s">
        <v>358</v>
      </c>
      <c r="D303" s="107">
        <v>38396.08505787037</v>
      </c>
      <c r="E303" s="74">
        <v>18766.002436485105</v>
      </c>
      <c r="F303" s="99">
        <v>0.3800995435393091</v>
      </c>
    </row>
    <row r="304" spans="1:6" ht="11.25">
      <c r="A304" s="80"/>
      <c r="C304" s="74" t="s">
        <v>362</v>
      </c>
      <c r="D304" s="107">
        <v>38396.09201388889</v>
      </c>
      <c r="E304" s="74">
        <v>52.69217330509212</v>
      </c>
      <c r="F304" s="99">
        <v>200.6906448998844</v>
      </c>
    </row>
    <row r="305" spans="1:6" ht="11.25">
      <c r="A305" s="80"/>
      <c r="C305" s="74" t="s">
        <v>359</v>
      </c>
      <c r="D305" s="107">
        <v>38396.098958333336</v>
      </c>
      <c r="E305" s="74">
        <v>791.256061632081</v>
      </c>
      <c r="F305" s="99">
        <v>14.845222212514598</v>
      </c>
    </row>
    <row r="306" spans="1:6" ht="11.25">
      <c r="A306" s="80"/>
      <c r="C306" s="74" t="s">
        <v>572</v>
      </c>
      <c r="D306" s="107">
        <v>38396.10590277778</v>
      </c>
      <c r="E306" s="74">
        <v>42724.14886450128</v>
      </c>
      <c r="F306" s="99">
        <v>1.9653555328223355</v>
      </c>
    </row>
    <row r="307" spans="1:6" ht="11.25">
      <c r="A307" s="80"/>
      <c r="C307" s="74" t="s">
        <v>363</v>
      </c>
      <c r="D307" s="107">
        <v>38396.11283564815</v>
      </c>
      <c r="E307" s="74">
        <v>35515.12938905593</v>
      </c>
      <c r="F307" s="99">
        <v>0.4998297404293806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388</v>
      </c>
    </row>
    <row r="312" ht="11.25">
      <c r="A312" s="80"/>
    </row>
    <row r="313" ht="11.25">
      <c r="A313" s="80"/>
    </row>
    <row r="314" spans="1:6" ht="11.25">
      <c r="A314" s="80"/>
      <c r="C314" s="74" t="s">
        <v>389</v>
      </c>
      <c r="D314" s="107" t="s">
        <v>390</v>
      </c>
      <c r="E314" s="74" t="s">
        <v>391</v>
      </c>
      <c r="F314" s="99" t="s">
        <v>476</v>
      </c>
    </row>
    <row r="315" spans="1:6" ht="11.25">
      <c r="A315" s="80" t="s">
        <v>564</v>
      </c>
      <c r="C315" s="74" t="s">
        <v>552</v>
      </c>
      <c r="D315" s="107">
        <v>38395.89925925926</v>
      </c>
      <c r="E315" s="74">
        <v>16268.83462208052</v>
      </c>
      <c r="F315" s="99">
        <v>4.403674367496199</v>
      </c>
    </row>
    <row r="316" spans="1:5" ht="11.25">
      <c r="A316" s="80"/>
      <c r="C316" s="74" t="s">
        <v>553</v>
      </c>
      <c r="D316" s="107">
        <v>38395.90621527778</v>
      </c>
      <c r="E316" s="74">
        <v>-269.49142871092454</v>
      </c>
    </row>
    <row r="317" spans="1:6" ht="11.25">
      <c r="A317" s="80"/>
      <c r="C317" s="74" t="s">
        <v>567</v>
      </c>
      <c r="D317" s="107">
        <v>38395.9131712963</v>
      </c>
      <c r="E317" s="74">
        <v>9590.137951223887</v>
      </c>
      <c r="F317" s="99">
        <v>4.759719356607019</v>
      </c>
    </row>
    <row r="318" spans="1:6" ht="11.25">
      <c r="A318" s="80"/>
      <c r="C318" s="74" t="s">
        <v>554</v>
      </c>
      <c r="D318" s="107">
        <v>38395.92015046296</v>
      </c>
      <c r="E318" s="74">
        <v>14536.51031757829</v>
      </c>
      <c r="F318" s="99">
        <v>6.038169638684395</v>
      </c>
    </row>
    <row r="319" spans="1:5" ht="11.25">
      <c r="A319" s="80"/>
      <c r="C319" s="74" t="s">
        <v>568</v>
      </c>
      <c r="D319" s="107">
        <v>38395.927083333336</v>
      </c>
      <c r="E319" s="74">
        <v>-170.9244161222584</v>
      </c>
    </row>
    <row r="320" spans="1:6" ht="11.25">
      <c r="A320" s="80"/>
      <c r="C320" s="74" t="s">
        <v>574</v>
      </c>
      <c r="D320" s="107">
        <v>38395.93405092593</v>
      </c>
      <c r="E320" s="74">
        <v>3307.2105556684874</v>
      </c>
      <c r="F320" s="99">
        <v>12.106367837702162</v>
      </c>
    </row>
    <row r="321" spans="1:6" ht="11.25">
      <c r="A321" s="80"/>
      <c r="C321" s="74" t="s">
        <v>555</v>
      </c>
      <c r="D321" s="107">
        <v>38395.94100694444</v>
      </c>
      <c r="E321" s="74">
        <v>18166.50419153751</v>
      </c>
      <c r="F321" s="99">
        <v>1.7135399749808986</v>
      </c>
    </row>
    <row r="322" spans="1:6" ht="11.25">
      <c r="A322" s="80"/>
      <c r="C322" s="74" t="s">
        <v>575</v>
      </c>
      <c r="D322" s="107">
        <v>38395.947962962964</v>
      </c>
      <c r="E322" s="74">
        <v>13459.351404176161</v>
      </c>
      <c r="F322" s="99">
        <v>3.530979274257307</v>
      </c>
    </row>
    <row r="323" spans="1:6" ht="11.25">
      <c r="A323" s="80"/>
      <c r="C323" s="74" t="s">
        <v>576</v>
      </c>
      <c r="D323" s="107">
        <v>38395.95490740741</v>
      </c>
      <c r="E323" s="74">
        <v>4054.27691309697</v>
      </c>
      <c r="F323" s="99">
        <v>6.1234572692833105</v>
      </c>
    </row>
    <row r="324" spans="1:6" ht="11.25">
      <c r="A324" s="80"/>
      <c r="C324" s="74" t="s">
        <v>577</v>
      </c>
      <c r="D324" s="107">
        <v>38395.961851851855</v>
      </c>
      <c r="E324" s="74">
        <v>18254.781968940137</v>
      </c>
      <c r="F324" s="99">
        <v>1.2389397188109508</v>
      </c>
    </row>
    <row r="325" spans="1:6" ht="11.25">
      <c r="A325" s="80"/>
      <c r="C325" s="74" t="s">
        <v>569</v>
      </c>
      <c r="D325" s="107">
        <v>38395.9687962963</v>
      </c>
      <c r="E325" s="74">
        <v>12594.898870386107</v>
      </c>
      <c r="F325" s="99">
        <v>3.0203547394608403</v>
      </c>
    </row>
    <row r="326" spans="1:6" ht="11.25">
      <c r="A326" s="80"/>
      <c r="C326" s="74" t="s">
        <v>556</v>
      </c>
      <c r="D326" s="107">
        <v>38395.975752314815</v>
      </c>
      <c r="E326" s="74">
        <v>14596.966512959993</v>
      </c>
      <c r="F326" s="99">
        <v>3.999077494197043</v>
      </c>
    </row>
    <row r="327" spans="1:5" ht="11.25">
      <c r="A327" s="80"/>
      <c r="C327" s="74" t="s">
        <v>355</v>
      </c>
      <c r="D327" s="107">
        <v>38395.98269675926</v>
      </c>
      <c r="E327" s="74">
        <v>-137.7841316639873</v>
      </c>
    </row>
    <row r="328" spans="1:6" ht="11.25">
      <c r="A328" s="80"/>
      <c r="C328" s="74" t="s">
        <v>578</v>
      </c>
      <c r="D328" s="107">
        <v>38395.989641203705</v>
      </c>
      <c r="E328" s="74">
        <v>6530.365738766076</v>
      </c>
      <c r="F328" s="99">
        <v>4.721341220855344</v>
      </c>
    </row>
    <row r="329" spans="1:6" ht="11.25">
      <c r="A329" s="80"/>
      <c r="C329" s="74" t="s">
        <v>579</v>
      </c>
      <c r="D329" s="107">
        <v>38395.99658564815</v>
      </c>
      <c r="E329" s="74">
        <v>6469.620326507818</v>
      </c>
      <c r="F329" s="99">
        <v>9.266931858527123</v>
      </c>
    </row>
    <row r="330" spans="1:6" ht="11.25">
      <c r="A330" s="80"/>
      <c r="C330" s="74" t="s">
        <v>580</v>
      </c>
      <c r="D330" s="107">
        <v>38396.003541666665</v>
      </c>
      <c r="E330" s="74">
        <v>6029.410172525827</v>
      </c>
      <c r="F330" s="99">
        <v>3.0390352721641296</v>
      </c>
    </row>
    <row r="331" spans="1:6" ht="11.25">
      <c r="A331" s="80"/>
      <c r="C331" s="74" t="s">
        <v>581</v>
      </c>
      <c r="D331" s="107">
        <v>38396.01047453703</v>
      </c>
      <c r="E331" s="74">
        <v>17854.527962084514</v>
      </c>
      <c r="F331" s="99">
        <v>1.8405097385016043</v>
      </c>
    </row>
    <row r="332" spans="1:6" ht="11.25">
      <c r="A332" s="80"/>
      <c r="C332" s="74" t="s">
        <v>356</v>
      </c>
      <c r="D332" s="107">
        <v>38396.017430555556</v>
      </c>
      <c r="E332" s="74">
        <v>10478.218477167404</v>
      </c>
      <c r="F332" s="99">
        <v>2.719274699005256</v>
      </c>
    </row>
    <row r="333" spans="1:6" ht="11.25">
      <c r="A333" s="80"/>
      <c r="C333" s="74" t="s">
        <v>582</v>
      </c>
      <c r="D333" s="107">
        <v>38396.024363425924</v>
      </c>
      <c r="E333" s="74">
        <v>2559.1885602104994</v>
      </c>
      <c r="F333" s="99">
        <v>20.10385618698248</v>
      </c>
    </row>
    <row r="334" spans="1:6" ht="11.25">
      <c r="A334" s="80"/>
      <c r="C334" s="74" t="s">
        <v>583</v>
      </c>
      <c r="D334" s="107">
        <v>38396.0312962963</v>
      </c>
      <c r="E334" s="74">
        <v>5454.57933280626</v>
      </c>
      <c r="F334" s="99">
        <v>4.412937217174714</v>
      </c>
    </row>
    <row r="335" spans="1:6" ht="11.25">
      <c r="A335" s="80"/>
      <c r="C335" s="74" t="s">
        <v>571</v>
      </c>
      <c r="D335" s="107">
        <v>38396.03824074074</v>
      </c>
      <c r="E335" s="74">
        <v>17964.671387740913</v>
      </c>
      <c r="F335" s="99">
        <v>3.380061348150227</v>
      </c>
    </row>
    <row r="336" spans="1:6" ht="11.25">
      <c r="A336" s="80"/>
      <c r="C336" s="74" t="s">
        <v>360</v>
      </c>
      <c r="D336" s="107">
        <v>38396.04518518518</v>
      </c>
      <c r="E336" s="74">
        <v>16865.053834741408</v>
      </c>
      <c r="F336" s="99">
        <v>5.706750181914059</v>
      </c>
    </row>
    <row r="337" spans="1:6" ht="11.25">
      <c r="A337" s="80"/>
      <c r="C337" s="74" t="s">
        <v>584</v>
      </c>
      <c r="D337" s="107">
        <v>38396.05212962963</v>
      </c>
      <c r="E337" s="74">
        <v>4036.6197934350635</v>
      </c>
      <c r="F337" s="99">
        <v>1.367734359375561</v>
      </c>
    </row>
    <row r="338" spans="1:6" ht="11.25">
      <c r="A338" s="80"/>
      <c r="C338" s="74" t="s">
        <v>357</v>
      </c>
      <c r="D338" s="107">
        <v>38396.05908564815</v>
      </c>
      <c r="E338" s="74">
        <v>230.03939960608182</v>
      </c>
      <c r="F338" s="99">
        <v>103.6255933759077</v>
      </c>
    </row>
    <row r="339" spans="1:6" ht="11.25">
      <c r="A339" s="80"/>
      <c r="C339" s="74" t="s">
        <v>585</v>
      </c>
      <c r="D339" s="107">
        <v>38396.066030092596</v>
      </c>
      <c r="E339" s="74">
        <v>3386.7243734788026</v>
      </c>
      <c r="F339" s="99">
        <v>2.2887042969320026</v>
      </c>
    </row>
    <row r="340" spans="1:6" ht="11.25">
      <c r="A340" s="80"/>
      <c r="C340" s="74" t="s">
        <v>586</v>
      </c>
      <c r="D340" s="107">
        <v>38396.072962962964</v>
      </c>
      <c r="E340" s="74">
        <v>6598.7087457809885</v>
      </c>
      <c r="F340" s="99">
        <v>3.609084209306455</v>
      </c>
    </row>
    <row r="341" spans="1:6" ht="11.25">
      <c r="A341" s="80"/>
      <c r="C341" s="74" t="s">
        <v>361</v>
      </c>
      <c r="D341" s="107">
        <v>38396.079930555556</v>
      </c>
      <c r="E341" s="74">
        <v>16110.910949183295</v>
      </c>
      <c r="F341" s="99">
        <v>3.620790426235635</v>
      </c>
    </row>
    <row r="342" spans="1:6" ht="11.25">
      <c r="A342" s="80"/>
      <c r="C342" s="74" t="s">
        <v>358</v>
      </c>
      <c r="D342" s="107">
        <v>38396.086875</v>
      </c>
      <c r="E342" s="74">
        <v>13710.922669311953</v>
      </c>
      <c r="F342" s="99">
        <v>1.5399523068563254</v>
      </c>
    </row>
    <row r="343" spans="1:6" ht="11.25">
      <c r="A343" s="80"/>
      <c r="C343" s="74" t="s">
        <v>362</v>
      </c>
      <c r="D343" s="107">
        <v>38396.093831018516</v>
      </c>
      <c r="E343" s="74">
        <v>190.78801127652875</v>
      </c>
      <c r="F343" s="99">
        <v>52.23461493458498</v>
      </c>
    </row>
    <row r="344" spans="1:6" ht="11.25">
      <c r="A344" s="80"/>
      <c r="C344" s="74" t="s">
        <v>359</v>
      </c>
      <c r="D344" s="107">
        <v>38396.10077546296</v>
      </c>
      <c r="E344" s="74">
        <v>119.77749293105886</v>
      </c>
      <c r="F344" s="99">
        <v>70.49104396071608</v>
      </c>
    </row>
    <row r="345" spans="1:6" ht="11.25">
      <c r="A345" s="80"/>
      <c r="C345" s="74" t="s">
        <v>572</v>
      </c>
      <c r="D345" s="107">
        <v>38396.107719907406</v>
      </c>
      <c r="E345" s="74">
        <v>17500.458481468373</v>
      </c>
      <c r="F345" s="99">
        <v>2.4134521458280274</v>
      </c>
    </row>
    <row r="346" spans="1:6" ht="11.25">
      <c r="A346" s="80"/>
      <c r="C346" s="74" t="s">
        <v>363</v>
      </c>
      <c r="D346" s="107">
        <v>38396.114652777775</v>
      </c>
      <c r="E346" s="74">
        <v>17754.948132743582</v>
      </c>
      <c r="F346" s="99">
        <v>1.5118622979076337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388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389</v>
      </c>
      <c r="D353" s="107" t="s">
        <v>390</v>
      </c>
      <c r="E353" s="75" t="s">
        <v>391</v>
      </c>
      <c r="F353" s="99" t="s">
        <v>476</v>
      </c>
    </row>
    <row r="354" spans="1:6" ht="11.25">
      <c r="A354" s="80" t="s">
        <v>565</v>
      </c>
      <c r="C354" s="74" t="s">
        <v>552</v>
      </c>
      <c r="D354" s="107">
        <v>38395.89837962963</v>
      </c>
      <c r="E354" s="75">
        <v>27584.999069272453</v>
      </c>
      <c r="F354" s="99">
        <v>6.3909502355856045</v>
      </c>
    </row>
    <row r="355" spans="1:6" ht="11.25">
      <c r="A355" s="80"/>
      <c r="C355" s="74" t="s">
        <v>553</v>
      </c>
      <c r="D355" s="107">
        <v>38395.905335648145</v>
      </c>
      <c r="E355" s="75">
        <v>2075.703395186608</v>
      </c>
      <c r="F355" s="99">
        <v>2.3172646626564486</v>
      </c>
    </row>
    <row r="356" spans="1:6" ht="11.25">
      <c r="A356" s="80"/>
      <c r="C356" s="74" t="s">
        <v>567</v>
      </c>
      <c r="D356" s="107">
        <v>38395.912303240744</v>
      </c>
      <c r="E356" s="75">
        <v>4042.5674131081737</v>
      </c>
      <c r="F356" s="99">
        <v>6.710571669225812</v>
      </c>
    </row>
    <row r="357" spans="3:6" ht="11.25">
      <c r="C357" s="74" t="s">
        <v>554</v>
      </c>
      <c r="D357" s="107">
        <v>38395.919270833336</v>
      </c>
      <c r="E357" s="75">
        <v>25652.901593171904</v>
      </c>
      <c r="F357" s="99">
        <v>3.0876135647511593</v>
      </c>
    </row>
    <row r="358" spans="3:6" ht="11.25">
      <c r="C358" s="74" t="s">
        <v>568</v>
      </c>
      <c r="D358" s="107">
        <v>38395.92621527778</v>
      </c>
      <c r="E358" s="75">
        <v>2993.2319250427336</v>
      </c>
      <c r="F358" s="99">
        <v>9.281237378925788</v>
      </c>
    </row>
    <row r="359" spans="3:6" ht="11.25">
      <c r="C359" s="74" t="s">
        <v>574</v>
      </c>
      <c r="D359" s="107">
        <v>38395.933171296296</v>
      </c>
      <c r="E359" s="75">
        <v>2879.276413208823</v>
      </c>
      <c r="F359" s="99">
        <v>6.442422845054633</v>
      </c>
    </row>
    <row r="360" spans="3:6" ht="11.25">
      <c r="C360" s="74" t="s">
        <v>555</v>
      </c>
      <c r="D360" s="107">
        <v>38395.94012731482</v>
      </c>
      <c r="E360" s="75">
        <v>29827.25986568361</v>
      </c>
      <c r="F360" s="99">
        <v>0.818080160043866</v>
      </c>
    </row>
    <row r="361" spans="3:6" ht="11.25">
      <c r="C361" s="74" t="s">
        <v>575</v>
      </c>
      <c r="D361" s="107">
        <v>38395.94708333333</v>
      </c>
      <c r="E361" s="75">
        <v>9293.38042914691</v>
      </c>
      <c r="F361" s="99">
        <v>4.716456971803005</v>
      </c>
    </row>
    <row r="362" spans="3:6" ht="11.25">
      <c r="C362" s="74" t="s">
        <v>576</v>
      </c>
      <c r="D362" s="107">
        <v>38395.95402777778</v>
      </c>
      <c r="E362" s="75">
        <v>2849.1503193784697</v>
      </c>
      <c r="F362" s="99">
        <v>5.695851158016253</v>
      </c>
    </row>
    <row r="363" spans="3:6" ht="11.25">
      <c r="C363" s="74" t="s">
        <v>577</v>
      </c>
      <c r="D363" s="107">
        <v>38395.96097222222</v>
      </c>
      <c r="E363" s="75">
        <v>13106.191031136668</v>
      </c>
      <c r="F363" s="99">
        <v>4.069780060487772</v>
      </c>
    </row>
    <row r="364" spans="3:6" ht="11.25">
      <c r="C364" s="74" t="s">
        <v>569</v>
      </c>
      <c r="D364" s="107">
        <v>38395.96791666667</v>
      </c>
      <c r="E364" s="75">
        <v>17098.53506089914</v>
      </c>
      <c r="F364" s="99">
        <v>3.662386643373379</v>
      </c>
    </row>
    <row r="365" spans="3:6" ht="11.25">
      <c r="C365" s="74" t="s">
        <v>556</v>
      </c>
      <c r="D365" s="107">
        <v>38395.97487268518</v>
      </c>
      <c r="E365" s="75">
        <v>26783.35817461895</v>
      </c>
      <c r="F365" s="99">
        <v>2.4210008381429837</v>
      </c>
    </row>
    <row r="366" spans="3:6" ht="11.25">
      <c r="C366" s="74" t="s">
        <v>355</v>
      </c>
      <c r="D366" s="107">
        <v>38395.98181712963</v>
      </c>
      <c r="E366" s="75">
        <v>2650.115536391548</v>
      </c>
      <c r="F366" s="99">
        <v>16.91133227547622</v>
      </c>
    </row>
    <row r="367" spans="3:6" ht="11.25">
      <c r="C367" s="74" t="s">
        <v>578</v>
      </c>
      <c r="D367" s="107">
        <v>38395.98877314815</v>
      </c>
      <c r="E367" s="75">
        <v>2849.2787791271803</v>
      </c>
      <c r="F367" s="99">
        <v>1.4485654561149608</v>
      </c>
    </row>
    <row r="368" spans="3:6" ht="11.25">
      <c r="C368" s="74" t="s">
        <v>579</v>
      </c>
      <c r="D368" s="107">
        <v>38395.995717592596</v>
      </c>
      <c r="E368" s="75">
        <v>3914.428272051513</v>
      </c>
      <c r="F368" s="99">
        <v>3.9877480252984316</v>
      </c>
    </row>
    <row r="369" spans="3:6" ht="11.25">
      <c r="C369" s="74" t="s">
        <v>580</v>
      </c>
      <c r="D369" s="107">
        <v>38396.00266203703</v>
      </c>
      <c r="E369" s="75">
        <v>2653.248576374224</v>
      </c>
      <c r="F369" s="99">
        <v>7.037017002308846</v>
      </c>
    </row>
    <row r="370" spans="3:6" ht="11.25">
      <c r="C370" s="74" t="s">
        <v>581</v>
      </c>
      <c r="D370" s="107">
        <v>38396.00960648148</v>
      </c>
      <c r="E370" s="75">
        <v>29704.842608175353</v>
      </c>
      <c r="F370" s="99">
        <v>2.4695346265085387</v>
      </c>
    </row>
    <row r="371" spans="3:6" ht="11.25">
      <c r="C371" s="74" t="s">
        <v>356</v>
      </c>
      <c r="D371" s="107">
        <v>38396.016550925924</v>
      </c>
      <c r="E371" s="75">
        <v>4965.455249558422</v>
      </c>
      <c r="F371" s="99">
        <v>4.4134461636236555</v>
      </c>
    </row>
    <row r="372" spans="3:6" ht="11.25">
      <c r="C372" s="74" t="s">
        <v>582</v>
      </c>
      <c r="D372" s="107">
        <v>38396.0234837963</v>
      </c>
      <c r="E372" s="75">
        <v>2278.8040103536205</v>
      </c>
      <c r="F372" s="99">
        <v>3.333019349952703</v>
      </c>
    </row>
    <row r="373" spans="3:6" ht="11.25">
      <c r="C373" s="74" t="s">
        <v>583</v>
      </c>
      <c r="D373" s="107">
        <v>38396.03041666667</v>
      </c>
      <c r="E373" s="75">
        <v>2583.791318116766</v>
      </c>
      <c r="F373" s="99">
        <v>8.83089198897709</v>
      </c>
    </row>
    <row r="374" spans="3:6" ht="11.25">
      <c r="C374" s="74" t="s">
        <v>571</v>
      </c>
      <c r="D374" s="107">
        <v>38396.03734953704</v>
      </c>
      <c r="E374" s="75">
        <v>17389.34075390286</v>
      </c>
      <c r="F374" s="99">
        <v>2.1623332172558327</v>
      </c>
    </row>
    <row r="375" spans="3:6" ht="11.25">
      <c r="C375" s="74" t="s">
        <v>360</v>
      </c>
      <c r="D375" s="107">
        <v>38396.04430555556</v>
      </c>
      <c r="E375" s="75">
        <v>30640.310169967055</v>
      </c>
      <c r="F375" s="99">
        <v>1.2875114735368964</v>
      </c>
    </row>
    <row r="376" spans="3:6" ht="11.25">
      <c r="C376" s="74" t="s">
        <v>584</v>
      </c>
      <c r="D376" s="107">
        <v>38396.05125</v>
      </c>
      <c r="E376" s="75">
        <v>3372.5512674842503</v>
      </c>
      <c r="F376" s="99">
        <v>8.228618089553</v>
      </c>
    </row>
    <row r="377" spans="3:6" ht="11.25">
      <c r="C377" s="74" t="s">
        <v>357</v>
      </c>
      <c r="D377" s="107">
        <v>38396.05820601852</v>
      </c>
      <c r="E377" s="75">
        <v>2701.5194080599863</v>
      </c>
      <c r="F377" s="99">
        <v>4.117213635043913</v>
      </c>
    </row>
    <row r="378" spans="3:6" ht="11.25">
      <c r="C378" s="74" t="s">
        <v>585</v>
      </c>
      <c r="D378" s="107">
        <v>38396.065150462964</v>
      </c>
      <c r="E378" s="75">
        <v>2366.1732527134427</v>
      </c>
      <c r="F378" s="99">
        <v>3.400614857018871</v>
      </c>
    </row>
    <row r="379" spans="3:6" ht="11.25">
      <c r="C379" s="74" t="s">
        <v>586</v>
      </c>
      <c r="D379" s="107">
        <v>38396.07209490741</v>
      </c>
      <c r="E379" s="75">
        <v>3193.359487554928</v>
      </c>
      <c r="F379" s="99">
        <v>3.4886406417545768</v>
      </c>
    </row>
    <row r="380" spans="3:6" ht="11.25">
      <c r="C380" s="74" t="s">
        <v>361</v>
      </c>
      <c r="D380" s="107">
        <v>38396.079039351855</v>
      </c>
      <c r="E380" s="75">
        <v>29320.00461662548</v>
      </c>
      <c r="F380" s="99">
        <v>2.7092520038926535</v>
      </c>
    </row>
    <row r="381" spans="3:6" ht="11.25">
      <c r="C381" s="74" t="s">
        <v>358</v>
      </c>
      <c r="D381" s="107">
        <v>38396.086006944446</v>
      </c>
      <c r="E381" s="75">
        <v>22420.597071600267</v>
      </c>
      <c r="F381" s="99">
        <v>3.0539025116203</v>
      </c>
    </row>
    <row r="382" spans="3:6" ht="11.25">
      <c r="C382" s="74" t="s">
        <v>362</v>
      </c>
      <c r="D382" s="107">
        <v>38396.09296296296</v>
      </c>
      <c r="E382" s="75">
        <v>2244.8210440816188</v>
      </c>
      <c r="F382" s="99">
        <v>6.434766877471766</v>
      </c>
    </row>
    <row r="383" spans="3:6" ht="11.25">
      <c r="C383" s="74" t="s">
        <v>359</v>
      </c>
      <c r="D383" s="107">
        <v>38396.09989583334</v>
      </c>
      <c r="E383" s="74">
        <v>1581.6157103681603</v>
      </c>
      <c r="F383" s="99">
        <v>0.5565381590579438</v>
      </c>
    </row>
    <row r="384" spans="3:6" ht="11.25">
      <c r="C384" s="74" t="s">
        <v>572</v>
      </c>
      <c r="D384" s="107">
        <v>38396.106840277775</v>
      </c>
      <c r="E384" s="74">
        <v>17487.585959753265</v>
      </c>
      <c r="F384" s="99">
        <v>1.0292835212903517</v>
      </c>
    </row>
    <row r="385" spans="3:6" ht="11.25">
      <c r="C385" s="74" t="s">
        <v>363</v>
      </c>
      <c r="D385" s="107">
        <v>38396.11377314815</v>
      </c>
      <c r="E385" s="74">
        <v>31804.974012560644</v>
      </c>
      <c r="F385" s="99">
        <v>2.9806900474066307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388</v>
      </c>
    </row>
    <row r="393" spans="1:7" ht="11.25">
      <c r="A393" s="74" t="s">
        <v>365</v>
      </c>
      <c r="G393" s="74" t="s">
        <v>472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63">
      <selection activeCell="E383" sqref="E383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473</v>
      </c>
      <c r="D1" s="76" t="s">
        <v>474</v>
      </c>
      <c r="E1" s="15" t="s">
        <v>475</v>
      </c>
      <c r="F1" s="31" t="s">
        <v>476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38395.90038194445</v>
      </c>
      <c r="E3" s="15">
        <f>'raw data'!E3</f>
        <v>453393.61740966915</v>
      </c>
      <c r="F3" s="31">
        <f>'raw data'!F3</f>
        <v>5.41479283029174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38395.907326388886</v>
      </c>
      <c r="E4" s="15">
        <f>'raw data'!E4</f>
        <v>4686.311283386955</v>
      </c>
      <c r="F4" s="31">
        <f>'raw data'!F4</f>
        <v>7.511503732799399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38395.914293981485</v>
      </c>
      <c r="E5" s="15">
        <f>'raw data'!E5</f>
        <v>25607.94161347918</v>
      </c>
      <c r="F5" s="31">
        <f>'raw data'!F5</f>
        <v>1.9188761133111571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38395.921261574076</v>
      </c>
      <c r="E6" s="15">
        <f>'raw data'!E6</f>
        <v>491965.6393042794</v>
      </c>
      <c r="F6" s="31">
        <f>'raw data'!F6</f>
        <v>5.94872012537603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38395.92820601852</v>
      </c>
      <c r="E7" s="15">
        <f>'raw data'!E7</f>
        <v>38632.1936555491</v>
      </c>
      <c r="F7" s="31">
        <f>'raw data'!F7</f>
        <v>2.811115720569717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179r4  85-91</v>
      </c>
      <c r="D8" s="81">
        <f>'raw data'!D8</f>
        <v>38395.935162037036</v>
      </c>
      <c r="E8" s="15">
        <f>'raw data'!E8</f>
        <v>13744.523779346962</v>
      </c>
      <c r="F8" s="31">
        <f>'raw data'!F8</f>
        <v>5.173913868149906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38395.94212962963</v>
      </c>
      <c r="E9" s="178">
        <v>510218.885</v>
      </c>
      <c r="F9" s="178">
        <v>7.0507397987217635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179r4  130-133</v>
      </c>
      <c r="D10" s="81">
        <f>'raw data'!D10</f>
        <v>38395.94907407407</v>
      </c>
      <c r="E10" s="15">
        <f>'raw data'!E10</f>
        <v>23679.292496184047</v>
      </c>
      <c r="F10" s="31">
        <f>'raw data'!F10</f>
        <v>0.8726294648659177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181r1  56-62</v>
      </c>
      <c r="D11" s="81">
        <f>'raw data'!D11</f>
        <v>38395.95601851852</v>
      </c>
      <c r="E11" s="15">
        <f>'raw data'!E11</f>
        <v>11561.193032040152</v>
      </c>
      <c r="F11" s="31">
        <f>'raw data'!F11</f>
        <v>7.889832846706032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182r1  43-52</v>
      </c>
      <c r="D12" s="81">
        <f>'raw data'!D12</f>
        <v>38395.96296296296</v>
      </c>
      <c r="E12" s="15">
        <f>'raw data'!E12</f>
        <v>20935.11028033726</v>
      </c>
      <c r="F12" s="31">
        <f>'raw data'!F12</f>
        <v>5.6324898462635815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38395.96990740741</v>
      </c>
      <c r="E13" s="15">
        <f>'raw data'!E13</f>
        <v>1284291.654930913</v>
      </c>
      <c r="F13" s="31">
        <f>'raw data'!F13</f>
        <v>6.994002498488283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38395.97686342592</v>
      </c>
      <c r="E14" s="15">
        <f>'raw data'!E14</f>
        <v>528560.9866174727</v>
      </c>
      <c r="F14" s="15">
        <f>'raw data'!F14</f>
        <v>4.442470979503341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38395.9837962963</v>
      </c>
      <c r="E15" s="15">
        <f>'raw data'!E15</f>
        <v>8039.379821910415</v>
      </c>
      <c r="F15" s="31">
        <f>'raw data'!F15</f>
        <v>5.45482413299715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183r1  101-110</v>
      </c>
      <c r="D16" s="81">
        <f>'raw data'!D16</f>
        <v>38395.990752314814</v>
      </c>
      <c r="E16" s="15">
        <f>'raw data'!E16</f>
        <v>16343.015756822371</v>
      </c>
      <c r="F16" s="31">
        <f>'raw data'!F16</f>
        <v>1.2665934526194185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184r1  60-71</v>
      </c>
      <c r="D17" s="81">
        <f>'raw data'!D17</f>
        <v>38395.997708333336</v>
      </c>
      <c r="E17" s="15">
        <f>'raw data'!E17</f>
        <v>13320.185200651486</v>
      </c>
      <c r="F17" s="31">
        <f>'raw data'!F17</f>
        <v>1.1355678416932238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164r3  115-123</v>
      </c>
      <c r="D18" s="81">
        <f>'raw data'!D18</f>
        <v>38396.00465277778</v>
      </c>
      <c r="E18" s="15">
        <f>'raw data'!E18</f>
        <v>13415.545414816503</v>
      </c>
      <c r="F18" s="31">
        <f>'raw data'!F18</f>
        <v>1.6889457787644224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38396.01159722222</v>
      </c>
      <c r="E19" s="15">
        <f>'raw data'!E19</f>
        <v>556624.453909179</v>
      </c>
      <c r="F19" s="31">
        <f>'raw data'!F19</f>
        <v>4.491605997507986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38396.018541666665</v>
      </c>
      <c r="E20" s="15">
        <f>'raw data'!E20</f>
        <v>31939.29292098219</v>
      </c>
      <c r="F20" s="31">
        <f>'raw data'!F20</f>
        <v>3.9146010000957716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165r3  18-28</v>
      </c>
      <c r="D21" s="81">
        <f>'raw data'!D21</f>
        <v>38396.02547453704</v>
      </c>
      <c r="E21" s="178">
        <v>15655.29</v>
      </c>
      <c r="F21" s="178">
        <v>3.568305021963374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166r3  45-55</v>
      </c>
      <c r="D22" s="81">
        <f>'raw data'!D22</f>
        <v>38396.03239583333</v>
      </c>
      <c r="E22" s="15">
        <f>'raw data'!E22</f>
        <v>12157.419186462728</v>
      </c>
      <c r="F22" s="31">
        <f>'raw data'!F22</f>
        <v>7.646832962597648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38396.039351851854</v>
      </c>
      <c r="E23" s="15">
        <f>'raw data'!E23</f>
        <v>998737.6799792058</v>
      </c>
      <c r="F23" s="31">
        <f>'raw data'!F23</f>
        <v>2.0262728922972983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38396.04630787037</v>
      </c>
      <c r="E24" s="178">
        <v>549486.52</v>
      </c>
      <c r="F24" s="178">
        <v>1.8353853920712977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82r2  101-110</v>
      </c>
      <c r="D25" s="81">
        <f>'raw data'!D25</f>
        <v>38396.05324074074</v>
      </c>
      <c r="E25" s="15">
        <f>'raw data'!E25</f>
        <v>11277.666397019873</v>
      </c>
      <c r="F25" s="31">
        <f>'raw data'!F25</f>
        <v>3.1921405180216196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38396.06019675926</v>
      </c>
      <c r="E26" s="15">
        <f>'raw data'!E26</f>
        <v>49303.322531385944</v>
      </c>
      <c r="F26" s="31">
        <f>'raw data'!F26</f>
        <v>2.6490632229894366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83r2  32-42</v>
      </c>
      <c r="D27" s="81">
        <f>'raw data'!D27</f>
        <v>38396.06712962963</v>
      </c>
      <c r="E27" s="15">
        <f>'raw data'!E27</f>
        <v>19988.907175075175</v>
      </c>
      <c r="F27" s="31">
        <f>'raw data'!F27</f>
        <v>4.364080017532508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95r3  40-50</v>
      </c>
      <c r="D28" s="81">
        <f>'raw data'!D28</f>
        <v>38396.07407407407</v>
      </c>
      <c r="E28" s="15">
        <f>'raw data'!E28</f>
        <v>15568.847565765529</v>
      </c>
      <c r="F28" s="31">
        <f>'raw data'!F28</f>
        <v>3.2279585400639443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38396.081041666665</v>
      </c>
      <c r="E29" s="178">
        <v>568996.425</v>
      </c>
      <c r="F29" s="178">
        <v>1.1554980316559649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38396.08799768519</v>
      </c>
      <c r="E30" s="15">
        <f>'raw data'!E30</f>
        <v>1408999.4179277935</v>
      </c>
      <c r="F30" s="31">
        <f>'raw data'!F30</f>
        <v>0.4619481109679727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38396.09494212963</v>
      </c>
      <c r="E31" s="15">
        <f>'raw data'!E31</f>
        <v>5861.180992452673</v>
      </c>
      <c r="F31" s="31">
        <f>'raw data'!F31</f>
        <v>9.445059548478051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38396.10188657408</v>
      </c>
      <c r="E32" s="15">
        <f>'raw data'!E32</f>
        <v>8279.697794357935</v>
      </c>
      <c r="F32" s="31">
        <f>'raw data'!F32</f>
        <v>1.7026024494427008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38396.108831018515</v>
      </c>
      <c r="E33" s="15">
        <f>'raw data'!E33</f>
        <v>1022617.7519662251</v>
      </c>
      <c r="F33" s="31">
        <f>'raw data'!F33</f>
        <v>1.2247870484933066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38396.11576388889</v>
      </c>
      <c r="E34" s="15">
        <f>'raw data'!E34</f>
        <v>569690.63356574</v>
      </c>
      <c r="F34" s="31">
        <f>'raw data'!F34</f>
        <v>0.29818798649210393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38395.895636574074</v>
      </c>
      <c r="E42" s="178">
        <v>26358.83</v>
      </c>
      <c r="F42" s="178">
        <v>1.6948782034455467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38395.90261574074</v>
      </c>
      <c r="E43" s="15">
        <f>'raw data'!E43</f>
        <v>-1105.1727828746177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38395.90956018519</v>
      </c>
      <c r="E44" s="15">
        <f>'raw data'!E44</f>
        <v>4525.3313661204475</v>
      </c>
      <c r="F44" s="31">
        <f>'raw data'!F44</f>
        <v>7.338698139230026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38395.91652777778</v>
      </c>
      <c r="E45" s="178">
        <v>24981.445</v>
      </c>
      <c r="F45" s="178">
        <v>2.470060209096243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38395.92349537037</v>
      </c>
      <c r="E46" s="178">
        <v>9333.744999999999</v>
      </c>
      <c r="F46" s="178">
        <v>2.181454471305162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179r4  85-91</v>
      </c>
      <c r="D47" s="81">
        <f>'raw data'!D47</f>
        <v>38395.930439814816</v>
      </c>
      <c r="E47" s="178">
        <v>4810.025</v>
      </c>
      <c r="F47" s="178">
        <v>4.9892665935609894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38395.93739583333</v>
      </c>
      <c r="E48" s="15">
        <f>'raw data'!E48</f>
        <v>27797.154160033715</v>
      </c>
      <c r="F48" s="31">
        <f>'raw data'!F48</f>
        <v>2.568367044938902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179r4  130-133</v>
      </c>
      <c r="D49" s="81">
        <f>'raw data'!D49</f>
        <v>38395.94435185185</v>
      </c>
      <c r="E49" s="15">
        <f>'raw data'!E49</f>
        <v>5217.718188718462</v>
      </c>
      <c r="F49" s="31">
        <f>'raw data'!F49</f>
        <v>3.4380724132161746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181r1  56-62</v>
      </c>
      <c r="D50" s="81">
        <f>'raw data'!D50</f>
        <v>38395.9512962963</v>
      </c>
      <c r="E50" s="15">
        <f>'raw data'!E50</f>
        <v>2734.713144950956</v>
      </c>
      <c r="F50" s="31">
        <f>'raw data'!F50</f>
        <v>5.3415631756258675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182r1  43-52</v>
      </c>
      <c r="D51" s="81">
        <f>'raw data'!D51</f>
        <v>38395.95825231481</v>
      </c>
      <c r="E51" s="15">
        <f>'raw data'!E51</f>
        <v>13110.605877009688</v>
      </c>
      <c r="F51" s="31">
        <f>'raw data'!F51</f>
        <v>2.0990465409758876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38395.96518518519</v>
      </c>
      <c r="E52" s="15">
        <f>'raw data'!E52</f>
        <v>1476.9379048650053</v>
      </c>
      <c r="F52" s="31">
        <f>'raw data'!F52</f>
        <v>5.532723060671109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38395.9721412037</v>
      </c>
      <c r="E53" s="15">
        <f>'raw data'!E53</f>
        <v>27134.932774921028</v>
      </c>
      <c r="F53" s="31">
        <f>'raw data'!F53</f>
        <v>3.7248313734491285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38395.979097222225</v>
      </c>
      <c r="E54" s="15">
        <f>'raw data'!E54</f>
        <v>13590.073119457615</v>
      </c>
      <c r="F54" s="31">
        <f>'raw data'!F54</f>
        <v>5.948533344801789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183r1  101-110</v>
      </c>
      <c r="D55" s="81">
        <f>'raw data'!D55</f>
        <v>38395.986030092594</v>
      </c>
      <c r="E55" s="178">
        <v>2942.6949999999997</v>
      </c>
      <c r="F55" s="178">
        <v>4.4129670375257986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184r1  60-71</v>
      </c>
      <c r="D56" s="81">
        <f>'raw data'!D56</f>
        <v>38395.99297453704</v>
      </c>
      <c r="E56" s="15">
        <f>'raw data'!E56</f>
        <v>3566.830758467682</v>
      </c>
      <c r="F56" s="31">
        <f>'raw data'!F56</f>
        <v>6.658874552210429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164r3  115-123</v>
      </c>
      <c r="D57" s="81">
        <f>'raw data'!D57</f>
        <v>38395.999930555554</v>
      </c>
      <c r="E57" s="15">
        <f>'raw data'!E57</f>
        <v>2843.8590135654085</v>
      </c>
      <c r="F57" s="31">
        <f>'raw data'!F57</f>
        <v>3.723188296882524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38396.006875</v>
      </c>
      <c r="E58" s="15">
        <f>'raw data'!E58</f>
        <v>30651.823393368988</v>
      </c>
      <c r="F58" s="31">
        <f>'raw data'!F58</f>
        <v>3.6614213882448756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38396.013819444444</v>
      </c>
      <c r="E59" s="15">
        <f>'raw data'!E59</f>
        <v>5292.172810445185</v>
      </c>
      <c r="F59" s="31">
        <f>'raw data'!F59</f>
        <v>3.085961695901551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165r3  18-28</v>
      </c>
      <c r="D60" s="81">
        <f>'raw data'!D60</f>
        <v>38396.02076388889</v>
      </c>
      <c r="E60" s="15">
        <f>'raw data'!E60</f>
        <v>1916.1368448633575</v>
      </c>
      <c r="F60" s="31">
        <f>'raw data'!F60</f>
        <v>6.686973174480163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166r3  45-55</v>
      </c>
      <c r="D61" s="81">
        <f>'raw data'!D61</f>
        <v>38396.02769675926</v>
      </c>
      <c r="E61" s="15">
        <f>'raw data'!E61</f>
        <v>3262.5603586527823</v>
      </c>
      <c r="F61" s="31">
        <f>'raw data'!F61</f>
        <v>4.177309634506545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38396.03462962963</v>
      </c>
      <c r="E62" s="15">
        <f>'raw data'!E62</f>
        <v>4657.645791213447</v>
      </c>
      <c r="F62" s="31">
        <f>'raw data'!F62</f>
        <v>2.456646732239198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38396.04158564815</v>
      </c>
      <c r="E63" s="15">
        <f>'raw data'!E63</f>
        <v>31183.18918805107</v>
      </c>
      <c r="F63" s="31">
        <f>'raw data'!F63</f>
        <v>1.1433362854539466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82r2  101-110</v>
      </c>
      <c r="D64" s="81">
        <f>'raw data'!D64</f>
        <v>38396.048530092594</v>
      </c>
      <c r="E64" s="15">
        <f>'raw data'!E64</f>
        <v>7059.890447624735</v>
      </c>
      <c r="F64" s="31">
        <f>'raw data'!F64</f>
        <v>3.4929181204860265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38396.05546296296</v>
      </c>
      <c r="E65" s="15">
        <f>'raw data'!E65</f>
        <v>13017.9040914398</v>
      </c>
      <c r="F65" s="31">
        <f>'raw data'!F65</f>
        <v>1.1510026089996903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83r2  32-42</v>
      </c>
      <c r="D66" s="81">
        <f>'raw data'!D66</f>
        <v>38396.062418981484</v>
      </c>
      <c r="E66" s="15">
        <f>'raw data'!E66</f>
        <v>7390.150213694308</v>
      </c>
      <c r="F66" s="31">
        <f>'raw data'!F66</f>
        <v>6.182911476237275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95r3  40-50</v>
      </c>
      <c r="D67" s="81">
        <f>'raw data'!D67</f>
        <v>38396.06936342592</v>
      </c>
      <c r="E67" s="15">
        <f>'raw data'!E67</f>
        <v>4376.615965656366</v>
      </c>
      <c r="F67" s="31">
        <f>'raw data'!F67</f>
        <v>1.1353949378616108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38396.07630787037</v>
      </c>
      <c r="E68" s="15">
        <f>'raw data'!E68</f>
        <v>31890.248665637242</v>
      </c>
      <c r="F68" s="31">
        <f>'raw data'!F68</f>
        <v>2.3070758412393815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38396.08327546297</v>
      </c>
      <c r="E69" s="178">
        <v>2068.375</v>
      </c>
      <c r="F69" s="178">
        <v>5.414813226428627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38396.09023148148</v>
      </c>
      <c r="E70" s="15">
        <f>'raw data'!E70</f>
        <v>-1194.230886850153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38396.09716435185</v>
      </c>
      <c r="E71" s="178">
        <v>14901.82</v>
      </c>
      <c r="F71" s="178">
        <v>2.350629367849976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38396.104108796295</v>
      </c>
      <c r="E72" s="15">
        <f>'raw data'!E72</f>
        <v>4578.3001576779625</v>
      </c>
      <c r="F72" s="31">
        <f>'raw data'!F72</f>
        <v>3.2144002879831133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38396.11105324074</v>
      </c>
      <c r="E73" s="15">
        <f>'raw data'!E73</f>
        <v>31493.62682755574</v>
      </c>
      <c r="F73" s="31">
        <f>'raw data'!F73</f>
        <v>1.0546816774392769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38395.89675925926</v>
      </c>
      <c r="E81" s="178">
        <v>51064.905</v>
      </c>
      <c r="F81" s="178">
        <v>0.5088159602911447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38395.90372685185</v>
      </c>
      <c r="E82" s="15">
        <f>'raw data'!E82</f>
        <v>384.1693924199556</v>
      </c>
      <c r="F82" s="31">
        <f>'raw data'!F82</f>
        <v>6.844510015657427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38395.9106712963</v>
      </c>
      <c r="E83" s="88">
        <v>10256.935000000001</v>
      </c>
      <c r="F83" s="88">
        <v>2.7274488513456334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38395.91763888889</v>
      </c>
      <c r="E84" s="178">
        <v>51102.685</v>
      </c>
      <c r="F84" s="178">
        <v>0.022014633709858556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38395.92459490741</v>
      </c>
      <c r="E85" s="15">
        <f>'raw data'!E85</f>
        <v>72759.21256564796</v>
      </c>
      <c r="F85" s="31">
        <f>'raw data'!F85</f>
        <v>2.7509165446335646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179r4  85-91</v>
      </c>
      <c r="D86" s="81">
        <f>'raw data'!D86</f>
        <v>38395.931550925925</v>
      </c>
      <c r="E86" s="15">
        <f>'raw data'!E86</f>
        <v>9973.455117041416</v>
      </c>
      <c r="F86" s="31">
        <f>'raw data'!F86</f>
        <v>4.4436167676556195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38395.93850694445</v>
      </c>
      <c r="E87" s="178">
        <v>55472.71</v>
      </c>
      <c r="F87" s="178">
        <v>2.8827438352821466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179r4  130-133</v>
      </c>
      <c r="D88" s="81">
        <f>'raw data'!D88</f>
        <v>38395.94546296296</v>
      </c>
      <c r="E88" s="15">
        <f>'raw data'!E88</f>
        <v>9003.813766805586</v>
      </c>
      <c r="F88" s="31">
        <f>'raw data'!F88</f>
        <v>1.526623751025833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181r1  56-62</v>
      </c>
      <c r="D89" s="81">
        <f>'raw data'!D89</f>
        <v>38395.95240740741</v>
      </c>
      <c r="E89" s="178">
        <v>11535.85</v>
      </c>
      <c r="F89" s="178">
        <v>3.095839066095509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182r1  43-52</v>
      </c>
      <c r="D90" s="81">
        <f>'raw data'!D90</f>
        <v>38395.95935185185</v>
      </c>
      <c r="E90" s="15">
        <f>'raw data'!E90</f>
        <v>3266.162464451773</v>
      </c>
      <c r="F90" s="31">
        <f>'raw data'!F90</f>
        <v>2.6366952612038683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38395.9662962963</v>
      </c>
      <c r="E91" s="15">
        <f>'raw data'!E91</f>
        <v>2037.6572993603531</v>
      </c>
      <c r="F91" s="31">
        <f>'raw data'!F91</f>
        <v>1.268449487913032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38395.97325231481</v>
      </c>
      <c r="E92" s="178">
        <v>60765.24</v>
      </c>
      <c r="F92" s="178">
        <v>2.0741018790525123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38395.98019675926</v>
      </c>
      <c r="E93" s="178">
        <v>112615.975</v>
      </c>
      <c r="F93" s="178">
        <v>1.0569997964466475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183r1  101-110</v>
      </c>
      <c r="D94" s="81">
        <f>'raw data'!D94</f>
        <v>38395.9871412037</v>
      </c>
      <c r="E94" s="15">
        <f>'raw data'!E94</f>
        <v>5913.246081895018</v>
      </c>
      <c r="F94" s="31">
        <f>'raw data'!F94</f>
        <v>1.3074288457237797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184r1  60-71</v>
      </c>
      <c r="D95" s="81">
        <f>'raw data'!D95</f>
        <v>38395.994097222225</v>
      </c>
      <c r="E95" s="15">
        <f>'raw data'!E95</f>
        <v>26975.54747971456</v>
      </c>
      <c r="F95" s="31">
        <f>'raw data'!F95</f>
        <v>3.1485158612098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164r3  115-123</v>
      </c>
      <c r="D96" s="81">
        <f>'raw data'!D96</f>
        <v>38396.00104166667</v>
      </c>
      <c r="E96" s="15">
        <f>'raw data'!E96</f>
        <v>10059.879061855096</v>
      </c>
      <c r="F96" s="31">
        <f>'raw data'!F96</f>
        <v>1.6535020422768858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38396.00797453704</v>
      </c>
      <c r="E97" s="15">
        <f>'raw data'!E97</f>
        <v>60693.81133625745</v>
      </c>
      <c r="F97" s="31">
        <f>'raw data'!F97</f>
        <v>3.1013079370947896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38396.01493055555</v>
      </c>
      <c r="E98" s="178">
        <v>11111.39</v>
      </c>
      <c r="F98" s="178">
        <v>0.03601911535754665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165r3  18-28</v>
      </c>
      <c r="D99" s="81">
        <f>'raw data'!D99</f>
        <v>38396.02186342593</v>
      </c>
      <c r="E99" s="15">
        <f>'raw data'!E99</f>
        <v>3278.8478019504732</v>
      </c>
      <c r="F99" s="31">
        <f>'raw data'!F99</f>
        <v>1.4823989331260583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166r3  45-55</v>
      </c>
      <c r="D100" s="81">
        <f>'raw data'!D100</f>
        <v>38396.0287962963</v>
      </c>
      <c r="E100" s="15">
        <f>'raw data'!E100</f>
        <v>10715.011313130084</v>
      </c>
      <c r="F100" s="31">
        <f>'raw data'!F100</f>
        <v>2.160410394280022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38396.035729166666</v>
      </c>
      <c r="E101" s="15">
        <f>'raw data'!E101</f>
        <v>2096.317202348276</v>
      </c>
      <c r="F101" s="31">
        <f>'raw data'!F101</f>
        <v>2.417830326744145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38396.04269675926</v>
      </c>
      <c r="E102" s="15">
        <f>'raw data'!E102</f>
        <v>63563.18010392818</v>
      </c>
      <c r="F102" s="31">
        <f>'raw data'!F102</f>
        <v>0.6456278251676356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82r2  101-110</v>
      </c>
      <c r="D103" s="81">
        <f>'raw data'!D103</f>
        <v>38396.0496412037</v>
      </c>
      <c r="E103" s="15">
        <f>'raw data'!E103</f>
        <v>64487.154356963605</v>
      </c>
      <c r="F103" s="31">
        <f>'raw data'!F103</f>
        <v>0.9550978015957182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38396.05657407407</v>
      </c>
      <c r="E104" s="15">
        <f>'raw data'!E104</f>
        <v>90368.65091853758</v>
      </c>
      <c r="F104" s="31">
        <f>'raw data'!F104</f>
        <v>0.8128876591765544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83r2  32-42</v>
      </c>
      <c r="D105" s="81">
        <f>'raw data'!D105</f>
        <v>38396.06351851852</v>
      </c>
      <c r="E105" s="15">
        <f>'raw data'!E105</f>
        <v>46673.939108311075</v>
      </c>
      <c r="F105" s="31">
        <f>'raw data'!F105</f>
        <v>0.833811535273297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95r3  40-50</v>
      </c>
      <c r="D106" s="81">
        <f>'raw data'!D106</f>
        <v>38396.07047453704</v>
      </c>
      <c r="E106" s="15">
        <f>'raw data'!E106</f>
        <v>19076.511852255837</v>
      </c>
      <c r="F106" s="31">
        <f>'raw data'!F106</f>
        <v>4.062848641546233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38396.077418981484</v>
      </c>
      <c r="E107" s="15">
        <f>'raw data'!E107</f>
        <v>63221.54179617296</v>
      </c>
      <c r="F107" s="31">
        <f>'raw data'!F107</f>
        <v>2.1724324207986343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38396.084386574075</v>
      </c>
      <c r="E108" s="15">
        <f>'raw data'!E108</f>
        <v>2484.5972426988164</v>
      </c>
      <c r="F108" s="31">
        <f>'raw data'!F108</f>
        <v>1.4733096503602894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38396.09134259259</v>
      </c>
      <c r="E109" s="15">
        <f>'raw data'!E109</f>
        <v>413.6966614364273</v>
      </c>
      <c r="F109" s="31">
        <f>'raw data'!F109</f>
        <v>2.5297421615894047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38396.098275462966</v>
      </c>
      <c r="E110" s="15">
        <f>'raw data'!E110</f>
        <v>115891.58854938163</v>
      </c>
      <c r="F110" s="31">
        <f>'raw data'!F110</f>
        <v>2.603426459287395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38396.105219907404</v>
      </c>
      <c r="E111" s="15">
        <f>'raw data'!E111</f>
        <v>2203.7108602057456</v>
      </c>
      <c r="F111" s="31">
        <f>'raw data'!F111</f>
        <v>3.3381136579878214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38396.11215277778</v>
      </c>
      <c r="E112" s="15">
        <f>'raw data'!E112</f>
        <v>62084.35252775091</v>
      </c>
      <c r="F112" s="31">
        <f>'raw data'!F112</f>
        <v>1.9086052150231185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38395.897939814815</v>
      </c>
      <c r="E120" s="15">
        <f>'raw data'!E120</f>
        <v>19768.04972665416</v>
      </c>
      <c r="F120" s="31">
        <f>'raw data'!F120</f>
        <v>2.526958687419644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38395.90490740741</v>
      </c>
      <c r="E121" s="15">
        <f>'raw data'!E121</f>
        <v>4498.163427344273</v>
      </c>
      <c r="F121" s="31">
        <f>'raw data'!F121</f>
        <v>5.462403606738782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38395.91186342593</v>
      </c>
      <c r="E122" s="15">
        <f>'raw data'!E122</f>
        <v>20412.340342400763</v>
      </c>
      <c r="F122" s="31">
        <f>'raw data'!F122</f>
        <v>3.618067134813623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38395.91883101852</v>
      </c>
      <c r="E123" s="178">
        <v>18232.84</v>
      </c>
      <c r="F123" s="178">
        <v>0.7320498398316396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38395.925775462965</v>
      </c>
      <c r="E124" s="15">
        <f>'raw data'!E124</f>
        <v>4535.548625106943</v>
      </c>
      <c r="F124" s="31">
        <f>'raw data'!F124</f>
        <v>1.799168935866229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179r4  85-91</v>
      </c>
      <c r="D125" s="81">
        <f>'raw data'!D125</f>
        <v>38395.93273148148</v>
      </c>
      <c r="E125" s="15">
        <f>'raw data'!E125</f>
        <v>13554.953057807445</v>
      </c>
      <c r="F125" s="31">
        <f>'raw data'!F125</f>
        <v>0.7787027409231004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38395.93969907407</v>
      </c>
      <c r="E126" s="15">
        <f>'raw data'!E126</f>
        <v>19060.408620885803</v>
      </c>
      <c r="F126" s="31">
        <f>'raw data'!F126</f>
        <v>6.247669722915976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179r4  130-133</v>
      </c>
      <c r="D127" s="81">
        <f>'raw data'!D127</f>
        <v>38395.94664351852</v>
      </c>
      <c r="E127" s="15">
        <f>'raw data'!E127</f>
        <v>12401.40019953563</v>
      </c>
      <c r="F127" s="31">
        <f>'raw data'!F127</f>
        <v>5.184368221499709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181r1  56-62</v>
      </c>
      <c r="D128" s="81">
        <f>'raw data'!D128</f>
        <v>38395.95358796296</v>
      </c>
      <c r="E128" s="15">
        <f>'raw data'!E128</f>
        <v>15713.129015097853</v>
      </c>
      <c r="F128" s="31">
        <f>'raw data'!F128</f>
        <v>1.1994158467340614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182r1  43-52</v>
      </c>
      <c r="D129" s="81">
        <f>'raw data'!D129</f>
        <v>38395.960543981484</v>
      </c>
      <c r="E129" s="15">
        <f>'raw data'!E129</f>
        <v>13613.241385886264</v>
      </c>
      <c r="F129" s="31">
        <f>'raw data'!F129</f>
        <v>3.6727699802270863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38395.96747685185</v>
      </c>
      <c r="E130" s="15">
        <f>'raw data'!E130</f>
        <v>8516.94735180265</v>
      </c>
      <c r="F130" s="31">
        <f>'raw data'!F130</f>
        <v>1.834673656910125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38395.97443287037</v>
      </c>
      <c r="E131" s="178">
        <v>19217.92</v>
      </c>
      <c r="F131" s="178">
        <v>4.408158376496457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38395.98137731481</v>
      </c>
      <c r="E132" s="15">
        <f>'raw data'!E132</f>
        <v>4893.005259517654</v>
      </c>
      <c r="F132" s="31">
        <f>'raw data'!F132</f>
        <v>1.4374468658687138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183r1  101-110</v>
      </c>
      <c r="D133" s="81">
        <f>'raw data'!D133</f>
        <v>38395.988333333335</v>
      </c>
      <c r="E133" s="15">
        <f>'raw data'!E133</f>
        <v>9961.450690078635</v>
      </c>
      <c r="F133" s="31">
        <f>'raw data'!F133</f>
        <v>0.18662801737410473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184r1  60-71</v>
      </c>
      <c r="D134" s="81">
        <f>'raw data'!D134</f>
        <v>38395.99527777778</v>
      </c>
      <c r="E134" s="15">
        <f>'raw data'!E134</f>
        <v>17051.875673657047</v>
      </c>
      <c r="F134" s="31">
        <f>'raw data'!F134</f>
        <v>2.982460487382503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164r3  115-123</v>
      </c>
      <c r="D135" s="81">
        <f>'raw data'!D135</f>
        <v>38396.002222222225</v>
      </c>
      <c r="E135" s="15">
        <f>'raw data'!E135</f>
        <v>16299.758643747571</v>
      </c>
      <c r="F135" s="31">
        <f>'raw data'!F135</f>
        <v>4.378924785860191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38396.00915509259</v>
      </c>
      <c r="E136" s="15">
        <v>20300</v>
      </c>
      <c r="F136" s="31">
        <f>'raw data'!F136</f>
        <v>1.5016644400812118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38396.01611111111</v>
      </c>
      <c r="E137" s="15">
        <f>'raw data'!E137</f>
        <v>20507.302256214985</v>
      </c>
      <c r="F137" s="31">
        <f>'raw data'!F137</f>
        <v>0.9707009622867931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165r3  18-28</v>
      </c>
      <c r="D138" s="81">
        <f>'raw data'!D138</f>
        <v>38396.02305555555</v>
      </c>
      <c r="E138" s="15">
        <f>'raw data'!E138</f>
        <v>9346.292658565146</v>
      </c>
      <c r="F138" s="31">
        <f>'raw data'!F138</f>
        <v>3.4210826266811147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166r3  45-55</v>
      </c>
      <c r="D139" s="81">
        <f>'raw data'!D139</f>
        <v>38396.02997685185</v>
      </c>
      <c r="E139" s="15">
        <f>'raw data'!E139</f>
        <v>14926.460615283067</v>
      </c>
      <c r="F139" s="31">
        <f>'raw data'!F139</f>
        <v>1.2108769865298923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38396.03690972222</v>
      </c>
      <c r="E140" s="15">
        <f>'raw data'!E140</f>
        <v>32977.53652854579</v>
      </c>
      <c r="F140" s="31">
        <f>'raw data'!F140</f>
        <v>1.8812797193002015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38396.04387731481</v>
      </c>
      <c r="E141" s="15">
        <f>'raw data'!E141</f>
        <v>20829.929515466618</v>
      </c>
      <c r="F141" s="31">
        <f>'raw data'!F141</f>
        <v>3.5799351422023262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82r2  101-110</v>
      </c>
      <c r="D142" s="81">
        <f>'raw data'!D142</f>
        <v>38396.05082175926</v>
      </c>
      <c r="E142" s="15">
        <f>'raw data'!E142</f>
        <v>15674.067986470132</v>
      </c>
      <c r="F142" s="31">
        <f>'raw data'!F142</f>
        <v>1.94964364612175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38396.0577662037</v>
      </c>
      <c r="E143" s="15">
        <f>'raw data'!E143</f>
        <v>4947.275063288419</v>
      </c>
      <c r="F143" s="31">
        <f>'raw data'!F143</f>
        <v>1.9591484516226114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83r2  32-42</v>
      </c>
      <c r="D144" s="81">
        <f>'raw data'!D144</f>
        <v>38396.06471064815</v>
      </c>
      <c r="E144" s="15">
        <f>'raw data'!E144</f>
        <v>16841.674611048045</v>
      </c>
      <c r="F144" s="31">
        <f>'raw data'!F144</f>
        <v>0.5344408825584146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95r3  40-50</v>
      </c>
      <c r="D145" s="81">
        <f>'raw data'!D145</f>
        <v>38396.07165509259</v>
      </c>
      <c r="E145" s="15">
        <f>'raw data'!E145</f>
        <v>5990.068961537363</v>
      </c>
      <c r="F145" s="31">
        <f>'raw data'!F145</f>
        <v>4.443353428739878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38396.07859953704</v>
      </c>
      <c r="E146" s="15">
        <f>'raw data'!E146</f>
        <v>22118.51503509711</v>
      </c>
      <c r="F146" s="31">
        <f>'raw data'!F146</f>
        <v>4.014952368557031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38396.08556712963</v>
      </c>
      <c r="E147" s="15">
        <f>'raw data'!E147</f>
        <v>9835.718808513855</v>
      </c>
      <c r="F147" s="31">
        <f>'raw data'!F147</f>
        <v>2.867778532609315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38396.092523148145</v>
      </c>
      <c r="E148" s="15">
        <f>'raw data'!E148</f>
        <v>4950.586799982831</v>
      </c>
      <c r="F148" s="31">
        <f>'raw data'!F148</f>
        <v>2.3693211891476023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38396.09946759259</v>
      </c>
      <c r="E149" s="15">
        <f>'raw data'!E149</f>
        <v>4707.272269565766</v>
      </c>
      <c r="F149" s="31">
        <f>'raw data'!F149</f>
        <v>4.059697394710196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38396.106400462966</v>
      </c>
      <c r="E150" s="15">
        <f>'raw data'!E150</f>
        <v>32330.13044235902</v>
      </c>
      <c r="F150" s="31">
        <f>'raw data'!F150</f>
        <v>1.8290283714321829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38396.113344907404</v>
      </c>
      <c r="E151" s="15">
        <f>'raw data'!E151</f>
        <v>22871.0514275445</v>
      </c>
      <c r="F151" s="31">
        <f>'raw data'!F151</f>
        <v>1.2338103194219974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38395.89611111111</v>
      </c>
      <c r="E159" s="178">
        <v>29656.56</v>
      </c>
      <c r="F159" s="178">
        <v>0.4876884609130725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38395.903078703705</v>
      </c>
      <c r="E160" s="178">
        <v>952.67</v>
      </c>
      <c r="F160" s="178"/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38395.91002314815</v>
      </c>
      <c r="E161" s="178">
        <v>7241.21</v>
      </c>
      <c r="F161" s="178">
        <v>8.660415346312693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38395.91699074074</v>
      </c>
      <c r="E162" s="178">
        <v>32910.775</v>
      </c>
      <c r="F162" s="178">
        <v>3.8866323015103648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38395.92395833333</v>
      </c>
      <c r="E163" s="15">
        <f>'raw data'!E163</f>
        <v>103143.25257635003</v>
      </c>
      <c r="F163" s="31">
        <f>'raw data'!F163</f>
        <v>3.581162703166652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179r4  85-91</v>
      </c>
      <c r="D164" s="81">
        <f>'raw data'!D164</f>
        <v>38395.93090277778</v>
      </c>
      <c r="E164" s="15">
        <f>'raw data'!E164</f>
        <v>10243.401496124008</v>
      </c>
      <c r="F164" s="31">
        <f>'raw data'!F164</f>
        <v>3.186333372234172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38395.93787037037</v>
      </c>
      <c r="E165" s="15">
        <f>'raw data'!E165</f>
        <v>33201.99511217783</v>
      </c>
      <c r="F165" s="31">
        <f>'raw data'!F165</f>
        <v>4.413650500157819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179r4  130-133</v>
      </c>
      <c r="D166" s="81">
        <f>'raw data'!D166</f>
        <v>38395.944814814815</v>
      </c>
      <c r="E166" s="15">
        <f>'raw data'!E166</f>
        <v>6010.015918924181</v>
      </c>
      <c r="F166" s="31">
        <f>'raw data'!F166</f>
        <v>6.4502914245465774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181r1  56-62</v>
      </c>
      <c r="D167" s="81">
        <f>'raw data'!D167</f>
        <v>38395.95175925926</v>
      </c>
      <c r="E167" s="15">
        <f>'raw data'!E167</f>
        <v>6185.337678071237</v>
      </c>
      <c r="F167" s="31">
        <f>'raw data'!F167</f>
        <v>2.608802848524206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182r1  43-52</v>
      </c>
      <c r="D168" s="81">
        <f>'raw data'!D168</f>
        <v>38395.958703703705</v>
      </c>
      <c r="E168" s="15">
        <f>'raw data'!E168</f>
        <v>5493.183018134843</v>
      </c>
      <c r="F168" s="31">
        <f>'raw data'!F168</f>
        <v>2.957456105162874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38395.96564814815</v>
      </c>
      <c r="E169" s="179">
        <v>1845.35</v>
      </c>
      <c r="F169" s="180"/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38395.972604166665</v>
      </c>
      <c r="E170" s="178">
        <v>34067.96</v>
      </c>
      <c r="F170" s="178">
        <v>3.3407243891060534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38395.97956018519</v>
      </c>
      <c r="E171" s="178">
        <v>117251.91</v>
      </c>
      <c r="F171" s="178">
        <v>0.6009676512622049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183r1  101-110</v>
      </c>
      <c r="D172" s="81">
        <f>'raw data'!D172</f>
        <v>38395.986493055556</v>
      </c>
      <c r="E172" s="15">
        <f>'raw data'!E172</f>
        <v>4411.740077496294</v>
      </c>
      <c r="F172" s="31">
        <f>'raw data'!F172</f>
        <v>6.840481274757564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184r1  60-71</v>
      </c>
      <c r="D173" s="81">
        <f>'raw data'!D173</f>
        <v>38395.99344907407</v>
      </c>
      <c r="E173" s="15">
        <f>'raw data'!E173</f>
        <v>8924.519297642695</v>
      </c>
      <c r="F173" s="31">
        <f>'raw data'!F173</f>
        <v>4.186173056391156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164r3  115-123</v>
      </c>
      <c r="D174" s="81">
        <f>'raw data'!D174</f>
        <v>38396.000393518516</v>
      </c>
      <c r="E174" s="15">
        <f>'raw data'!E174</f>
        <v>5098.151159171321</v>
      </c>
      <c r="F174" s="31">
        <f>'raw data'!F174</f>
        <v>3.9752972646468745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38396.00733796296</v>
      </c>
      <c r="E175" s="15">
        <f>'raw data'!E175</f>
        <v>36310.433115798776</v>
      </c>
      <c r="F175" s="31">
        <f>'raw data'!F175</f>
        <v>3.1625234522091947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38396.01428240741</v>
      </c>
      <c r="E176" s="15">
        <f>'raw data'!E176</f>
        <v>8623.123790164356</v>
      </c>
      <c r="F176" s="31">
        <f>'raw data'!F176</f>
        <v>3.534153942409716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165r3  18-28</v>
      </c>
      <c r="D177" s="81">
        <f>'raw data'!D177</f>
        <v>38396.02122685185</v>
      </c>
      <c r="E177" s="15">
        <f>'raw data'!E177</f>
        <v>3462.026966194744</v>
      </c>
      <c r="F177" s="31">
        <f>'raw data'!F177</f>
        <v>3.9764752861201287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166r3  45-55</v>
      </c>
      <c r="D178" s="81">
        <f>'raw data'!D178</f>
        <v>38396.02815972222</v>
      </c>
      <c r="E178" s="15">
        <f>'raw data'!E178</f>
        <v>7858.467653096299</v>
      </c>
      <c r="F178" s="31">
        <f>'raw data'!F178</f>
        <v>3.972603467810261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38396.035092592596</v>
      </c>
      <c r="E179" s="15">
        <f>'raw data'!E179</f>
        <v>2102.4253362147992</v>
      </c>
      <c r="F179" s="31">
        <f>'raw data'!F179</f>
        <v>3.564136313196097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38396.04204861111</v>
      </c>
      <c r="E180" s="15">
        <f>'raw data'!E180</f>
        <v>37483.381548816746</v>
      </c>
      <c r="F180" s="31">
        <f>'raw data'!F180</f>
        <v>2.0359753344950238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82r2  101-110</v>
      </c>
      <c r="D181" s="81">
        <f>'raw data'!D181</f>
        <v>38396.048993055556</v>
      </c>
      <c r="E181" s="15">
        <f>'raw data'!E181</f>
        <v>35216.06776254794</v>
      </c>
      <c r="F181" s="31">
        <f>'raw data'!F181</f>
        <v>1.4181620979385583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38396.055925925924</v>
      </c>
      <c r="E182" s="15">
        <f>'raw data'!E182</f>
        <v>134375.67960031942</v>
      </c>
      <c r="F182" s="31">
        <f>'raw data'!F182</f>
        <v>0.34667973917002926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83r2  32-42</v>
      </c>
      <c r="D183" s="81">
        <f>'raw data'!D183</f>
        <v>38396.06288194445</v>
      </c>
      <c r="E183" s="15">
        <f>'raw data'!E183</f>
        <v>42989.97741297017</v>
      </c>
      <c r="F183" s="31">
        <f>'raw data'!F183</f>
        <v>2.606146786991734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95r3  40-50</v>
      </c>
      <c r="D184" s="81">
        <f>'raw data'!D184</f>
        <v>38396.06982638889</v>
      </c>
      <c r="E184" s="15">
        <f>'raw data'!E184</f>
        <v>14393.346449084329</v>
      </c>
      <c r="F184" s="31">
        <f>'raw data'!F184</f>
        <v>1.5339808172832086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38396.07677083334</v>
      </c>
      <c r="E185" s="15">
        <f>'raw data'!E185</f>
        <v>38455.62948946821</v>
      </c>
      <c r="F185" s="31">
        <f>'raw data'!F185</f>
        <v>0.6697614629524345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38396.08373842593</v>
      </c>
      <c r="E186" s="178">
        <v>2177.555</v>
      </c>
      <c r="F186" s="178">
        <v>3.467739421640301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38396.09070601852</v>
      </c>
      <c r="E187" s="179">
        <v>815.09</v>
      </c>
      <c r="F187" s="180"/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38396.09762731481</v>
      </c>
      <c r="E188" s="15">
        <f>'raw data'!E188</f>
        <v>124945.91126696384</v>
      </c>
      <c r="F188" s="31">
        <f>'raw data'!F188</f>
        <v>0.5439597951942144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38396.10457175926</v>
      </c>
      <c r="E189" s="15">
        <f>'raw data'!E189</f>
        <v>2180.6006674779496</v>
      </c>
      <c r="F189" s="31">
        <f>'raw data'!F189</f>
        <v>1.5062958938635531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38396.1115162037</v>
      </c>
      <c r="E190" s="178">
        <v>38317.26</v>
      </c>
      <c r="F190" s="178">
        <v>3.7008393169626372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38395.89881944445</v>
      </c>
      <c r="E198" s="178">
        <v>27029.835</v>
      </c>
      <c r="F198" s="178">
        <v>4.9131795174268715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38395.90577546296</v>
      </c>
      <c r="E199" s="178">
        <v>444.51</v>
      </c>
      <c r="F199" s="178">
        <v>13.76958065724231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38395.91273148148</v>
      </c>
      <c r="E200" s="15">
        <f>'raw data'!E200</f>
        <v>36003.55993755126</v>
      </c>
      <c r="F200" s="31">
        <f>'raw data'!F200</f>
        <v>3.595919304827514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38395.919699074075</v>
      </c>
      <c r="E201" s="15">
        <v>24826.83</v>
      </c>
      <c r="F201" s="31">
        <f>'raw data'!F201</f>
        <v>2.02991458788437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38395.92664351852</v>
      </c>
      <c r="E202" s="15">
        <f>'raw data'!E202</f>
        <v>5220.450148844251</v>
      </c>
      <c r="F202" s="31">
        <f>'raw data'!F202</f>
        <v>3.684508514423897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179r4  85-91</v>
      </c>
      <c r="D203" s="81">
        <f>'raw data'!D203</f>
        <v>38395.933599537035</v>
      </c>
      <c r="E203" s="15">
        <f>'raw data'!E203</f>
        <v>11817.006272675619</v>
      </c>
      <c r="F203" s="31">
        <f>'raw data'!F203</f>
        <v>3.212199124361538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38395.940567129626</v>
      </c>
      <c r="E204" s="178">
        <v>28865.74</v>
      </c>
      <c r="F204" s="178">
        <v>1.37855953868149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179r4  130-133</v>
      </c>
      <c r="D205" s="81">
        <f>'raw data'!D205</f>
        <v>38395.94751157407</v>
      </c>
      <c r="E205" s="15">
        <f>'raw data'!E205</f>
        <v>26726.986241124177</v>
      </c>
      <c r="F205" s="31">
        <f>'raw data'!F205</f>
        <v>4.40882017830231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181r1  56-62</v>
      </c>
      <c r="D206" s="81">
        <f>'raw data'!D206</f>
        <v>38395.95446759259</v>
      </c>
      <c r="E206" s="178">
        <v>27003.5</v>
      </c>
      <c r="F206" s="178">
        <v>2.8162245672988178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182r1  43-52</v>
      </c>
      <c r="D207" s="81">
        <f>'raw data'!D207</f>
        <v>38395.96140046296</v>
      </c>
      <c r="E207" s="15">
        <f>'raw data'!E207</f>
        <v>52652.45584280546</v>
      </c>
      <c r="F207" s="31">
        <f>'raw data'!F207</f>
        <v>3.4364308310592624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38395.968356481484</v>
      </c>
      <c r="E208" s="178">
        <v>17278.54</v>
      </c>
      <c r="F208" s="178">
        <v>1.7283837521344427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38395.9753125</v>
      </c>
      <c r="E209" s="178">
        <v>27725.995</v>
      </c>
      <c r="F209" s="178">
        <v>2.386020380060701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38395.982256944444</v>
      </c>
      <c r="E210" s="15">
        <f>'raw data'!E210</f>
        <v>3125.7820045572134</v>
      </c>
      <c r="F210" s="31">
        <f>'raw data'!F210</f>
        <v>7.119351633874519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183r1  101-110</v>
      </c>
      <c r="D211" s="81">
        <f>'raw data'!D211</f>
        <v>38395.98920138889</v>
      </c>
      <c r="E211" s="15">
        <f>'raw data'!E211</f>
        <v>30288.83340935491</v>
      </c>
      <c r="F211" s="31">
        <f>'raw data'!F211</f>
        <v>1.5281646496648498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184r1  60-71</v>
      </c>
      <c r="D212" s="81">
        <f>'raw data'!D212</f>
        <v>38395.996145833335</v>
      </c>
      <c r="E212" s="178">
        <v>34460.08</v>
      </c>
      <c r="F212" s="178">
        <v>1.0025462249442876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164r3  115-123</v>
      </c>
      <c r="D213" s="81">
        <f>'raw data'!D213</f>
        <v>38396.00309027778</v>
      </c>
      <c r="E213" s="15">
        <f>'raw data'!E213</f>
        <v>37322.330951757045</v>
      </c>
      <c r="F213" s="31">
        <f>'raw data'!F213</f>
        <v>1.6638834479142397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38396.010034722225</v>
      </c>
      <c r="E214" s="15">
        <f>'raw data'!E214</f>
        <v>28124.1502744929</v>
      </c>
      <c r="F214" s="31">
        <f>'raw data'!F214</f>
        <v>2.2303888978021846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38396.01697916666</v>
      </c>
      <c r="E215" s="178">
        <v>37928.82</v>
      </c>
      <c r="F215" s="178">
        <v>2.931200733172926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165r3  18-28</v>
      </c>
      <c r="D216" s="81">
        <f>'raw data'!D216</f>
        <v>38396.02392361111</v>
      </c>
      <c r="E216" s="15">
        <f>'raw data'!E216</f>
        <v>17111.750659206496</v>
      </c>
      <c r="F216" s="31">
        <f>'raw data'!F216</f>
        <v>0.5668410174570591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166r3  45-55</v>
      </c>
      <c r="D217" s="81">
        <f>'raw data'!D217</f>
        <v>38396.03084490741</v>
      </c>
      <c r="E217" s="178">
        <v>28985.185</v>
      </c>
      <c r="F217" s="178">
        <v>3.606697278315378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38396.03778935185</v>
      </c>
      <c r="E218" s="178">
        <v>31072.565000000002</v>
      </c>
      <c r="F218" s="178">
        <v>3.799105145815394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38396.04474537037</v>
      </c>
      <c r="E219" s="15">
        <f>'raw data'!E219</f>
        <v>28191.719012852365</v>
      </c>
      <c r="F219" s="31">
        <f>'raw data'!F219</f>
        <v>3.824036902963468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82r2  101-110</v>
      </c>
      <c r="D220" s="81">
        <f>'raw data'!D220</f>
        <v>38396.05167824074</v>
      </c>
      <c r="E220" s="15">
        <f>'raw data'!E220</f>
        <v>24912.03126271033</v>
      </c>
      <c r="F220" s="31">
        <f>'raw data'!F220</f>
        <v>0.8853718029897073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38396.05863425926</v>
      </c>
      <c r="E221" s="15">
        <f>'raw data'!E221</f>
        <v>6510.853701701962</v>
      </c>
      <c r="F221" s="31">
        <f>'raw data'!F221</f>
        <v>2.1473120837499002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83r2  32-42</v>
      </c>
      <c r="D222" s="81">
        <f>'raw data'!D222</f>
        <v>38396.0655787037</v>
      </c>
      <c r="E222" s="15">
        <f>'raw data'!E222</f>
        <v>17841.953728374858</v>
      </c>
      <c r="F222" s="31">
        <f>'raw data'!F222</f>
        <v>1.4807482082955281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95r3  40-50</v>
      </c>
      <c r="D223" s="81">
        <f>'raw data'!D223</f>
        <v>38396.07252314815</v>
      </c>
      <c r="E223" s="15">
        <f>'raw data'!E223</f>
        <v>33669.00942140603</v>
      </c>
      <c r="F223" s="31">
        <f>'raw data'!F223</f>
        <v>0.9151226323160914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38396.07947916666</v>
      </c>
      <c r="E224" s="178">
        <v>28525.345</v>
      </c>
      <c r="F224" s="178">
        <v>0.1804866680288691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38396.086435185185</v>
      </c>
      <c r="E225" s="15">
        <f>'raw data'!E225</f>
        <v>19086.303291296772</v>
      </c>
      <c r="F225" s="31">
        <f>'raw data'!F225</f>
        <v>2.752558061081456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38396.09339120371</v>
      </c>
      <c r="E226" s="178">
        <v>391.315</v>
      </c>
      <c r="F226" s="178">
        <v>181.1609326191363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38396.100335648145</v>
      </c>
      <c r="E227" s="15">
        <f>'raw data'!E227</f>
        <v>3283.819193210264</v>
      </c>
      <c r="F227" s="31">
        <f>'raw data'!F227</f>
        <v>3.8075703064448345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38396.10728009259</v>
      </c>
      <c r="E228" s="15">
        <f>'raw data'!E228</f>
        <v>31170.695098936445</v>
      </c>
      <c r="F228" s="31">
        <f>'raw data'!F228</f>
        <v>1.3498555818387583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38396.114212962966</v>
      </c>
      <c r="E229" s="15">
        <f>'raw data'!E229</f>
        <v>29152.38058476521</v>
      </c>
      <c r="F229" s="31">
        <f>'raw data'!F229</f>
        <v>0.4829348759670843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38395.899733796294</v>
      </c>
      <c r="E237" s="178">
        <v>4462499.3</v>
      </c>
      <c r="F237" s="178">
        <v>0.6967882812753667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38395.90667824074</v>
      </c>
      <c r="E238" s="15">
        <f>'raw data'!E238</f>
        <v>4916.722403610777</v>
      </c>
      <c r="F238" s="31">
        <f>'raw data'!F238</f>
        <v>12.412241622357923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38395.91364583333</v>
      </c>
      <c r="E239" s="178">
        <v>1144238.7</v>
      </c>
      <c r="F239" s="178"/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38395.92061342593</v>
      </c>
      <c r="E240" s="178">
        <v>4213858.905</v>
      </c>
      <c r="F240" s="178">
        <v>10.560743858741871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38395.92755787037</v>
      </c>
      <c r="E241" s="15">
        <f>'raw data'!E241</f>
        <v>9882.467079845366</v>
      </c>
      <c r="F241" s="31">
        <f>'raw data'!F241</f>
        <v>3.441632042524168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179r4  85-91</v>
      </c>
      <c r="D242" s="81">
        <f>'raw data'!D242</f>
        <v>38395.93451388889</v>
      </c>
      <c r="E242" s="178">
        <v>1001007.405</v>
      </c>
      <c r="F242" s="178">
        <v>0.7168519226554665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38395.94148148148</v>
      </c>
      <c r="E243" s="181">
        <v>4349028.7</v>
      </c>
      <c r="F243" s="180"/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179r4  130-133</v>
      </c>
      <c r="D244" s="81">
        <f>'raw data'!D244</f>
        <v>38395.948425925926</v>
      </c>
      <c r="E244" s="178">
        <v>1070292.34</v>
      </c>
      <c r="F244" s="178">
        <v>0.2392830004224606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181r1  56-62</v>
      </c>
      <c r="D245" s="81">
        <f>'raw data'!D245</f>
        <v>38395.95537037037</v>
      </c>
      <c r="E245" s="178">
        <v>1046227.58</v>
      </c>
      <c r="F245" s="178">
        <v>0.7771697538593643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182r1  43-52</v>
      </c>
      <c r="D246" s="81">
        <f>'raw data'!D246</f>
        <v>38395.96231481482</v>
      </c>
      <c r="E246" s="15">
        <f>'raw data'!E246</f>
        <v>988406.8863036078</v>
      </c>
      <c r="F246" s="31">
        <f>'raw data'!F246</f>
        <v>5.22880992481112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38395.96925925926</v>
      </c>
      <c r="E247" s="178">
        <v>3458818.295</v>
      </c>
      <c r="F247" s="178">
        <v>0.18239059344786868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38395.97621527778</v>
      </c>
      <c r="E248" s="179">
        <v>4203065.95</v>
      </c>
      <c r="F248" s="180"/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38395.98315972222</v>
      </c>
      <c r="E249" s="15">
        <f>'raw data'!E249</f>
        <v>8405.071984069902</v>
      </c>
      <c r="F249" s="31">
        <f>'raw data'!F249</f>
        <v>8.308036734974564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183r1  101-110</v>
      </c>
      <c r="D250" s="81">
        <f>'raw data'!D250</f>
        <v>38395.99010416667</v>
      </c>
      <c r="E250" s="15">
        <f>'raw data'!E250</f>
        <v>1055861.3191635525</v>
      </c>
      <c r="F250" s="31">
        <f>'raw data'!F250</f>
        <v>3.9603305616627926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184r1  60-71</v>
      </c>
      <c r="D251" s="81">
        <f>'raw data'!D251</f>
        <v>38395.99706018518</v>
      </c>
      <c r="E251" s="15">
        <f>'raw data'!E251</f>
        <v>785584.8287533415</v>
      </c>
      <c r="F251" s="31">
        <f>'raw data'!F251</f>
        <v>2.864786930474805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164r3  115-123</v>
      </c>
      <c r="D252" s="81">
        <f>'raw data'!D252</f>
        <v>38396.00400462963</v>
      </c>
      <c r="E252" s="15">
        <f>'raw data'!E252</f>
        <v>1124524.4541959222</v>
      </c>
      <c r="F252" s="31">
        <f>'raw data'!F252</f>
        <v>2.4832645360972267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38396.01094907407</v>
      </c>
      <c r="E253" s="15">
        <f>'raw data'!E253</f>
        <v>4724088.562225645</v>
      </c>
      <c r="F253" s="31">
        <f>'raw data'!F253</f>
        <v>2.0272205039198212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38396.01789351852</v>
      </c>
      <c r="E254" s="178">
        <v>1322707.25</v>
      </c>
      <c r="F254" s="178">
        <v>2.353033400257693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165r3  18-28</v>
      </c>
      <c r="D255" s="81">
        <f>'raw data'!D255</f>
        <v>38396.024826388886</v>
      </c>
      <c r="E255" s="15">
        <f>'raw data'!E255</f>
        <v>1479713.0213163244</v>
      </c>
      <c r="F255" s="31">
        <f>'raw data'!F255</f>
        <v>2.932660359459295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166r3  45-55</v>
      </c>
      <c r="D256" s="81">
        <f>'raw data'!D256</f>
        <v>38396.03175925926</v>
      </c>
      <c r="E256" s="15">
        <f>'raw data'!E256</f>
        <v>1067300.7282437137</v>
      </c>
      <c r="F256" s="31">
        <f>'raw data'!F256</f>
        <v>2.7243663927036033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38396.03870370371</v>
      </c>
      <c r="E257" s="15">
        <f>'raw data'!E257</f>
        <v>5022814.696860451</v>
      </c>
      <c r="F257" s="31">
        <f>'raw data'!F257</f>
        <v>2.0834424583313247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38396.04565972222</v>
      </c>
      <c r="E258" s="15">
        <f>'raw data'!E258</f>
        <v>4889218.812556861</v>
      </c>
      <c r="F258" s="31">
        <f>'raw data'!F258</f>
        <v>2.6122877453074045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82r2  101-110</v>
      </c>
      <c r="D259" s="81">
        <f>'raw data'!D259</f>
        <v>38396.05259259259</v>
      </c>
      <c r="E259" s="15">
        <f>'raw data'!E259</f>
        <v>601081.6914257273</v>
      </c>
      <c r="F259" s="31">
        <f>'raw data'!F259</f>
        <v>2.496679712187643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38396.05954861111</v>
      </c>
      <c r="E260" s="15">
        <f>'raw data'!E260</f>
        <v>14078.258286445895</v>
      </c>
      <c r="F260" s="31">
        <f>'raw data'!F260</f>
        <v>3.831840603961167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83r2  32-42</v>
      </c>
      <c r="D261" s="81">
        <f>'raw data'!D261</f>
        <v>38396.06649305556</v>
      </c>
      <c r="E261" s="15">
        <f>'raw data'!E261</f>
        <v>666567.775182486</v>
      </c>
      <c r="F261" s="31">
        <f>'raw data'!F261</f>
        <v>0.9538237147069475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95r3  40-50</v>
      </c>
      <c r="D262" s="81">
        <f>'raw data'!D262</f>
        <v>38396.0734375</v>
      </c>
      <c r="E262" s="15">
        <f>'raw data'!E262</f>
        <v>966413.2895999403</v>
      </c>
      <c r="F262" s="31">
        <f>'raw data'!F262</f>
        <v>1.202094129049553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38396.08039351852</v>
      </c>
      <c r="E263" s="178">
        <v>4657222.14</v>
      </c>
      <c r="F263" s="178">
        <v>1.5074329866616185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38396.08734953704</v>
      </c>
      <c r="E264" s="15">
        <f>'raw data'!E264</f>
        <v>3537277.9966250323</v>
      </c>
      <c r="F264" s="31">
        <f>'raw data'!F264</f>
        <v>0.992738029085108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38396.094293981485</v>
      </c>
      <c r="E265" s="15">
        <f>'raw data'!E265</f>
        <v>5573.177534881629</v>
      </c>
      <c r="F265" s="31">
        <f>'raw data'!F265</f>
        <v>6.341534438045722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38396.10125</v>
      </c>
      <c r="E266" s="15">
        <f>'raw data'!E266</f>
        <v>9041.844466870685</v>
      </c>
      <c r="F266" s="31">
        <f>'raw data'!F266</f>
        <v>5.184813848209651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38396.10818287037</v>
      </c>
      <c r="E267" s="15">
        <f>'raw data'!E267</f>
        <v>5148346.161936346</v>
      </c>
      <c r="F267" s="31">
        <f>'raw data'!F267</f>
        <v>1.1281699537164356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38396.115115740744</v>
      </c>
      <c r="E268" s="15">
        <f>'raw data'!E268</f>
        <v>4930132.47496802</v>
      </c>
      <c r="F268" s="31">
        <f>'raw data'!F268</f>
        <v>2.4680836166673625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38395.89743055555</v>
      </c>
      <c r="E276" s="15">
        <f>'raw data'!E276</f>
        <v>28893.110347707174</v>
      </c>
      <c r="F276" s="31">
        <f>'raw data'!F276</f>
        <v>7.250107320010486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38395.904398148145</v>
      </c>
      <c r="E277" s="15">
        <f>'raw data'!E277</f>
        <v>149.48893257172992</v>
      </c>
      <c r="F277" s="31">
        <f>'raw data'!F277</f>
        <v>45.34156352298127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38395.91135416667</v>
      </c>
      <c r="E278" s="15">
        <f>'raw data'!E278</f>
        <v>31482.97190999906</v>
      </c>
      <c r="F278" s="31">
        <f>'raw data'!F278</f>
        <v>0.7926580683159421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38395.91832175926</v>
      </c>
      <c r="E279" s="15">
        <f>'raw data'!E279</f>
        <v>30113.933272053175</v>
      </c>
      <c r="F279" s="31">
        <f>'raw data'!F279</f>
        <v>12.229230932307562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38395.92527777778</v>
      </c>
      <c r="E280" s="178">
        <v>2065.295</v>
      </c>
      <c r="F280" s="178">
        <v>6.080934462463553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179r4  85-91</v>
      </c>
      <c r="D281" s="81">
        <f>'raw data'!D281</f>
        <v>38395.932233796295</v>
      </c>
      <c r="E281" s="15">
        <f>'raw data'!E281</f>
        <v>6514.2343899112075</v>
      </c>
      <c r="F281" s="31">
        <f>'raw data'!F281</f>
        <v>2.886754948898645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38395.93918981482</v>
      </c>
      <c r="E282" s="179">
        <v>32000</v>
      </c>
      <c r="F282" s="180"/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179r4  130-133</v>
      </c>
      <c r="D283" s="81">
        <f>'raw data'!D283</f>
        <v>38395.94613425926</v>
      </c>
      <c r="E283" s="178">
        <v>18267.114999999998</v>
      </c>
      <c r="F283" s="178">
        <v>4.024719467760629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181r1  56-62</v>
      </c>
      <c r="D284" s="81">
        <f>'raw data'!D284</f>
        <v>38395.9530787037</v>
      </c>
      <c r="E284" s="15">
        <f>'raw data'!E284</f>
        <v>11996.571327456251</v>
      </c>
      <c r="F284" s="31">
        <f>'raw data'!F284</f>
        <v>3.3686784708145234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182r1  43-52</v>
      </c>
      <c r="D285" s="81">
        <f>'raw data'!D285</f>
        <v>38395.96003472222</v>
      </c>
      <c r="E285" s="15">
        <f>'raw data'!E285</f>
        <v>61943.93159718837</v>
      </c>
      <c r="F285" s="31">
        <f>'raw data'!F285</f>
        <v>5.516996081861973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38395.96696759259</v>
      </c>
      <c r="E286" s="178">
        <v>16377.335</v>
      </c>
      <c r="F286" s="178">
        <v>1.8761239824975229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38395.97392361111</v>
      </c>
      <c r="E287" s="179">
        <v>34077.4</v>
      </c>
      <c r="F287" s="180"/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38395.98087962963</v>
      </c>
      <c r="E288" s="15">
        <f>'raw data'!E288</f>
        <v>721.2108898931192</v>
      </c>
      <c r="F288" s="31">
        <f>'raw data'!F288</f>
        <v>22.34944322468176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183r1  101-110</v>
      </c>
      <c r="D289" s="81">
        <f>'raw data'!D289</f>
        <v>38395.98782407407</v>
      </c>
      <c r="E289" s="15">
        <f>'raw data'!E289</f>
        <v>20544.468550140235</v>
      </c>
      <c r="F289" s="31">
        <f>'raw data'!F289</f>
        <v>2.348932664218407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184r1  60-71</v>
      </c>
      <c r="D290" s="81">
        <f>'raw data'!D290</f>
        <v>38395.99476851852</v>
      </c>
      <c r="E290" s="15">
        <f>'raw data'!E290</f>
        <v>19287.408161082174</v>
      </c>
      <c r="F290" s="31">
        <f>'raw data'!F290</f>
        <v>5.124405173910986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164r3  115-123</v>
      </c>
      <c r="D291" s="81">
        <f>'raw data'!D291</f>
        <v>38396.00171296296</v>
      </c>
      <c r="E291" s="15">
        <f>'raw data'!E291</f>
        <v>19186.751989574757</v>
      </c>
      <c r="F291" s="31">
        <f>'raw data'!F291</f>
        <v>3.110712988073941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38396.00865740741</v>
      </c>
      <c r="E292" s="15">
        <f>'raw data'!E292</f>
        <v>34903.94877386598</v>
      </c>
      <c r="F292" s="31">
        <f>'raw data'!F292</f>
        <v>1.892988918194432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38396.01561342592</v>
      </c>
      <c r="E293" s="179">
        <v>34720.17</v>
      </c>
      <c r="F293" s="180"/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165r3  18-28</v>
      </c>
      <c r="D294" s="81">
        <f>'raw data'!D294</f>
        <v>38396.0225462963</v>
      </c>
      <c r="E294" s="15">
        <f>'raw data'!E294</f>
        <v>9422.709834498257</v>
      </c>
      <c r="F294" s="31">
        <f>'raw data'!F294</f>
        <v>1.0241601696124598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166r3  45-55</v>
      </c>
      <c r="D295" s="81">
        <f>'raw data'!D295</f>
        <v>38396.02947916667</v>
      </c>
      <c r="E295" s="15">
        <f>'raw data'!E295</f>
        <v>17337.482224248786</v>
      </c>
      <c r="F295" s="31">
        <f>'raw data'!F295</f>
        <v>1.4707838290791297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38396.036412037036</v>
      </c>
      <c r="E296" s="15">
        <f>'raw data'!E296</f>
        <v>43024.043225998714</v>
      </c>
      <c r="F296" s="31">
        <f>'raw data'!F296</f>
        <v>2.530002929408193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38396.04336805556</v>
      </c>
      <c r="E297" s="178">
        <v>36020.33</v>
      </c>
      <c r="F297" s="178">
        <v>2.3079110001756624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82r2  101-110</v>
      </c>
      <c r="D298" s="81">
        <f>'raw data'!D298</f>
        <v>38396.0503125</v>
      </c>
      <c r="E298" s="15">
        <f>'raw data'!E298</f>
        <v>12281.565264215691</v>
      </c>
      <c r="F298" s="31">
        <f>'raw data'!F298</f>
        <v>2.1602284865228913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38396.05725694444</v>
      </c>
      <c r="E299" s="15">
        <f>'raw data'!E299</f>
        <v>2791.6073002438648</v>
      </c>
      <c r="F299" s="31">
        <f>'raw data'!F299</f>
        <v>1.2455247636756999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83r2  32-42</v>
      </c>
      <c r="D300" s="81">
        <f>'raw data'!D300</f>
        <v>38396.06420138889</v>
      </c>
      <c r="E300" s="15">
        <f>'raw data'!E300</f>
        <v>8719.890127165898</v>
      </c>
      <c r="F300" s="31">
        <f>'raw data'!F300</f>
        <v>2.644779751137924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95r3  40-50</v>
      </c>
      <c r="D301" s="81">
        <f>'raw data'!D301</f>
        <v>38396.07114583333</v>
      </c>
      <c r="E301" s="15">
        <f>'raw data'!E301</f>
        <v>18014.87590795452</v>
      </c>
      <c r="F301" s="31">
        <f>'raw data'!F301</f>
        <v>0.27506362704485654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38396.07809027778</v>
      </c>
      <c r="E302" s="15">
        <f>'raw data'!E302</f>
        <v>36039.83436728174</v>
      </c>
      <c r="F302" s="31">
        <f>'raw data'!F302</f>
        <v>2.138194919427999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38396.08505787037</v>
      </c>
      <c r="E303" s="15">
        <f>'raw data'!E303</f>
        <v>18766.002436485105</v>
      </c>
      <c r="F303" s="31">
        <f>'raw data'!F303</f>
        <v>0.3800995435393091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38396.09201388889</v>
      </c>
      <c r="E304" s="178">
        <v>126.255</v>
      </c>
      <c r="F304" s="178">
        <v>101.06325980366124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38396.098958333336</v>
      </c>
      <c r="E305" s="178">
        <v>903.355</v>
      </c>
      <c r="F305" s="178">
        <v>14.882544769996018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38396.10590277778</v>
      </c>
      <c r="E306" s="15">
        <f>'raw data'!E306</f>
        <v>42724.14886450128</v>
      </c>
      <c r="F306" s="31">
        <f>'raw data'!F306</f>
        <v>1.9653555328223355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38396.11283564815</v>
      </c>
      <c r="E307" s="15">
        <f>'raw data'!E307</f>
        <v>35515.12938905593</v>
      </c>
      <c r="F307" s="31">
        <f>'raw data'!F307</f>
        <v>0.4998297404293806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38395.89925925926</v>
      </c>
      <c r="E315" s="15">
        <f>'raw data'!E315</f>
        <v>16268.83462208052</v>
      </c>
      <c r="F315" s="31">
        <f>'raw data'!F315</f>
        <v>4.403674367496199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38395.90621527778</v>
      </c>
      <c r="E316" s="15">
        <f>'raw data'!E316</f>
        <v>-269.49142871092454</v>
      </c>
      <c r="F316" s="31">
        <f>'raw data'!F316</f>
        <v>0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38395.9131712963</v>
      </c>
      <c r="E317" s="178">
        <v>9379.83</v>
      </c>
      <c r="F317" s="178">
        <v>2.7086148307633993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38395.92015046296</v>
      </c>
      <c r="E318" s="178">
        <v>14927.825</v>
      </c>
      <c r="F318" s="178">
        <v>3.9939590978121373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38395.927083333336</v>
      </c>
      <c r="E319" s="15">
        <f>'raw data'!E319</f>
        <v>-170.9244161222584</v>
      </c>
      <c r="F319" s="31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179r4  85-91</v>
      </c>
      <c r="D320" s="81">
        <f>'raw data'!D320</f>
        <v>38395.93405092593</v>
      </c>
      <c r="E320" s="15">
        <f>'raw data'!E320</f>
        <v>3307.2105556684874</v>
      </c>
      <c r="F320" s="31">
        <f>'raw data'!F320</f>
        <v>12.106367837702162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38395.94100694444</v>
      </c>
      <c r="E321" s="179">
        <v>16000</v>
      </c>
      <c r="F321" s="180">
        <f>'raw data'!F321</f>
        <v>1.7135399749808986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179r4  130-133</v>
      </c>
      <c r="D322" s="81">
        <f>'raw data'!D322</f>
        <v>38395.947962962964</v>
      </c>
      <c r="E322" s="15">
        <f>'raw data'!E322</f>
        <v>13459.351404176161</v>
      </c>
      <c r="F322" s="31">
        <f>'raw data'!F322</f>
        <v>3.530979274257307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181r1  56-62</v>
      </c>
      <c r="D323" s="81">
        <f>'raw data'!D323</f>
        <v>38395.95490740741</v>
      </c>
      <c r="E323" s="15">
        <f>'raw data'!E323</f>
        <v>4054.27691309697</v>
      </c>
      <c r="F323" s="31">
        <f>'raw data'!F323</f>
        <v>6.1234572692833105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182r1  43-52</v>
      </c>
      <c r="D324" s="81">
        <f>'raw data'!D324</f>
        <v>38395.961851851855</v>
      </c>
      <c r="E324" s="15">
        <f>'raw data'!E324</f>
        <v>18254.781968940137</v>
      </c>
      <c r="F324" s="31">
        <f>'raw data'!F324</f>
        <v>1.2389397188109508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38395.9687962963</v>
      </c>
      <c r="E325" s="15">
        <f>'raw data'!E325</f>
        <v>12594.898870386107</v>
      </c>
      <c r="F325" s="31">
        <f>'raw data'!F325</f>
        <v>3.0203547394608403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38395.975752314815</v>
      </c>
      <c r="E326" s="179">
        <v>15500</v>
      </c>
      <c r="F326" s="180">
        <f>'raw data'!F326</f>
        <v>3.999077494197043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38395.98269675926</v>
      </c>
      <c r="E327" s="15">
        <f>'raw data'!E327</f>
        <v>-137.7841316639873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183r1  101-110</v>
      </c>
      <c r="D328" s="81">
        <f>'raw data'!D328</f>
        <v>38395.989641203705</v>
      </c>
      <c r="E328" s="15">
        <f>'raw data'!E328</f>
        <v>6530.365738766076</v>
      </c>
      <c r="F328" s="31">
        <f>'raw data'!F328</f>
        <v>4.721341220855344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184r1  60-71</v>
      </c>
      <c r="D329" s="81">
        <f>'raw data'!D329</f>
        <v>38395.99658564815</v>
      </c>
      <c r="E329" s="15">
        <f>'raw data'!E329</f>
        <v>6469.620326507818</v>
      </c>
      <c r="F329" s="31">
        <f>'raw data'!F329</f>
        <v>9.266931858527123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164r3  115-123</v>
      </c>
      <c r="D330" s="81">
        <f>'raw data'!D330</f>
        <v>38396.003541666665</v>
      </c>
      <c r="E330" s="15">
        <f>'raw data'!E330</f>
        <v>6029.410172525827</v>
      </c>
      <c r="F330" s="31">
        <f>'raw data'!F330</f>
        <v>3.0390352721641296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38396.01047453703</v>
      </c>
      <c r="E331" s="178">
        <v>17627.06</v>
      </c>
      <c r="F331" s="178">
        <v>0.31706773553695733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38396.017430555556</v>
      </c>
      <c r="E332" s="178">
        <v>10585.285</v>
      </c>
      <c r="F332" s="178">
        <v>2.9047044237674093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165r3  18-28</v>
      </c>
      <c r="D333" s="81">
        <f>'raw data'!D333</f>
        <v>38396.024363425924</v>
      </c>
      <c r="E333" s="178">
        <v>2807.28</v>
      </c>
      <c r="F333" s="178">
        <v>9.97911019102082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166r3  45-55</v>
      </c>
      <c r="D334" s="81">
        <f>'raw data'!D334</f>
        <v>38396.0312962963</v>
      </c>
      <c r="E334" s="15">
        <f>'raw data'!E334</f>
        <v>5454.57933280626</v>
      </c>
      <c r="F334" s="31">
        <f>'raw data'!F334</f>
        <v>4.412937217174714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38396.03824074074</v>
      </c>
      <c r="E335" s="15">
        <f>'raw data'!E335</f>
        <v>17964.671387740913</v>
      </c>
      <c r="F335" s="31">
        <f>'raw data'!F335</f>
        <v>3.380061348150227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38396.04518518518</v>
      </c>
      <c r="E336" s="15">
        <f>'raw data'!E336</f>
        <v>16865.053834741408</v>
      </c>
      <c r="F336" s="31">
        <f>'raw data'!F336</f>
        <v>5.706750181914059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82r2  101-110</v>
      </c>
      <c r="D337" s="81">
        <f>'raw data'!D337</f>
        <v>38396.05212962963</v>
      </c>
      <c r="E337" s="15">
        <f>'raw data'!E337</f>
        <v>4036.6197934350635</v>
      </c>
      <c r="F337" s="31">
        <f>'raw data'!F337</f>
        <v>1.367734359375561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38396.05908564815</v>
      </c>
      <c r="E338" s="15">
        <f>'raw data'!E338</f>
        <v>230.03939960608182</v>
      </c>
      <c r="F338" s="31">
        <f>'raw data'!F338</f>
        <v>103.6255933759077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83r2  32-42</v>
      </c>
      <c r="D339" s="81">
        <f>'raw data'!D339</f>
        <v>38396.066030092596</v>
      </c>
      <c r="E339" s="15">
        <f>'raw data'!E339</f>
        <v>3386.7243734788026</v>
      </c>
      <c r="F339" s="31">
        <f>'raw data'!F339</f>
        <v>2.2887042969320026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95r3  40-50</v>
      </c>
      <c r="D340" s="81">
        <f>'raw data'!D340</f>
        <v>38396.072962962964</v>
      </c>
      <c r="E340" s="15">
        <f>'raw data'!E340</f>
        <v>6598.7087457809885</v>
      </c>
      <c r="F340" s="31">
        <f>'raw data'!F340</f>
        <v>3.609084209306455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38396.079930555556</v>
      </c>
      <c r="E341" s="15">
        <f>'raw data'!E341</f>
        <v>16110.910949183295</v>
      </c>
      <c r="F341" s="31">
        <f>'raw data'!F341</f>
        <v>3.620790426235635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38396.086875</v>
      </c>
      <c r="E342" s="15">
        <f>'raw data'!E342</f>
        <v>13710.922669311953</v>
      </c>
      <c r="F342" s="31">
        <f>'raw data'!F342</f>
        <v>1.5399523068563254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38396.093831018516</v>
      </c>
      <c r="E343" s="15">
        <f>'raw data'!E343</f>
        <v>190.78801127652875</v>
      </c>
      <c r="F343" s="31">
        <f>'raw data'!F343</f>
        <v>52.23461493458498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38396.10077546296</v>
      </c>
      <c r="E344" s="15">
        <f>'raw data'!E344</f>
        <v>119.77749293105886</v>
      </c>
      <c r="F344" s="31">
        <f>'raw data'!F344</f>
        <v>70.49104396071608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38396.107719907406</v>
      </c>
      <c r="E345" s="15">
        <f>'raw data'!E345</f>
        <v>17500.458481468373</v>
      </c>
      <c r="F345" s="31">
        <f>'raw data'!F345</f>
        <v>2.4134521458280274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38396.114652777775</v>
      </c>
      <c r="E346" s="15">
        <f>'raw data'!E346</f>
        <v>17754.948132743582</v>
      </c>
      <c r="F346" s="31">
        <f>'raw data'!F346</f>
        <v>1.5118622979076337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38395.89837962963</v>
      </c>
      <c r="E354" s="15">
        <f>'raw data'!E354</f>
        <v>27584.999069272453</v>
      </c>
      <c r="F354" s="31">
        <f>'raw data'!F354</f>
        <v>6.3909502355856045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38395.905335648145</v>
      </c>
      <c r="E355" s="15">
        <f>'raw data'!E355</f>
        <v>2075.703395186608</v>
      </c>
      <c r="F355" s="31">
        <f>'raw data'!F355</f>
        <v>2.3172646626564486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38395.912303240744</v>
      </c>
      <c r="E356" s="15">
        <f>'raw data'!E356</f>
        <v>4042.5674131081737</v>
      </c>
      <c r="F356" s="31">
        <f>'raw data'!F356</f>
        <v>6.710571669225812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38395.919270833336</v>
      </c>
      <c r="E357" s="15">
        <f>'raw data'!E357</f>
        <v>25652.901593171904</v>
      </c>
      <c r="F357" s="31">
        <f>'raw data'!F357</f>
        <v>3.0876135647511593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38395.92621527778</v>
      </c>
      <c r="E358" s="15">
        <f>'raw data'!E358</f>
        <v>2993.2319250427336</v>
      </c>
      <c r="F358" s="31">
        <f>'raw data'!F358</f>
        <v>9.281237378925788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179r4  85-91</v>
      </c>
      <c r="D359" s="81">
        <f>'raw data'!D359</f>
        <v>38395.933171296296</v>
      </c>
      <c r="E359" s="15">
        <f>'raw data'!E359</f>
        <v>2879.276413208823</v>
      </c>
      <c r="F359" s="31">
        <f>'raw data'!F359</f>
        <v>6.442422845054633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38395.94012731482</v>
      </c>
      <c r="E360" s="179">
        <v>28000</v>
      </c>
      <c r="F360" s="180">
        <f>'raw data'!F360</f>
        <v>0.818080160043866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179r4  130-133</v>
      </c>
      <c r="D361" s="81">
        <f>'raw data'!D361</f>
        <v>38395.94708333333</v>
      </c>
      <c r="E361" s="15">
        <f>'raw data'!E361</f>
        <v>9293.38042914691</v>
      </c>
      <c r="F361" s="31">
        <f>'raw data'!F361</f>
        <v>4.716456971803005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181r1  56-62</v>
      </c>
      <c r="D362" s="81">
        <f>'raw data'!D362</f>
        <v>38395.95402777778</v>
      </c>
      <c r="E362" s="15">
        <f>'raw data'!E362</f>
        <v>2849.1503193784697</v>
      </c>
      <c r="F362" s="31">
        <f>'raw data'!F362</f>
        <v>5.695851158016253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182r1  43-52</v>
      </c>
      <c r="D363" s="81">
        <f>'raw data'!D363</f>
        <v>38395.96097222222</v>
      </c>
      <c r="E363" s="15">
        <f>'raw data'!E363</f>
        <v>13106.191031136668</v>
      </c>
      <c r="F363" s="31">
        <f>'raw data'!F363</f>
        <v>4.069780060487772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38395.96791666667</v>
      </c>
      <c r="E364" s="15">
        <f>'raw data'!E364</f>
        <v>17098.53506089914</v>
      </c>
      <c r="F364" s="31">
        <f>'raw data'!F364</f>
        <v>3.662386643373379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38395.97487268518</v>
      </c>
      <c r="E365" s="179">
        <v>27500</v>
      </c>
      <c r="F365" s="180">
        <f>'raw data'!F365</f>
        <v>2.4210008381429837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38395.98181712963</v>
      </c>
      <c r="E366" s="15">
        <f>'raw data'!E366</f>
        <v>2650.115536391548</v>
      </c>
      <c r="F366" s="31">
        <f>'raw data'!F366</f>
        <v>16.91133227547622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183r1  101-110</v>
      </c>
      <c r="D367" s="81">
        <f>'raw data'!D367</f>
        <v>38395.98877314815</v>
      </c>
      <c r="E367" s="15">
        <f>'raw data'!E367</f>
        <v>2849.2787791271803</v>
      </c>
      <c r="F367" s="31">
        <f>'raw data'!F367</f>
        <v>1.4485654561149608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184r1  60-71</v>
      </c>
      <c r="D368" s="81">
        <f>'raw data'!D368</f>
        <v>38395.995717592596</v>
      </c>
      <c r="E368" s="15">
        <f>'raw data'!E368</f>
        <v>3914.428272051513</v>
      </c>
      <c r="F368" s="31">
        <f>'raw data'!F368</f>
        <v>3.9877480252984316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164r3  115-123</v>
      </c>
      <c r="D369" s="81">
        <f>'raw data'!D369</f>
        <v>38396.00266203703</v>
      </c>
      <c r="E369" s="15">
        <f>'raw data'!E369</f>
        <v>2653.248576374224</v>
      </c>
      <c r="F369" s="31">
        <f>'raw data'!F369</f>
        <v>7.037017002308846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38396.00960648148</v>
      </c>
      <c r="E370" s="15">
        <f>'raw data'!E370</f>
        <v>29704.842608175353</v>
      </c>
      <c r="F370" s="31">
        <f>'raw data'!F370</f>
        <v>2.4695346265085387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38396.016550925924</v>
      </c>
      <c r="E371" s="15">
        <f>'raw data'!E371</f>
        <v>4965.455249558422</v>
      </c>
      <c r="F371" s="31">
        <f>'raw data'!F371</f>
        <v>4.4134461636236555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165r3  18-28</v>
      </c>
      <c r="D372" s="81">
        <f>'raw data'!D372</f>
        <v>38396.0234837963</v>
      </c>
      <c r="E372" s="15">
        <f>'raw data'!E372</f>
        <v>2278.8040103536205</v>
      </c>
      <c r="F372" s="31">
        <f>'raw data'!F372</f>
        <v>3.333019349952703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166r3  45-55</v>
      </c>
      <c r="D373" s="81">
        <f>'raw data'!D373</f>
        <v>38396.03041666667</v>
      </c>
      <c r="E373" s="15">
        <f>'raw data'!E373</f>
        <v>2583.791318116766</v>
      </c>
      <c r="F373" s="31">
        <f>'raw data'!F373</f>
        <v>8.83089198897709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38396.03734953704</v>
      </c>
      <c r="E374" s="15">
        <f>'raw data'!E374</f>
        <v>17389.34075390286</v>
      </c>
      <c r="F374" s="31">
        <f>'raw data'!F374</f>
        <v>2.1623332172558327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38396.04430555556</v>
      </c>
      <c r="E375" s="15">
        <f>'raw data'!E375</f>
        <v>30640.310169967055</v>
      </c>
      <c r="F375" s="31">
        <f>'raw data'!F375</f>
        <v>1.2875114735368964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82r2  101-110</v>
      </c>
      <c r="D376" s="81">
        <f>'raw data'!D376</f>
        <v>38396.05125</v>
      </c>
      <c r="E376" s="15">
        <f>'raw data'!E376</f>
        <v>3372.5512674842503</v>
      </c>
      <c r="F376" s="31">
        <f>'raw data'!F376</f>
        <v>8.228618089553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38396.05820601852</v>
      </c>
      <c r="E377" s="15">
        <f>'raw data'!E377</f>
        <v>2701.5194080599863</v>
      </c>
      <c r="F377" s="31">
        <f>'raw data'!F377</f>
        <v>4.117213635043913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83r2  32-42</v>
      </c>
      <c r="D378" s="81">
        <f>'raw data'!D378</f>
        <v>38396.065150462964</v>
      </c>
      <c r="E378" s="15">
        <f>'raw data'!E378</f>
        <v>2366.1732527134427</v>
      </c>
      <c r="F378" s="31">
        <f>'raw data'!F378</f>
        <v>3.400614857018871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95r3  40-50</v>
      </c>
      <c r="D379" s="81">
        <f>'raw data'!D379</f>
        <v>38396.07209490741</v>
      </c>
      <c r="E379" s="15">
        <f>'raw data'!E379</f>
        <v>3193.359487554928</v>
      </c>
      <c r="F379" s="31">
        <f>'raw data'!F379</f>
        <v>3.4886406417545768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38396.079039351855</v>
      </c>
      <c r="E380" s="15">
        <f>'raw data'!E380</f>
        <v>29320.00461662548</v>
      </c>
      <c r="F380" s="31">
        <f>'raw data'!F380</f>
        <v>2.7092520038926535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38396.086006944446</v>
      </c>
      <c r="E381" s="15">
        <f>'raw data'!E381</f>
        <v>22420.597071600267</v>
      </c>
      <c r="F381" s="31">
        <f>'raw data'!F381</f>
        <v>3.0539025116203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38396.09296296296</v>
      </c>
      <c r="E382" s="15">
        <f>'raw data'!E382</f>
        <v>2244.8210440816188</v>
      </c>
      <c r="F382" s="31">
        <f>'raw data'!F382</f>
        <v>6.434766877471766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38396.09989583334</v>
      </c>
      <c r="E383" s="15">
        <f>'raw data'!E383</f>
        <v>1581.6157103681603</v>
      </c>
      <c r="F383" s="31">
        <f>'raw data'!F383</f>
        <v>0.5565381590579438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38396.106840277775</v>
      </c>
      <c r="E384" s="15">
        <f>'raw data'!E384</f>
        <v>17487.585959753265</v>
      </c>
      <c r="F384" s="31">
        <f>'raw data'!F384</f>
        <v>1.0292835212903517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38396.11377314815</v>
      </c>
      <c r="E385" s="15">
        <f>'raw data'!E385</f>
        <v>31804.974012560644</v>
      </c>
      <c r="F385" s="31">
        <f>'raw data'!F385</f>
        <v>2.9806900474066307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">
      <pane xSplit="2" topLeftCell="C1" activePane="topRight" state="frozen"/>
      <selection pane="topLeft" activeCell="A1" sqref="A1"/>
      <selection pane="topRight" activeCell="I11" sqref="I11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10.5742187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475</v>
      </c>
      <c r="C1" s="174" t="s">
        <v>513</v>
      </c>
      <c r="D1" s="174" t="s">
        <v>495</v>
      </c>
      <c r="E1" s="174" t="s">
        <v>490</v>
      </c>
      <c r="F1" s="174" t="s">
        <v>492</v>
      </c>
      <c r="G1" s="174" t="s">
        <v>494</v>
      </c>
      <c r="H1" s="174" t="s">
        <v>491</v>
      </c>
      <c r="I1" s="174" t="s">
        <v>488</v>
      </c>
      <c r="J1" s="174" t="s">
        <v>493</v>
      </c>
      <c r="K1" s="174" t="s">
        <v>489</v>
      </c>
      <c r="L1" s="174" t="s">
        <v>512</v>
      </c>
      <c r="O1" s="18" t="s">
        <v>495</v>
      </c>
      <c r="P1" s="18" t="s">
        <v>488</v>
      </c>
      <c r="Q1" s="18" t="s">
        <v>489</v>
      </c>
      <c r="R1" s="18" t="s">
        <v>513</v>
      </c>
      <c r="S1" s="18" t="s">
        <v>512</v>
      </c>
      <c r="T1" s="18" t="s">
        <v>383</v>
      </c>
      <c r="U1" s="18" t="s">
        <v>491</v>
      </c>
      <c r="V1" s="18" t="s">
        <v>543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16268.83462208052</v>
      </c>
      <c r="D4" s="7">
        <f>'recalc raw'!E3</f>
        <v>453393.61740966915</v>
      </c>
      <c r="E4" s="7">
        <f>'recalc raw'!E81</f>
        <v>51064.905</v>
      </c>
      <c r="F4" s="7">
        <f>'recalc raw'!E159</f>
        <v>29656.56</v>
      </c>
      <c r="G4" s="7">
        <f>'recalc raw'!E198</f>
        <v>27029.835</v>
      </c>
      <c r="H4" s="7">
        <f>'recalc raw'!E42</f>
        <v>26358.83</v>
      </c>
      <c r="I4" s="7">
        <f>'recalc raw'!E237</f>
        <v>4462499.3</v>
      </c>
      <c r="J4" s="7">
        <f>'recalc raw'!E120</f>
        <v>19768.04972665416</v>
      </c>
      <c r="K4" s="7">
        <f>'recalc raw'!E276</f>
        <v>28893.110347707174</v>
      </c>
      <c r="L4" s="7">
        <f>'recalc raw'!E354</f>
        <v>27584.999069272453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28893.110347707174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-269.49142871092454</v>
      </c>
      <c r="D5" s="7">
        <f>'recalc raw'!E4</f>
        <v>4686.311283386955</v>
      </c>
      <c r="E5" s="7">
        <f>'recalc raw'!E82</f>
        <v>384.1693924199556</v>
      </c>
      <c r="F5" s="7">
        <f>'recalc raw'!E160</f>
        <v>952.67</v>
      </c>
      <c r="G5" s="7">
        <f>'recalc raw'!E199</f>
        <v>444.51</v>
      </c>
      <c r="H5" s="7">
        <f>'recalc raw'!E43</f>
        <v>-1105.1727828746177</v>
      </c>
      <c r="I5" s="7">
        <f>'recalc raw'!E238</f>
        <v>4916.722403610777</v>
      </c>
      <c r="J5" s="7">
        <f>'recalc raw'!E121</f>
        <v>4498.163427344273</v>
      </c>
      <c r="K5" s="7">
        <f>'recalc raw'!E277</f>
        <v>149.48893257172992</v>
      </c>
      <c r="L5" s="7">
        <f>'recalc raw'!E355</f>
        <v>2075.703395186608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149.48893257172992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9379.83</v>
      </c>
      <c r="D6" s="7">
        <f>'recalc raw'!E5</f>
        <v>25607.94161347918</v>
      </c>
      <c r="E6" s="7">
        <f>'recalc raw'!E83</f>
        <v>10256.935000000001</v>
      </c>
      <c r="F6" s="7">
        <f>'recalc raw'!E161</f>
        <v>7241.21</v>
      </c>
      <c r="G6" s="7">
        <f>'recalc raw'!E200</f>
        <v>36003.55993755126</v>
      </c>
      <c r="H6" s="7">
        <f>'recalc raw'!E44</f>
        <v>4525.3313661204475</v>
      </c>
      <c r="I6" s="7">
        <f>'recalc raw'!E239</f>
        <v>1144238.7</v>
      </c>
      <c r="J6" s="7">
        <f>'recalc raw'!E122</f>
        <v>20412.340342400763</v>
      </c>
      <c r="K6" s="7">
        <f>'recalc raw'!E278</f>
        <v>31482.97190999906</v>
      </c>
      <c r="L6" s="7">
        <f>'recalc raw'!E356</f>
        <v>4042.5674131081737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31482.97190999906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14927.825</v>
      </c>
      <c r="D7" s="7">
        <f>'recalc raw'!E6</f>
        <v>491965.6393042794</v>
      </c>
      <c r="E7" s="7">
        <f>'recalc raw'!E84</f>
        <v>51102.685</v>
      </c>
      <c r="F7" s="7">
        <f>'recalc raw'!E162</f>
        <v>32910.775</v>
      </c>
      <c r="G7" s="7">
        <f>'recalc raw'!E201</f>
        <v>24826.83</v>
      </c>
      <c r="H7" s="7">
        <f>'recalc raw'!E45</f>
        <v>24981.445</v>
      </c>
      <c r="I7" s="7">
        <f>'recalc raw'!E240</f>
        <v>4213858.905</v>
      </c>
      <c r="J7" s="7">
        <f>'recalc raw'!E123</f>
        <v>18232.84</v>
      </c>
      <c r="K7" s="7">
        <f>'recalc raw'!E279</f>
        <v>30113.933272053175</v>
      </c>
      <c r="L7" s="7">
        <f>'recalc raw'!E357</f>
        <v>25652.901593171904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30113.933272053175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-170.9244161222584</v>
      </c>
      <c r="D8" s="7">
        <f>'recalc raw'!E7</f>
        <v>38632.1936555491</v>
      </c>
      <c r="E8" s="7">
        <f>'recalc raw'!E85</f>
        <v>72759.21256564796</v>
      </c>
      <c r="F8" s="7">
        <f>'recalc raw'!E163</f>
        <v>103143.25257635003</v>
      </c>
      <c r="G8" s="7">
        <f>'recalc raw'!E202</f>
        <v>5220.450148844251</v>
      </c>
      <c r="H8" s="7">
        <f>'recalc raw'!E46</f>
        <v>9333.744999999999</v>
      </c>
      <c r="I8" s="7">
        <f>'recalc raw'!E241</f>
        <v>9882.467079845366</v>
      </c>
      <c r="J8" s="7">
        <f>'recalc raw'!E124</f>
        <v>4535.548625106943</v>
      </c>
      <c r="K8" s="7">
        <f>'recalc raw'!E280</f>
        <v>2065.295</v>
      </c>
      <c r="L8" s="7">
        <f>'recalc raw'!E358</f>
        <v>2993.2319250427336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2065.295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179r4  85-91</v>
      </c>
      <c r="C9" s="7">
        <f>'recalc raw'!E320</f>
        <v>3307.2105556684874</v>
      </c>
      <c r="D9" s="7">
        <f>'recalc raw'!E8</f>
        <v>13744.523779346962</v>
      </c>
      <c r="E9" s="7">
        <f>'recalc raw'!E86</f>
        <v>9973.455117041416</v>
      </c>
      <c r="F9" s="7">
        <f>'recalc raw'!E164</f>
        <v>10243.401496124008</v>
      </c>
      <c r="G9" s="7">
        <f>'recalc raw'!E203</f>
        <v>11817.006272675619</v>
      </c>
      <c r="H9" s="7">
        <f>'recalc raw'!E47</f>
        <v>4810.025</v>
      </c>
      <c r="I9" s="7">
        <f>'recalc raw'!E242</f>
        <v>1001007.405</v>
      </c>
      <c r="J9" s="7">
        <f>'recalc raw'!E125</f>
        <v>13554.953057807445</v>
      </c>
      <c r="K9" s="7">
        <f>'recalc raw'!E281</f>
        <v>6514.2343899112075</v>
      </c>
      <c r="L9" s="7">
        <f>'recalc raw'!E359</f>
        <v>2879.276413208823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6514.2343899112075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16000</v>
      </c>
      <c r="D10" s="7">
        <f>'recalc raw'!E9</f>
        <v>510218.885</v>
      </c>
      <c r="E10" s="7">
        <f>'recalc raw'!E87</f>
        <v>55472.71</v>
      </c>
      <c r="F10" s="7">
        <f>'recalc raw'!E165</f>
        <v>33201.99511217783</v>
      </c>
      <c r="G10" s="7">
        <f>'recalc raw'!E204</f>
        <v>28865.74</v>
      </c>
      <c r="H10" s="7">
        <f>'recalc raw'!E48</f>
        <v>27797.154160033715</v>
      </c>
      <c r="I10" s="7">
        <f>'recalc raw'!E243</f>
        <v>4349028.7</v>
      </c>
      <c r="J10" s="7">
        <f>'recalc raw'!E126</f>
        <v>19060.408620885803</v>
      </c>
      <c r="K10" s="7">
        <f>'recalc raw'!E282</f>
        <v>32000</v>
      </c>
      <c r="L10" s="7">
        <f>'recalc raw'!E360</f>
        <v>28000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32000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179r4  130-133</v>
      </c>
      <c r="C11" s="7">
        <f>'recalc raw'!E322</f>
        <v>13459.351404176161</v>
      </c>
      <c r="D11" s="7">
        <f>'recalc raw'!E10</f>
        <v>23679.292496184047</v>
      </c>
      <c r="E11" s="7">
        <f>'recalc raw'!E88</f>
        <v>9003.813766805586</v>
      </c>
      <c r="F11" s="7">
        <f>'recalc raw'!E166</f>
        <v>6010.015918924181</v>
      </c>
      <c r="G11" s="7">
        <f>'recalc raw'!E205</f>
        <v>26726.986241124177</v>
      </c>
      <c r="H11" s="7">
        <f>'recalc raw'!E49</f>
        <v>5217.718188718462</v>
      </c>
      <c r="I11" s="7">
        <f>'recalc raw'!E242</f>
        <v>1001007.405</v>
      </c>
      <c r="J11" s="7">
        <f>'recalc raw'!E127</f>
        <v>12401.40019953563</v>
      </c>
      <c r="K11" s="7">
        <f>'recalc raw'!E283</f>
        <v>18267.114999999998</v>
      </c>
      <c r="L11" s="7">
        <f>'recalc raw'!E361</f>
        <v>9293.38042914691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18267.114999999998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181r1  56-62</v>
      </c>
      <c r="C12" s="7">
        <f>'recalc raw'!E323</f>
        <v>4054.27691309697</v>
      </c>
      <c r="D12" s="7">
        <f>'recalc raw'!E11</f>
        <v>11561.193032040152</v>
      </c>
      <c r="E12" s="7">
        <f>'recalc raw'!E89</f>
        <v>11535.85</v>
      </c>
      <c r="F12" s="7">
        <f>'recalc raw'!E167</f>
        <v>6185.337678071237</v>
      </c>
      <c r="G12" s="7">
        <f>'recalc raw'!E206</f>
        <v>27003.5</v>
      </c>
      <c r="H12" s="7">
        <f>'recalc raw'!E50</f>
        <v>2734.713144950956</v>
      </c>
      <c r="I12" s="7">
        <f>'recalc raw'!E245</f>
        <v>1046227.58</v>
      </c>
      <c r="J12" s="7">
        <f>'recalc raw'!E128</f>
        <v>15713.129015097853</v>
      </c>
      <c r="K12" s="7">
        <f>'recalc raw'!E284</f>
        <v>11996.571327456251</v>
      </c>
      <c r="L12" s="7">
        <f>'recalc raw'!E362</f>
        <v>2849.1503193784697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11996.571327456251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182r1  43-52</v>
      </c>
      <c r="C13" s="7">
        <f>'recalc raw'!E324</f>
        <v>18254.781968940137</v>
      </c>
      <c r="D13" s="7">
        <f>'recalc raw'!E12</f>
        <v>20935.11028033726</v>
      </c>
      <c r="E13" s="7">
        <f>'recalc raw'!E90</f>
        <v>3266.162464451773</v>
      </c>
      <c r="F13" s="7">
        <f>'recalc raw'!E168</f>
        <v>5493.183018134843</v>
      </c>
      <c r="G13" s="7">
        <f>'recalc raw'!E207</f>
        <v>52652.45584280546</v>
      </c>
      <c r="H13" s="7">
        <f>'recalc raw'!E51</f>
        <v>13110.605877009688</v>
      </c>
      <c r="I13" s="7">
        <f>'recalc raw'!E246</f>
        <v>988406.8863036078</v>
      </c>
      <c r="J13" s="7">
        <f>'recalc raw'!E129</f>
        <v>13613.241385886264</v>
      </c>
      <c r="K13" s="7">
        <f>'recalc raw'!E285</f>
        <v>61943.93159718837</v>
      </c>
      <c r="L13" s="7">
        <f>'recalc raw'!E363</f>
        <v>13106.191031136668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61943.93159718837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12594.898870386107</v>
      </c>
      <c r="D14" s="7">
        <f>'recalc raw'!E13</f>
        <v>1284291.654930913</v>
      </c>
      <c r="E14" s="7">
        <f>'recalc raw'!E91</f>
        <v>2037.6572993603531</v>
      </c>
      <c r="F14" s="7">
        <f>'recalc raw'!E169</f>
        <v>1845.35</v>
      </c>
      <c r="G14" s="7">
        <f>'recalc raw'!E208</f>
        <v>17278.54</v>
      </c>
      <c r="H14" s="7">
        <f>'recalc raw'!E52</f>
        <v>1476.9379048650053</v>
      </c>
      <c r="I14" s="7">
        <f>'recalc raw'!E247</f>
        <v>3458818.295</v>
      </c>
      <c r="J14" s="7">
        <f>'recalc raw'!E130</f>
        <v>8516.94735180265</v>
      </c>
      <c r="K14" s="7">
        <f>'recalc raw'!E286</f>
        <v>16377.335</v>
      </c>
      <c r="L14" s="7">
        <f>'recalc raw'!E364</f>
        <v>17098.53506089914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16377.335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15500</v>
      </c>
      <c r="D15" s="7">
        <f>'recalc raw'!E14</f>
        <v>528560.9866174727</v>
      </c>
      <c r="E15" s="7">
        <f>'recalc raw'!E92</f>
        <v>60765.24</v>
      </c>
      <c r="F15" s="7">
        <f>'recalc raw'!E170</f>
        <v>34067.96</v>
      </c>
      <c r="G15" s="7">
        <f>'recalc raw'!E209</f>
        <v>27725.995</v>
      </c>
      <c r="H15" s="7">
        <f>'recalc raw'!E53</f>
        <v>27134.932774921028</v>
      </c>
      <c r="I15" s="7">
        <f>'recalc raw'!E248</f>
        <v>4203065.95</v>
      </c>
      <c r="J15" s="7">
        <f>'recalc raw'!E131</f>
        <v>19217.92</v>
      </c>
      <c r="K15" s="7">
        <f>'recalc raw'!E287</f>
        <v>34077.4</v>
      </c>
      <c r="L15" s="7">
        <f>'recalc raw'!E365</f>
        <v>27500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34077.4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-137.7841316639873</v>
      </c>
      <c r="D16" s="7">
        <f>'recalc raw'!E15</f>
        <v>8039.379821910415</v>
      </c>
      <c r="E16" s="7">
        <f>'recalc raw'!E93</f>
        <v>112615.975</v>
      </c>
      <c r="F16" s="7">
        <f>'recalc raw'!E171</f>
        <v>117251.91</v>
      </c>
      <c r="G16" s="7">
        <f>'recalc raw'!E210</f>
        <v>3125.7820045572134</v>
      </c>
      <c r="H16" s="7">
        <f>'recalc raw'!E54</f>
        <v>13590.073119457615</v>
      </c>
      <c r="I16" s="7">
        <f>'recalc raw'!E249</f>
        <v>8405.071984069902</v>
      </c>
      <c r="J16" s="7">
        <f>'recalc raw'!E132</f>
        <v>4893.005259517654</v>
      </c>
      <c r="K16" s="7">
        <f>'recalc raw'!E288</f>
        <v>721.2108898931192</v>
      </c>
      <c r="L16" s="7">
        <f>'recalc raw'!E366</f>
        <v>2650.115536391548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721.2108898931192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183r1  101-110</v>
      </c>
      <c r="C17" s="7">
        <f>'recalc raw'!E328</f>
        <v>6530.365738766076</v>
      </c>
      <c r="D17" s="7">
        <f>'recalc raw'!E16</f>
        <v>16343.015756822371</v>
      </c>
      <c r="E17" s="7">
        <f>'recalc raw'!E94</f>
        <v>5913.246081895018</v>
      </c>
      <c r="F17" s="7">
        <f>'recalc raw'!E172</f>
        <v>4411.740077496294</v>
      </c>
      <c r="G17" s="7">
        <f>'recalc raw'!E211</f>
        <v>30288.83340935491</v>
      </c>
      <c r="H17" s="7">
        <f>'recalc raw'!E55</f>
        <v>2942.6949999999997</v>
      </c>
      <c r="I17" s="7">
        <f>'recalc raw'!E250</f>
        <v>1055861.3191635525</v>
      </c>
      <c r="J17" s="7">
        <f>'recalc raw'!E133</f>
        <v>9961.450690078635</v>
      </c>
      <c r="K17" s="7">
        <f>'recalc raw'!E289</f>
        <v>20544.468550140235</v>
      </c>
      <c r="L17" s="7">
        <f>'recalc raw'!E367</f>
        <v>2849.2787791271803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20544.468550140235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184r1  60-71</v>
      </c>
      <c r="C18" s="7">
        <f>'recalc raw'!E329</f>
        <v>6469.620326507818</v>
      </c>
      <c r="D18" s="7">
        <f>'recalc raw'!E17</f>
        <v>13320.185200651486</v>
      </c>
      <c r="E18" s="7">
        <f>'recalc raw'!E95</f>
        <v>26975.54747971456</v>
      </c>
      <c r="F18" s="7">
        <f>'recalc raw'!E173</f>
        <v>8924.519297642695</v>
      </c>
      <c r="G18" s="7">
        <f>'recalc raw'!E212</f>
        <v>34460.08</v>
      </c>
      <c r="H18" s="7">
        <f>'recalc raw'!E56</f>
        <v>3566.830758467682</v>
      </c>
      <c r="I18" s="7">
        <f>'recalc raw'!E251</f>
        <v>785584.8287533415</v>
      </c>
      <c r="J18" s="7">
        <f>'recalc raw'!E134</f>
        <v>17051.875673657047</v>
      </c>
      <c r="K18" s="7">
        <f>'recalc raw'!E290</f>
        <v>19287.408161082174</v>
      </c>
      <c r="L18" s="7">
        <f>'recalc raw'!E368</f>
        <v>3914.428272051513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19287.408161082174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164r3  115-123</v>
      </c>
      <c r="C19" s="7">
        <f>'recalc raw'!E330</f>
        <v>6029.410172525827</v>
      </c>
      <c r="D19" s="7">
        <f>'recalc raw'!E18</f>
        <v>13415.545414816503</v>
      </c>
      <c r="E19" s="7">
        <f>'recalc raw'!E96</f>
        <v>10059.879061855096</v>
      </c>
      <c r="F19" s="7">
        <f>'recalc raw'!E174</f>
        <v>5098.151159171321</v>
      </c>
      <c r="G19" s="7">
        <f>'recalc raw'!E213</f>
        <v>37322.330951757045</v>
      </c>
      <c r="H19" s="7">
        <f>'recalc raw'!E57</f>
        <v>2843.8590135654085</v>
      </c>
      <c r="I19" s="7">
        <f>'recalc raw'!E252</f>
        <v>1124524.4541959222</v>
      </c>
      <c r="J19" s="7">
        <f>'recalc raw'!E135</f>
        <v>16299.758643747571</v>
      </c>
      <c r="K19" s="7">
        <f>'recalc raw'!E291</f>
        <v>19186.751989574757</v>
      </c>
      <c r="L19" s="7">
        <f>'recalc raw'!E369</f>
        <v>2653.248576374224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19186.751989574757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17627.06</v>
      </c>
      <c r="D20" s="7">
        <f>'recalc raw'!E19</f>
        <v>556624.453909179</v>
      </c>
      <c r="E20" s="7">
        <f>'recalc raw'!E97</f>
        <v>60693.81133625745</v>
      </c>
      <c r="F20" s="7">
        <f>'recalc raw'!E175</f>
        <v>36310.433115798776</v>
      </c>
      <c r="G20" s="7">
        <f>'recalc raw'!E214</f>
        <v>28124.1502744929</v>
      </c>
      <c r="H20" s="7">
        <f>'recalc raw'!E58</f>
        <v>30651.823393368988</v>
      </c>
      <c r="I20" s="7">
        <f>'recalc raw'!E253</f>
        <v>4724088.562225645</v>
      </c>
      <c r="J20" s="7">
        <f>'recalc raw'!E136</f>
        <v>20300</v>
      </c>
      <c r="K20" s="7">
        <f>'recalc raw'!E292</f>
        <v>34903.94877386598</v>
      </c>
      <c r="L20" s="7">
        <f>'recalc raw'!E370</f>
        <v>29704.842608175353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34903.94877386598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10585.285</v>
      </c>
      <c r="D21" s="7">
        <f>'recalc raw'!E20</f>
        <v>31939.29292098219</v>
      </c>
      <c r="E21" s="7">
        <f>'recalc raw'!E98</f>
        <v>11111.39</v>
      </c>
      <c r="F21" s="7">
        <f>'recalc raw'!E176</f>
        <v>8623.123790164356</v>
      </c>
      <c r="G21" s="7">
        <f>'recalc raw'!E215</f>
        <v>37928.82</v>
      </c>
      <c r="H21" s="7">
        <f>'recalc raw'!E59</f>
        <v>5292.172810445185</v>
      </c>
      <c r="I21" s="7">
        <f>'recalc raw'!E254</f>
        <v>1322707.25</v>
      </c>
      <c r="J21" s="7">
        <f>'recalc raw'!E137</f>
        <v>20507.302256214985</v>
      </c>
      <c r="K21" s="7">
        <f>'recalc raw'!E293</f>
        <v>34720.17</v>
      </c>
      <c r="L21" s="7">
        <f>'recalc raw'!E371</f>
        <v>4965.455249558422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34720.17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165r3  18-28</v>
      </c>
      <c r="C22" s="7">
        <f>'recalc raw'!E333</f>
        <v>2807.28</v>
      </c>
      <c r="D22" s="7">
        <f>'recalc raw'!E21</f>
        <v>15655.29</v>
      </c>
      <c r="E22" s="7">
        <f>'recalc raw'!E99</f>
        <v>3278.8478019504732</v>
      </c>
      <c r="F22" s="7">
        <f>'recalc raw'!E177</f>
        <v>3462.026966194744</v>
      </c>
      <c r="G22" s="7">
        <f>'recalc raw'!E216</f>
        <v>17111.750659206496</v>
      </c>
      <c r="H22" s="7">
        <f>'recalc raw'!E60</f>
        <v>1916.1368448633575</v>
      </c>
      <c r="I22" s="7">
        <f>'recalc raw'!E255</f>
        <v>1479713.0213163244</v>
      </c>
      <c r="J22" s="7">
        <f>'recalc raw'!E138</f>
        <v>9346.292658565146</v>
      </c>
      <c r="K22" s="7">
        <f>'recalc raw'!E294</f>
        <v>9422.709834498257</v>
      </c>
      <c r="L22" s="7">
        <f>'recalc raw'!E372</f>
        <v>2278.8040103536205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9422.709834498257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166r3  45-55</v>
      </c>
      <c r="C23" s="7">
        <f>'recalc raw'!E334</f>
        <v>5454.57933280626</v>
      </c>
      <c r="D23" s="7">
        <f>'recalc raw'!E22</f>
        <v>12157.419186462728</v>
      </c>
      <c r="E23" s="7">
        <f>'recalc raw'!E100</f>
        <v>10715.011313130084</v>
      </c>
      <c r="F23" s="7">
        <f>'recalc raw'!E178</f>
        <v>7858.467653096299</v>
      </c>
      <c r="G23" s="7">
        <f>'recalc raw'!E217</f>
        <v>28985.185</v>
      </c>
      <c r="H23" s="7">
        <f>'recalc raw'!E61</f>
        <v>3262.5603586527823</v>
      </c>
      <c r="I23" s="7">
        <f>'recalc raw'!E256</f>
        <v>1067300.7282437137</v>
      </c>
      <c r="J23" s="7">
        <f>'recalc raw'!E139</f>
        <v>14926.460615283067</v>
      </c>
      <c r="K23" s="7">
        <f>'recalc raw'!E295</f>
        <v>17337.482224248786</v>
      </c>
      <c r="L23" s="7">
        <f>'recalc raw'!E373</f>
        <v>2583.791318116766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17337.482224248786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17964.671387740913</v>
      </c>
      <c r="D24" s="7">
        <f>'recalc raw'!E23</f>
        <v>998737.6799792058</v>
      </c>
      <c r="E24" s="7">
        <f>'recalc raw'!E101</f>
        <v>2096.317202348276</v>
      </c>
      <c r="F24" s="7">
        <f>'recalc raw'!E179</f>
        <v>2102.4253362147992</v>
      </c>
      <c r="G24" s="7">
        <f>'recalc raw'!E218</f>
        <v>31072.565000000002</v>
      </c>
      <c r="H24" s="7">
        <f>'recalc raw'!E62</f>
        <v>4657.645791213447</v>
      </c>
      <c r="I24" s="7">
        <f>'recalc raw'!E257</f>
        <v>5022814.696860451</v>
      </c>
      <c r="J24" s="7">
        <f>'recalc raw'!E140</f>
        <v>32977.53652854579</v>
      </c>
      <c r="K24" s="7">
        <f>'recalc raw'!E296</f>
        <v>43024.043225998714</v>
      </c>
      <c r="L24" s="7">
        <f>'recalc raw'!E374</f>
        <v>17389.34075390286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43024.043225998714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16865.053834741408</v>
      </c>
      <c r="D25" s="7">
        <f>'recalc raw'!E24</f>
        <v>549486.52</v>
      </c>
      <c r="E25" s="7">
        <f>'recalc raw'!E102</f>
        <v>63563.18010392818</v>
      </c>
      <c r="F25" s="7">
        <f>'recalc raw'!E180</f>
        <v>37483.381548816746</v>
      </c>
      <c r="G25" s="7">
        <f>'recalc raw'!E219</f>
        <v>28191.719012852365</v>
      </c>
      <c r="H25" s="7">
        <f>'recalc raw'!E63</f>
        <v>31183.18918805107</v>
      </c>
      <c r="I25" s="7">
        <f>'recalc raw'!E258</f>
        <v>4889218.812556861</v>
      </c>
      <c r="J25" s="7">
        <f>'recalc raw'!E141</f>
        <v>20829.929515466618</v>
      </c>
      <c r="K25" s="7">
        <f>'recalc raw'!E297</f>
        <v>36020.33</v>
      </c>
      <c r="L25" s="7">
        <f>'recalc raw'!E375</f>
        <v>30640.310169967055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36020.33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82r2  101-110</v>
      </c>
      <c r="C26" s="7">
        <f>'recalc raw'!E337</f>
        <v>4036.6197934350635</v>
      </c>
      <c r="D26" s="7">
        <f>'recalc raw'!E25</f>
        <v>11277.666397019873</v>
      </c>
      <c r="E26" s="7">
        <f>'recalc raw'!E103</f>
        <v>64487.154356963605</v>
      </c>
      <c r="F26" s="7">
        <f>'recalc raw'!E181</f>
        <v>35216.06776254794</v>
      </c>
      <c r="G26" s="7">
        <f>'recalc raw'!E220</f>
        <v>24912.03126271033</v>
      </c>
      <c r="H26" s="7">
        <f>'recalc raw'!E64</f>
        <v>7059.890447624735</v>
      </c>
      <c r="I26" s="7">
        <f>'recalc raw'!E259</f>
        <v>601081.6914257273</v>
      </c>
      <c r="J26" s="7">
        <f>'recalc raw'!E142</f>
        <v>15674.067986470132</v>
      </c>
      <c r="K26" s="7">
        <f>'recalc raw'!E298</f>
        <v>12281.565264215691</v>
      </c>
      <c r="L26" s="7">
        <f>'recalc raw'!E376</f>
        <v>3372.5512674842503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12281.565264215691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230.03939960608182</v>
      </c>
      <c r="D27" s="7">
        <f>'recalc raw'!E26</f>
        <v>49303.322531385944</v>
      </c>
      <c r="E27" s="7">
        <f>'recalc raw'!E104</f>
        <v>90368.65091853758</v>
      </c>
      <c r="F27" s="7">
        <f>'recalc raw'!E182</f>
        <v>134375.67960031942</v>
      </c>
      <c r="G27" s="7">
        <f>'recalc raw'!E221</f>
        <v>6510.853701701962</v>
      </c>
      <c r="H27" s="7">
        <f>'recalc raw'!E65</f>
        <v>13017.9040914398</v>
      </c>
      <c r="I27" s="7">
        <f>'recalc raw'!E260</f>
        <v>14078.258286445895</v>
      </c>
      <c r="J27" s="7">
        <f>'recalc raw'!E143</f>
        <v>4947.275063288419</v>
      </c>
      <c r="K27" s="7">
        <f>'recalc raw'!E299</f>
        <v>2791.6073002438648</v>
      </c>
      <c r="L27" s="7">
        <f>'recalc raw'!E377</f>
        <v>2701.5194080599863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2791.6073002438648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83r2  32-42</v>
      </c>
      <c r="C28" s="7">
        <f>'recalc raw'!E339</f>
        <v>3386.7243734788026</v>
      </c>
      <c r="D28" s="7">
        <f>'recalc raw'!E27</f>
        <v>19988.907175075175</v>
      </c>
      <c r="E28" s="7">
        <f>'recalc raw'!E105</f>
        <v>46673.939108311075</v>
      </c>
      <c r="F28" s="7">
        <f>'recalc raw'!E183</f>
        <v>42989.97741297017</v>
      </c>
      <c r="G28" s="7">
        <f>'recalc raw'!E222</f>
        <v>17841.953728374858</v>
      </c>
      <c r="H28" s="7">
        <f>'recalc raw'!E66</f>
        <v>7390.150213694308</v>
      </c>
      <c r="I28" s="7">
        <f>'recalc raw'!E261</f>
        <v>666567.775182486</v>
      </c>
      <c r="J28" s="7">
        <f>'recalc raw'!E144</f>
        <v>16841.674611048045</v>
      </c>
      <c r="K28" s="7">
        <f>'recalc raw'!E300</f>
        <v>8719.890127165898</v>
      </c>
      <c r="L28" s="7">
        <f>'recalc raw'!E378</f>
        <v>2366.1732527134427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8719.890127165898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95r3  40-50</v>
      </c>
      <c r="C29" s="7">
        <f>'recalc raw'!E340</f>
        <v>6598.7087457809885</v>
      </c>
      <c r="D29" s="7">
        <f>'recalc raw'!E28</f>
        <v>15568.847565765529</v>
      </c>
      <c r="E29" s="7">
        <f>'recalc raw'!E106</f>
        <v>19076.511852255837</v>
      </c>
      <c r="F29" s="7">
        <f>'recalc raw'!E184</f>
        <v>14393.346449084329</v>
      </c>
      <c r="G29" s="7">
        <f>'recalc raw'!E223</f>
        <v>33669.00942140603</v>
      </c>
      <c r="H29" s="7">
        <f>'recalc raw'!E67</f>
        <v>4376.615965656366</v>
      </c>
      <c r="I29" s="7">
        <f>'recalc raw'!E262</f>
        <v>966413.2895999403</v>
      </c>
      <c r="J29" s="7">
        <f>'recalc raw'!E145</f>
        <v>5990.068961537363</v>
      </c>
      <c r="K29" s="7">
        <f>'recalc raw'!E301</f>
        <v>18014.87590795452</v>
      </c>
      <c r="L29" s="7">
        <f>'recalc raw'!E379</f>
        <v>3193.359487554928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18014.87590795452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16110.910949183295</v>
      </c>
      <c r="D30" s="7">
        <f>'recalc raw'!E29</f>
        <v>568996.425</v>
      </c>
      <c r="E30" s="7">
        <f>'recalc raw'!E107</f>
        <v>63221.54179617296</v>
      </c>
      <c r="F30" s="7">
        <f>'recalc raw'!E185</f>
        <v>38455.62948946821</v>
      </c>
      <c r="G30" s="7">
        <f>'recalc raw'!E224</f>
        <v>28525.345</v>
      </c>
      <c r="H30" s="7">
        <f>'recalc raw'!E68</f>
        <v>31890.248665637242</v>
      </c>
      <c r="I30" s="7">
        <f>'recalc raw'!E263</f>
        <v>4657222.14</v>
      </c>
      <c r="J30" s="7">
        <f>'recalc raw'!E146</f>
        <v>22118.51503509711</v>
      </c>
      <c r="K30" s="7">
        <f>'recalc raw'!E302</f>
        <v>36039.83436728174</v>
      </c>
      <c r="L30" s="7">
        <f>'recalc raw'!E380</f>
        <v>29320.00461662548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36039.83436728174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13710.922669311953</v>
      </c>
      <c r="D31" s="7">
        <f>'recalc raw'!E30</f>
        <v>1408999.4179277935</v>
      </c>
      <c r="E31" s="7">
        <f>'recalc raw'!E108</f>
        <v>2484.5972426988164</v>
      </c>
      <c r="F31" s="7">
        <f>'recalc raw'!E186</f>
        <v>2177.555</v>
      </c>
      <c r="G31" s="7">
        <f>'recalc raw'!E225</f>
        <v>19086.303291296772</v>
      </c>
      <c r="H31" s="7">
        <f>'recalc raw'!E69</f>
        <v>2068.375</v>
      </c>
      <c r="I31" s="7">
        <f>'recalc raw'!E264</f>
        <v>3537277.9966250323</v>
      </c>
      <c r="J31" s="7">
        <f>'recalc raw'!E147</f>
        <v>9835.718808513855</v>
      </c>
      <c r="K31" s="7">
        <f>'recalc raw'!E303</f>
        <v>18766.002436485105</v>
      </c>
      <c r="L31" s="7">
        <f>'recalc raw'!E381</f>
        <v>22420.597071600267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18766.002436485105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190.78801127652875</v>
      </c>
      <c r="D32" s="7">
        <f>'recalc raw'!E31</f>
        <v>5861.180992452673</v>
      </c>
      <c r="E32" s="7">
        <f>'recalc raw'!E109</f>
        <v>413.6966614364273</v>
      </c>
      <c r="F32" s="7">
        <f>'recalc raw'!E187</f>
        <v>815.09</v>
      </c>
      <c r="G32" s="7">
        <f>'recalc raw'!E226</f>
        <v>391.315</v>
      </c>
      <c r="H32" s="7">
        <f>'recalc raw'!E70</f>
        <v>-1194.230886850153</v>
      </c>
      <c r="I32" s="7">
        <f>'recalc raw'!E265</f>
        <v>5573.177534881629</v>
      </c>
      <c r="J32" s="7">
        <f>'recalc raw'!E148</f>
        <v>4950.586799982831</v>
      </c>
      <c r="K32" s="7">
        <f>'recalc raw'!E304</f>
        <v>126.255</v>
      </c>
      <c r="L32" s="7">
        <f>'recalc raw'!E382</f>
        <v>2244.8210440816188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126.255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119.77749293105886</v>
      </c>
      <c r="D33" s="7">
        <f>'recalc raw'!E32</f>
        <v>8279.697794357935</v>
      </c>
      <c r="E33" s="7">
        <f>'recalc raw'!E110</f>
        <v>115891.58854938163</v>
      </c>
      <c r="F33" s="7">
        <f>'recalc raw'!E188</f>
        <v>124945.91126696384</v>
      </c>
      <c r="G33" s="7">
        <f>'recalc raw'!E227</f>
        <v>3283.819193210264</v>
      </c>
      <c r="H33" s="7">
        <f>'recalc raw'!E71</f>
        <v>14901.82</v>
      </c>
      <c r="I33" s="7">
        <f>'recalc raw'!E266</f>
        <v>9041.844466870685</v>
      </c>
      <c r="J33" s="7">
        <f>'recalc raw'!E149</f>
        <v>4707.272269565766</v>
      </c>
      <c r="K33" s="7">
        <f>'recalc raw'!E305</f>
        <v>903.355</v>
      </c>
      <c r="L33" s="7">
        <f>'recalc raw'!E383</f>
        <v>1581.6157103681603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903.355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17500.458481468373</v>
      </c>
      <c r="D34" s="7">
        <f>'recalc raw'!E33</f>
        <v>1022617.7519662251</v>
      </c>
      <c r="E34" s="7">
        <f>'recalc raw'!E111</f>
        <v>2203.7108602057456</v>
      </c>
      <c r="F34" s="7">
        <f>'recalc raw'!E189</f>
        <v>2180.6006674779496</v>
      </c>
      <c r="G34" s="7">
        <f>'recalc raw'!E228</f>
        <v>31170.695098936445</v>
      </c>
      <c r="H34" s="7">
        <f>'recalc raw'!E72</f>
        <v>4578.3001576779625</v>
      </c>
      <c r="I34" s="7">
        <f>'recalc raw'!E267</f>
        <v>5148346.161936346</v>
      </c>
      <c r="J34" s="7">
        <f>'recalc raw'!E150</f>
        <v>32330.13044235902</v>
      </c>
      <c r="K34" s="7">
        <f>'recalc raw'!E306</f>
        <v>42724.14886450128</v>
      </c>
      <c r="L34" s="7">
        <f>'recalc raw'!E384</f>
        <v>17487.585959753265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42724.14886450128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17754.948132743582</v>
      </c>
      <c r="D35" s="7">
        <f>'recalc raw'!E34</f>
        <v>569690.63356574</v>
      </c>
      <c r="E35" s="7">
        <f>'recalc raw'!E112</f>
        <v>62084.35252775091</v>
      </c>
      <c r="F35" s="7">
        <f>'recalc raw'!E190</f>
        <v>38317.26</v>
      </c>
      <c r="G35" s="7">
        <f>'recalc raw'!E229</f>
        <v>29152.38058476521</v>
      </c>
      <c r="H35" s="7">
        <f>'recalc raw'!E73</f>
        <v>31493.62682755574</v>
      </c>
      <c r="I35" s="7">
        <f>'recalc raw'!E268</f>
        <v>4930132.47496802</v>
      </c>
      <c r="J35" s="7">
        <f>'recalc raw'!E151</f>
        <v>22871.0514275445</v>
      </c>
      <c r="K35" s="7">
        <f>'recalc raw'!E307</f>
        <v>35515.12938905593</v>
      </c>
      <c r="L35" s="7">
        <f>'recalc raw'!E385</f>
        <v>31804.974012560644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35515.12938905593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497</v>
      </c>
    </row>
    <row r="38" spans="1:22" s="20" customFormat="1" ht="11.25">
      <c r="A38" s="24"/>
      <c r="B38" s="20" t="s">
        <v>473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16308.186330797718</v>
      </c>
      <c r="D40" s="7">
        <f>D4-blanks!D$9</f>
        <v>448119.8712717493</v>
      </c>
      <c r="E40" s="7">
        <f>E4-blanks!E$9</f>
        <v>50665.971973071806</v>
      </c>
      <c r="F40" s="7">
        <f>F4-blanks!F$9</f>
        <v>28772.68</v>
      </c>
      <c r="G40" s="7">
        <f>G4-blanks!G$9</f>
        <v>26611.9225</v>
      </c>
      <c r="H40" s="7">
        <f>H4-blanks!H$9</f>
        <v>27508.531834862388</v>
      </c>
      <c r="I40" s="7">
        <f>I4-blanks!I$9</f>
        <v>4457254.350030754</v>
      </c>
      <c r="J40" s="7">
        <f>J4-blanks!J$9</f>
        <v>15043.67461299061</v>
      </c>
      <c r="K40" s="7">
        <f>K4-blanks!K$9</f>
        <v>28755.23838142131</v>
      </c>
      <c r="L40" s="7">
        <f>L4-blanks!L$9</f>
        <v>25424.73684963834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28366.688381421307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-230.13971999372666</v>
      </c>
      <c r="D41" s="7">
        <f>D5-blanks!D$9</f>
        <v>-587.4348545328585</v>
      </c>
      <c r="E41" s="7">
        <f>E5-blanks!E$9</f>
        <v>-14.763634508235839</v>
      </c>
      <c r="F41" s="7">
        <f>F5-blanks!F$9</f>
        <v>68.78999999999996</v>
      </c>
      <c r="G41" s="7">
        <f>G5-blanks!G$9</f>
        <v>26.597499999999968</v>
      </c>
      <c r="H41" s="7">
        <f>H5-blanks!H$9</f>
        <v>44.529051987767616</v>
      </c>
      <c r="I41" s="7">
        <f>I5-blanks!I$9</f>
        <v>-328.2275656354259</v>
      </c>
      <c r="J41" s="7">
        <f>J5-blanks!J$9</f>
        <v>-226.21168631927867</v>
      </c>
      <c r="K41" s="7">
        <f>K5-blanks!K$9</f>
        <v>11.616966285864947</v>
      </c>
      <c r="L41" s="7">
        <f>L5-blanks!L$9</f>
        <v>-84.55882444750569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-376.93303371413504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9419.181708717198</v>
      </c>
      <c r="D42" s="7">
        <f>D6-blanks!D$9</f>
        <v>20334.195475559365</v>
      </c>
      <c r="E42" s="7">
        <f>E6-blanks!E$9</f>
        <v>9858.00197307181</v>
      </c>
      <c r="F42" s="7">
        <f>F6-blanks!F$9</f>
        <v>6357.33</v>
      </c>
      <c r="G42" s="7">
        <f>G6-blanks!G$9</f>
        <v>35585.64743755126</v>
      </c>
      <c r="H42" s="7">
        <f>H6-blanks!H$9</f>
        <v>5675.033200982833</v>
      </c>
      <c r="I42" s="7">
        <f>I6-blanks!I$9</f>
        <v>1138993.7500307537</v>
      </c>
      <c r="J42" s="7">
        <f>J6-blanks!J$9</f>
        <v>15687.965228737212</v>
      </c>
      <c r="K42" s="7">
        <f>K6-blanks!K$9</f>
        <v>31345.099943713198</v>
      </c>
      <c r="L42" s="7">
        <f>L6-blanks!L$9</f>
        <v>1882.3051934740602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30956.549943713195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14967.1767087172</v>
      </c>
      <c r="D43" s="7">
        <f>D7-blanks!D$9</f>
        <v>486691.8931663596</v>
      </c>
      <c r="E43" s="7">
        <f>E7-blanks!E$9</f>
        <v>50703.751973071805</v>
      </c>
      <c r="F43" s="7">
        <f>F7-blanks!F$9</f>
        <v>32026.895</v>
      </c>
      <c r="G43" s="7">
        <f>G7-blanks!G$9</f>
        <v>24408.917500000003</v>
      </c>
      <c r="H43" s="7">
        <f>H7-blanks!H$9</f>
        <v>26131.146834862386</v>
      </c>
      <c r="I43" s="7">
        <f>I7-blanks!I$9</f>
        <v>4208613.955030754</v>
      </c>
      <c r="J43" s="7">
        <f>J7-blanks!J$9</f>
        <v>13508.46488633645</v>
      </c>
      <c r="K43" s="7">
        <f>K7-blanks!K$9</f>
        <v>29976.06130576731</v>
      </c>
      <c r="L43" s="7">
        <f>L7-blanks!L$9</f>
        <v>23492.63937353779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29587.511305767308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-131.5727074050605</v>
      </c>
      <c r="D44" s="7">
        <f>D8-blanks!D$9</f>
        <v>33358.44751762928</v>
      </c>
      <c r="E44" s="7">
        <f>E8-blanks!E$9</f>
        <v>72360.27953871977</v>
      </c>
      <c r="F44" s="7">
        <f>F8-blanks!F$9</f>
        <v>102259.37257635003</v>
      </c>
      <c r="G44" s="7">
        <f>G8-blanks!G$9</f>
        <v>4802.537648844251</v>
      </c>
      <c r="H44" s="7">
        <f>H8-blanks!H$9</f>
        <v>10483.446834862385</v>
      </c>
      <c r="I44" s="7">
        <f>I8-blanks!I$9</f>
        <v>4637.517110599163</v>
      </c>
      <c r="J44" s="7">
        <f>J8-blanks!J$9</f>
        <v>-188.82648855660864</v>
      </c>
      <c r="K44" s="7">
        <f>K8-blanks!K$9</f>
        <v>1927.423033714135</v>
      </c>
      <c r="L44" s="7">
        <f>L8-blanks!L$9</f>
        <v>832.96970540862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1538.873033714135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179r4  85-91</v>
      </c>
      <c r="C45" s="7">
        <f>C9-blanks!C$9</f>
        <v>3346.5622643856855</v>
      </c>
      <c r="D45" s="7">
        <f>D9-blanks!D$9</f>
        <v>8470.777641427148</v>
      </c>
      <c r="E45" s="7">
        <f>E9-blanks!E$9</f>
        <v>9574.522090113225</v>
      </c>
      <c r="F45" s="7">
        <f>F9-blanks!F$9</f>
        <v>9359.521496124009</v>
      </c>
      <c r="G45" s="7">
        <f>G9-blanks!G$9</f>
        <v>11399.093772675618</v>
      </c>
      <c r="H45" s="7">
        <f>H9-blanks!H$9</f>
        <v>5959.726834862385</v>
      </c>
      <c r="I45" s="7">
        <f>I9-blanks!I$9</f>
        <v>995762.4550307539</v>
      </c>
      <c r="J45" s="7">
        <f>J9-blanks!J$9</f>
        <v>8830.577944143894</v>
      </c>
      <c r="K45" s="7">
        <f>K9-blanks!K$9</f>
        <v>6376.362423625343</v>
      </c>
      <c r="L45" s="7">
        <f>L9-blanks!L$9</f>
        <v>719.0141935747097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5987.8124236253425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16039.351708717199</v>
      </c>
      <c r="D46" s="7">
        <f>D10-blanks!D$9</f>
        <v>504945.1388620802</v>
      </c>
      <c r="E46" s="7">
        <f>E10-blanks!E$9</f>
        <v>55073.77697307181</v>
      </c>
      <c r="F46" s="7">
        <f>F10-blanks!F$9</f>
        <v>32318.115112177828</v>
      </c>
      <c r="G46" s="7">
        <f>G10-blanks!G$9</f>
        <v>28447.827500000003</v>
      </c>
      <c r="H46" s="7">
        <f>H10-blanks!H$9</f>
        <v>28946.8559948961</v>
      </c>
      <c r="I46" s="7">
        <f>I10-blanks!I$9</f>
        <v>4343783.750030754</v>
      </c>
      <c r="J46" s="7">
        <f>J10-blanks!J$9</f>
        <v>14336.033507222252</v>
      </c>
      <c r="K46" s="7">
        <f>K10-blanks!K$9</f>
        <v>31862.128033714136</v>
      </c>
      <c r="L46" s="7">
        <f>L10-blanks!L$9</f>
        <v>25839.737780365886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31473.578033714133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179r4  130-133</v>
      </c>
      <c r="C47" s="7">
        <f>C11-blanks!C$9</f>
        <v>13498.70311289336</v>
      </c>
      <c r="D47" s="7">
        <f>D11-blanks!D$9</f>
        <v>18405.546358264233</v>
      </c>
      <c r="E47" s="7">
        <f>E11-blanks!E$9</f>
        <v>8604.880739877395</v>
      </c>
      <c r="F47" s="7">
        <f>F11-blanks!F$9</f>
        <v>5126.135918924181</v>
      </c>
      <c r="G47" s="7">
        <f>G11-blanks!G$9</f>
        <v>26309.07374112418</v>
      </c>
      <c r="H47" s="7">
        <f>H11-blanks!H$9</f>
        <v>6367.420023580848</v>
      </c>
      <c r="I47" s="7">
        <f>I11-blanks!I$9</f>
        <v>995762.4550307539</v>
      </c>
      <c r="J47" s="7">
        <f>J11-blanks!J$9</f>
        <v>7677.025085872078</v>
      </c>
      <c r="K47" s="7">
        <f>K11-blanks!K$9</f>
        <v>18129.243033714134</v>
      </c>
      <c r="L47" s="7">
        <f>L11-blanks!L$9</f>
        <v>7133.118209512796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17740.69303371413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181r1  56-62</v>
      </c>
      <c r="C48" s="7">
        <f>C12-blanks!C$9</f>
        <v>4093.628621814168</v>
      </c>
      <c r="D48" s="7">
        <f>D12-blanks!D$9</f>
        <v>6287.446894120338</v>
      </c>
      <c r="E48" s="7">
        <f>E12-blanks!E$9</f>
        <v>11136.91697307181</v>
      </c>
      <c r="F48" s="7">
        <f>F12-blanks!F$9</f>
        <v>5301.457678071237</v>
      </c>
      <c r="G48" s="7">
        <f>G12-blanks!G$9</f>
        <v>26585.5875</v>
      </c>
      <c r="H48" s="7">
        <f>H12-blanks!H$9</f>
        <v>3884.4149798133412</v>
      </c>
      <c r="I48" s="7">
        <f>I12-blanks!I$9</f>
        <v>1040982.6300307538</v>
      </c>
      <c r="J48" s="7">
        <f>J12-blanks!J$9</f>
        <v>10988.753901434302</v>
      </c>
      <c r="K48" s="7">
        <f>K12-blanks!K$9</f>
        <v>11858.699361170386</v>
      </c>
      <c r="L48" s="7">
        <f>L12-blanks!L$9</f>
        <v>688.8880997443562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11470.149361170386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182r1  43-52</v>
      </c>
      <c r="C49" s="7">
        <f>C13-blanks!C$9</f>
        <v>18294.133677657333</v>
      </c>
      <c r="D49" s="7">
        <f>D13-blanks!D$9</f>
        <v>15661.364142417446</v>
      </c>
      <c r="E49" s="7">
        <f>E13-blanks!E$9</f>
        <v>2867.2294375235815</v>
      </c>
      <c r="F49" s="7">
        <f>F13-blanks!F$9</f>
        <v>4609.303018134843</v>
      </c>
      <c r="G49" s="7">
        <f>G13-blanks!G$9</f>
        <v>52234.54334280546</v>
      </c>
      <c r="H49" s="7">
        <f>H13-blanks!H$9</f>
        <v>14260.307711872074</v>
      </c>
      <c r="I49" s="7">
        <f>I13-blanks!I$9</f>
        <v>983161.9363343617</v>
      </c>
      <c r="J49" s="7">
        <f>J13-blanks!J$9</f>
        <v>8888.866272222713</v>
      </c>
      <c r="K49" s="7">
        <f>K13-blanks!K$9</f>
        <v>61806.059630902506</v>
      </c>
      <c r="L49" s="7">
        <f>L13-blanks!L$9</f>
        <v>10945.928811502556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61417.5096309025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12634.250579103305</v>
      </c>
      <c r="D50" s="7">
        <f>D14-blanks!D$9</f>
        <v>1279017.908792993</v>
      </c>
      <c r="E50" s="7">
        <f>E14-blanks!E$9</f>
        <v>1638.7242724321618</v>
      </c>
      <c r="F50" s="7">
        <f>F14-blanks!F$9</f>
        <v>961.4699999999999</v>
      </c>
      <c r="G50" s="7">
        <f>G14-blanks!G$9</f>
        <v>16860.627500000002</v>
      </c>
      <c r="H50" s="7">
        <f>H14-blanks!H$9</f>
        <v>2626.6397397273904</v>
      </c>
      <c r="I50" s="7">
        <f>I14-blanks!I$9</f>
        <v>3453573.345030754</v>
      </c>
      <c r="J50" s="7">
        <f>J14-blanks!J$9</f>
        <v>3792.572238139098</v>
      </c>
      <c r="K50" s="7">
        <f>K14-blanks!K$9</f>
        <v>16239.463033714133</v>
      </c>
      <c r="L50" s="7">
        <f>L14-blanks!L$9</f>
        <v>14938.272841265025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15850.913033714134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15539.351708717199</v>
      </c>
      <c r="D51" s="7">
        <f>D15-blanks!D$9</f>
        <v>523287.2404795529</v>
      </c>
      <c r="E51" s="7">
        <f>E15-blanks!E$9</f>
        <v>60366.306973071805</v>
      </c>
      <c r="F51" s="7">
        <f>F15-blanks!F$9</f>
        <v>33184.08</v>
      </c>
      <c r="G51" s="7">
        <f>G15-blanks!G$9</f>
        <v>27308.0825</v>
      </c>
      <c r="H51" s="7">
        <f>H15-blanks!H$9</f>
        <v>28284.634609783414</v>
      </c>
      <c r="I51" s="7">
        <f>I15-blanks!I$9</f>
        <v>4197821.000030754</v>
      </c>
      <c r="J51" s="7">
        <f>J15-blanks!J$9</f>
        <v>14493.544886336447</v>
      </c>
      <c r="K51" s="7">
        <f>K15-blanks!K$9</f>
        <v>33939.52803371414</v>
      </c>
      <c r="L51" s="7">
        <f>L15-blanks!L$9</f>
        <v>25339.737780365886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33550.978033714135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-98.4324229467894</v>
      </c>
      <c r="D52" s="7">
        <f>D16-blanks!D$9</f>
        <v>2765.6336839906007</v>
      </c>
      <c r="E52" s="7">
        <f>E16-blanks!E$9</f>
        <v>112217.04197307181</v>
      </c>
      <c r="F52" s="7">
        <f>F16-blanks!F$9</f>
        <v>116368.03</v>
      </c>
      <c r="G52" s="7">
        <f>G16-blanks!G$9</f>
        <v>2707.8695045572135</v>
      </c>
      <c r="H52" s="7">
        <f>H16-blanks!H$9</f>
        <v>14739.77495432</v>
      </c>
      <c r="I52" s="7">
        <f>I16-blanks!I$9</f>
        <v>3160.122014823699</v>
      </c>
      <c r="J52" s="7">
        <f>J16-blanks!J$9</f>
        <v>168.630145854102</v>
      </c>
      <c r="K52" s="7">
        <f>K16-blanks!K$9</f>
        <v>583.3389236072542</v>
      </c>
      <c r="L52" s="7">
        <f>L16-blanks!L$9</f>
        <v>489.85331675743464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194.78892360725422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183r1  101-110</v>
      </c>
      <c r="C53" s="7">
        <f>C17-blanks!C$9</f>
        <v>6569.717447483274</v>
      </c>
      <c r="D53" s="7">
        <f>D17-blanks!D$9</f>
        <v>11069.269618902557</v>
      </c>
      <c r="E53" s="7">
        <f>E17-blanks!E$9</f>
        <v>5514.313054966826</v>
      </c>
      <c r="F53" s="7">
        <f>F17-blanks!F$9</f>
        <v>3527.8600774962943</v>
      </c>
      <c r="G53" s="7">
        <f>G17-blanks!G$9</f>
        <v>29870.92090935491</v>
      </c>
      <c r="H53" s="7">
        <f>H17-blanks!H$9</f>
        <v>4092.396834862385</v>
      </c>
      <c r="I53" s="7">
        <f>I17-blanks!I$9</f>
        <v>1050616.3691943062</v>
      </c>
      <c r="J53" s="7">
        <f>J17-blanks!J$9</f>
        <v>5237.075576415083</v>
      </c>
      <c r="K53" s="7">
        <f>K17-blanks!K$9</f>
        <v>20406.59658385437</v>
      </c>
      <c r="L53" s="7">
        <f>L17-blanks!L$9</f>
        <v>689.0165594930668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20018.046583854368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184r1  60-71</v>
      </c>
      <c r="C54" s="7">
        <f>C18-blanks!C$9</f>
        <v>6508.972035225016</v>
      </c>
      <c r="D54" s="7">
        <f>D18-blanks!D$9</f>
        <v>8046.439062731672</v>
      </c>
      <c r="E54" s="7">
        <f>E18-blanks!E$9</f>
        <v>26576.61445278637</v>
      </c>
      <c r="F54" s="7">
        <f>F18-blanks!F$9</f>
        <v>8040.639297642695</v>
      </c>
      <c r="G54" s="7">
        <f>G18-blanks!G$9</f>
        <v>34042.1675</v>
      </c>
      <c r="H54" s="7">
        <f>H18-blanks!H$9</f>
        <v>4716.532593330067</v>
      </c>
      <c r="I54" s="7">
        <f>I18-blanks!I$9</f>
        <v>780339.8787840953</v>
      </c>
      <c r="J54" s="7">
        <f>J18-blanks!J$9</f>
        <v>12327.500559993496</v>
      </c>
      <c r="K54" s="7">
        <f>K18-blanks!K$9</f>
        <v>19149.53619479631</v>
      </c>
      <c r="L54" s="7">
        <f>L18-blanks!L$9</f>
        <v>1754.1660524173994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18760.986194796307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164r3  115-123</v>
      </c>
      <c r="C55" s="7">
        <f>C19-blanks!C$9</f>
        <v>6068.761881243025</v>
      </c>
      <c r="D55" s="7">
        <f>D19-blanks!D$9</f>
        <v>8141.799276896689</v>
      </c>
      <c r="E55" s="7">
        <f>E19-blanks!E$9</f>
        <v>9660.946034926905</v>
      </c>
      <c r="F55" s="7">
        <f>F19-blanks!F$9</f>
        <v>4214.2711591713205</v>
      </c>
      <c r="G55" s="7">
        <f>G19-blanks!G$9</f>
        <v>36904.41845175705</v>
      </c>
      <c r="H55" s="7">
        <f>H19-blanks!H$9</f>
        <v>3993.5608484277936</v>
      </c>
      <c r="I55" s="7">
        <f>I19-blanks!I$9</f>
        <v>1119279.504226676</v>
      </c>
      <c r="J55" s="7">
        <f>J19-blanks!J$9</f>
        <v>11575.383530084018</v>
      </c>
      <c r="K55" s="7">
        <f>K19-blanks!K$9</f>
        <v>19048.880023288893</v>
      </c>
      <c r="L55" s="7">
        <f>L19-blanks!L$9</f>
        <v>492.9863567401103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18660.330023288894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17666.411708717198</v>
      </c>
      <c r="D56" s="7">
        <f>D20-blanks!D$9</f>
        <v>551350.7077712591</v>
      </c>
      <c r="E56" s="7">
        <f>E20-blanks!E$9</f>
        <v>60294.87830932926</v>
      </c>
      <c r="F56" s="7">
        <f>F20-blanks!F$9</f>
        <v>35426.55311579878</v>
      </c>
      <c r="G56" s="7">
        <f>G20-blanks!G$9</f>
        <v>27706.2377744929</v>
      </c>
      <c r="H56" s="7">
        <f>H20-blanks!H$9</f>
        <v>31801.525228231374</v>
      </c>
      <c r="I56" s="7">
        <f>I20-blanks!I$9</f>
        <v>4718843.612256399</v>
      </c>
      <c r="J56" s="7">
        <f>J20-blanks!J$9</f>
        <v>15575.624886336449</v>
      </c>
      <c r="K56" s="7">
        <f>K20-blanks!K$9</f>
        <v>34766.07680758012</v>
      </c>
      <c r="L56" s="7">
        <f>L20-blanks!L$9</f>
        <v>27544.58038854124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34377.526807580114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10624.636708717198</v>
      </c>
      <c r="D57" s="7">
        <f>D21-blanks!D$9</f>
        <v>26665.546783062375</v>
      </c>
      <c r="E57" s="7">
        <f>E21-blanks!E$9</f>
        <v>10712.456973071809</v>
      </c>
      <c r="F57" s="7">
        <f>F21-blanks!F$9</f>
        <v>7739.243790164356</v>
      </c>
      <c r="G57" s="7">
        <f>G21-blanks!G$9</f>
        <v>37510.9075</v>
      </c>
      <c r="H57" s="7">
        <f>H21-blanks!H$9</f>
        <v>6441.87464530757</v>
      </c>
      <c r="I57" s="7">
        <f>I21-blanks!I$9</f>
        <v>1317462.3000307537</v>
      </c>
      <c r="J57" s="7">
        <f>J21-blanks!J$9</f>
        <v>15782.927142551434</v>
      </c>
      <c r="K57" s="7">
        <f>K21-blanks!K$9</f>
        <v>34582.298033714134</v>
      </c>
      <c r="L57" s="7">
        <f>L21-blanks!L$9</f>
        <v>2805.1930299243086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34193.74803371413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165r3  18-28</v>
      </c>
      <c r="C58" s="7">
        <f>C22-blanks!C$9</f>
        <v>2846.6317087171983</v>
      </c>
      <c r="D58" s="7">
        <f>D22-blanks!D$9</f>
        <v>10381.543862080187</v>
      </c>
      <c r="E58" s="7">
        <f>E22-blanks!E$9</f>
        <v>2879.914775022282</v>
      </c>
      <c r="F58" s="7">
        <f>F22-blanks!F$9</f>
        <v>2578.146966194744</v>
      </c>
      <c r="G58" s="7">
        <f>G22-blanks!G$9</f>
        <v>16693.838159206498</v>
      </c>
      <c r="H58" s="7">
        <f>H22-blanks!H$9</f>
        <v>3065.8386797257426</v>
      </c>
      <c r="I58" s="7">
        <f>I22-blanks!I$9</f>
        <v>1474468.071347078</v>
      </c>
      <c r="J58" s="7">
        <f>J22-blanks!J$9</f>
        <v>4621.917544901594</v>
      </c>
      <c r="K58" s="7">
        <f>K22-blanks!K$9</f>
        <v>9284.837868212391</v>
      </c>
      <c r="L58" s="7">
        <f>L22-blanks!L$9</f>
        <v>118.54179071950693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8896.287868212392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166r3  45-55</v>
      </c>
      <c r="C59" s="7">
        <f>C23-blanks!C$9</f>
        <v>5493.931041523458</v>
      </c>
      <c r="D59" s="7">
        <f>D23-blanks!D$9</f>
        <v>6883.673048542914</v>
      </c>
      <c r="E59" s="7">
        <f>E23-blanks!E$9</f>
        <v>10316.078286201893</v>
      </c>
      <c r="F59" s="7">
        <f>F23-blanks!F$9</f>
        <v>6974.587653096299</v>
      </c>
      <c r="G59" s="7">
        <f>G23-blanks!G$9</f>
        <v>28567.272500000003</v>
      </c>
      <c r="H59" s="7">
        <f>H23-blanks!H$9</f>
        <v>4412.262193515167</v>
      </c>
      <c r="I59" s="7">
        <f>I23-blanks!I$9</f>
        <v>1062055.7782744674</v>
      </c>
      <c r="J59" s="7">
        <f>J23-blanks!J$9</f>
        <v>10202.085501619516</v>
      </c>
      <c r="K59" s="7">
        <f>K23-blanks!K$9</f>
        <v>17199.610257962922</v>
      </c>
      <c r="L59" s="7">
        <f>L23-blanks!L$9</f>
        <v>423.52909848265244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16811.06025796292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18004.02309645811</v>
      </c>
      <c r="D60" s="7">
        <f>D24-blanks!D$9</f>
        <v>993463.933841286</v>
      </c>
      <c r="E60" s="7">
        <f>E24-blanks!E$9</f>
        <v>1697.3841754200848</v>
      </c>
      <c r="F60" s="7">
        <f>F24-blanks!F$9</f>
        <v>1218.5453362147991</v>
      </c>
      <c r="G60" s="7">
        <f>G24-blanks!G$9</f>
        <v>30654.652500000004</v>
      </c>
      <c r="H60" s="7">
        <f>H24-blanks!H$9</f>
        <v>5807.3476260758325</v>
      </c>
      <c r="I60" s="7">
        <f>I24-blanks!I$9</f>
        <v>5017569.746891205</v>
      </c>
      <c r="J60" s="7">
        <f>J24-blanks!J$9</f>
        <v>28253.161414882237</v>
      </c>
      <c r="K60" s="7">
        <f>K24-blanks!K$9</f>
        <v>42886.17125971285</v>
      </c>
      <c r="L60" s="7">
        <f>L24-blanks!L$9</f>
        <v>15229.078534268745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42497.62125971285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16904.405543458604</v>
      </c>
      <c r="D61" s="7">
        <f>D25-blanks!D$9</f>
        <v>544212.7738620802</v>
      </c>
      <c r="E61" s="7">
        <f>E25-blanks!E$9</f>
        <v>63164.247076999985</v>
      </c>
      <c r="F61" s="7">
        <f>F25-blanks!F$9</f>
        <v>36599.50154881675</v>
      </c>
      <c r="G61" s="7">
        <f>G25-blanks!G$9</f>
        <v>27773.806512852367</v>
      </c>
      <c r="H61" s="7">
        <f>H25-blanks!H$9</f>
        <v>32332.891022913456</v>
      </c>
      <c r="I61" s="7">
        <f>I25-blanks!I$9</f>
        <v>4883973.862587615</v>
      </c>
      <c r="J61" s="7">
        <f>J25-blanks!J$9</f>
        <v>16105.554401803067</v>
      </c>
      <c r="K61" s="7">
        <f>K25-blanks!K$9</f>
        <v>35882.45803371414</v>
      </c>
      <c r="L61" s="7">
        <f>L25-blanks!L$9</f>
        <v>28480.04795033294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35493.908033714135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82r2  101-110</v>
      </c>
      <c r="C62" s="7">
        <f>C26-blanks!C$9</f>
        <v>4075.9715021522616</v>
      </c>
      <c r="D62" s="7">
        <f>D26-blanks!D$9</f>
        <v>6003.920259100059</v>
      </c>
      <c r="E62" s="7">
        <f>E26-blanks!E$9</f>
        <v>64088.22133003541</v>
      </c>
      <c r="F62" s="7">
        <f>F26-blanks!F$9</f>
        <v>34332.18776254794</v>
      </c>
      <c r="G62" s="7">
        <f>G26-blanks!G$9</f>
        <v>24494.11876271033</v>
      </c>
      <c r="H62" s="7">
        <f>H26-blanks!H$9</f>
        <v>8209.592282487121</v>
      </c>
      <c r="I62" s="7">
        <f>I26-blanks!I$9</f>
        <v>595836.7414564812</v>
      </c>
      <c r="J62" s="7">
        <f>J26-blanks!J$9</f>
        <v>10949.69287280658</v>
      </c>
      <c r="K62" s="7">
        <f>K26-blanks!K$9</f>
        <v>12143.693297929825</v>
      </c>
      <c r="L62" s="7">
        <f>L26-blanks!L$9</f>
        <v>1212.2890478501367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11755.143297929826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269.3911083232797</v>
      </c>
      <c r="D63" s="7">
        <f>D27-blanks!D$9</f>
        <v>44029.57639346613</v>
      </c>
      <c r="E63" s="7">
        <f>E27-blanks!E$9</f>
        <v>89969.71789160938</v>
      </c>
      <c r="F63" s="7">
        <f>F27-blanks!F$9</f>
        <v>133491.7996003194</v>
      </c>
      <c r="G63" s="7">
        <f>G27-blanks!G$9</f>
        <v>6092.941201701961</v>
      </c>
      <c r="H63" s="7">
        <f>H27-blanks!H$9</f>
        <v>14167.605926302185</v>
      </c>
      <c r="I63" s="7">
        <f>I27-blanks!I$9</f>
        <v>8833.308317199691</v>
      </c>
      <c r="J63" s="7">
        <f>J27-blanks!J$9</f>
        <v>222.89994962486708</v>
      </c>
      <c r="K63" s="7">
        <f>K27-blanks!K$9</f>
        <v>2653.735333958</v>
      </c>
      <c r="L63" s="7">
        <f>L27-blanks!L$9</f>
        <v>541.2571884258728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2265.185333958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83r2  32-42</v>
      </c>
      <c r="C64" s="7">
        <f>C28-blanks!C$9</f>
        <v>3426.0760821960007</v>
      </c>
      <c r="D64" s="7">
        <f>D28-blanks!D$9</f>
        <v>14715.161037155362</v>
      </c>
      <c r="E64" s="7">
        <f>E28-blanks!E$9</f>
        <v>46275.00608138288</v>
      </c>
      <c r="F64" s="7">
        <f>F28-blanks!F$9</f>
        <v>42106.09741297017</v>
      </c>
      <c r="G64" s="7">
        <f>G28-blanks!G$9</f>
        <v>17424.04122837486</v>
      </c>
      <c r="H64" s="7">
        <f>H28-blanks!H$9</f>
        <v>8539.852048556693</v>
      </c>
      <c r="I64" s="7">
        <f>I28-blanks!I$9</f>
        <v>661322.8252132399</v>
      </c>
      <c r="J64" s="7">
        <f>J28-blanks!J$9</f>
        <v>12117.299497384494</v>
      </c>
      <c r="K64" s="7">
        <f>K28-blanks!K$9</f>
        <v>8582.018160880032</v>
      </c>
      <c r="L64" s="7">
        <f>L28-blanks!L$9</f>
        <v>205.91103307932917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8193.468160880033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95r3  40-50</v>
      </c>
      <c r="C65" s="7">
        <f>C29-blanks!C$9</f>
        <v>6638.060454498186</v>
      </c>
      <c r="D65" s="7">
        <f>D29-blanks!D$9</f>
        <v>10295.101427845715</v>
      </c>
      <c r="E65" s="7">
        <f>E29-blanks!E$9</f>
        <v>18677.578825327644</v>
      </c>
      <c r="F65" s="7">
        <f>F29-blanks!F$9</f>
        <v>13509.46644908433</v>
      </c>
      <c r="G65" s="7">
        <f>G29-blanks!G$9</f>
        <v>33251.09692140603</v>
      </c>
      <c r="H65" s="7">
        <f>H29-blanks!H$9</f>
        <v>5526.317800518751</v>
      </c>
      <c r="I65" s="7">
        <f>I29-blanks!I$9</f>
        <v>961168.3396306941</v>
      </c>
      <c r="J65" s="7">
        <f>J29-blanks!J$9</f>
        <v>1265.6938478738111</v>
      </c>
      <c r="K65" s="7">
        <f>K29-blanks!K$9</f>
        <v>17877.003941668656</v>
      </c>
      <c r="L65" s="7">
        <f>L29-blanks!L$9</f>
        <v>1033.0972679208144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17488.453941668653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16150.262657900494</v>
      </c>
      <c r="D66" s="7">
        <f>D30-blanks!D$9</f>
        <v>563722.6788620802</v>
      </c>
      <c r="E66" s="7">
        <f>E30-blanks!E$9</f>
        <v>62822.60876924477</v>
      </c>
      <c r="F66" s="7">
        <f>F30-blanks!F$9</f>
        <v>37571.74948946821</v>
      </c>
      <c r="G66" s="7">
        <f>G30-blanks!G$9</f>
        <v>28107.432500000003</v>
      </c>
      <c r="H66" s="7">
        <f>H30-blanks!H$9</f>
        <v>33039.950500499624</v>
      </c>
      <c r="I66" s="7">
        <f>I30-blanks!I$9</f>
        <v>4651977.190030754</v>
      </c>
      <c r="J66" s="7">
        <f>J30-blanks!J$9</f>
        <v>17394.139921433558</v>
      </c>
      <c r="K66" s="7">
        <f>K30-blanks!K$9</f>
        <v>35901.96240099588</v>
      </c>
      <c r="L66" s="7">
        <f>L30-blanks!L$9</f>
        <v>27159.742396991365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35513.412400995876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13750.274378029151</v>
      </c>
      <c r="D67" s="7">
        <f>D31-blanks!D$9</f>
        <v>1403725.6717898736</v>
      </c>
      <c r="E67" s="7">
        <f>E31-blanks!E$9</f>
        <v>2085.664215770625</v>
      </c>
      <c r="F67" s="7">
        <f>F31-blanks!F$9</f>
        <v>1293.6749999999997</v>
      </c>
      <c r="G67" s="7">
        <f>G31-blanks!G$9</f>
        <v>18668.390791296773</v>
      </c>
      <c r="H67" s="7">
        <f>H31-blanks!H$9</f>
        <v>3218.076834862385</v>
      </c>
      <c r="I67" s="7">
        <f>I31-blanks!I$9</f>
        <v>3532033.046655786</v>
      </c>
      <c r="J67" s="7">
        <f>J31-blanks!J$9</f>
        <v>5111.343694850303</v>
      </c>
      <c r="K67" s="7">
        <f>K31-blanks!K$9</f>
        <v>18628.13047019924</v>
      </c>
      <c r="L67" s="7">
        <f>L31-blanks!L$9</f>
        <v>20260.334851966152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18239.58047019924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230.13971999372666</v>
      </c>
      <c r="D68" s="7">
        <f>D32-blanks!D$9</f>
        <v>587.4348545328594</v>
      </c>
      <c r="E68" s="7">
        <f>E32-blanks!E$9</f>
        <v>14.763634508235839</v>
      </c>
      <c r="F68" s="7">
        <f>F32-blanks!F$9</f>
        <v>-68.78999999999996</v>
      </c>
      <c r="G68" s="7">
        <f>G32-blanks!G$9</f>
        <v>-26.597500000000025</v>
      </c>
      <c r="H68" s="7">
        <f>H32-blanks!H$9</f>
        <v>-44.529051987767616</v>
      </c>
      <c r="I68" s="7">
        <f>I32-blanks!I$9</f>
        <v>328.2275656354259</v>
      </c>
      <c r="J68" s="7">
        <f>J32-blanks!J$9</f>
        <v>226.21168631927867</v>
      </c>
      <c r="K68" s="7">
        <f>K32-blanks!K$9</f>
        <v>-11.616966285864976</v>
      </c>
      <c r="L68" s="7">
        <f>L32-blanks!L$9</f>
        <v>84.55882444750523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-400.166966285865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159.12920164825675</v>
      </c>
      <c r="D69" s="7">
        <f>D33-blanks!D$9</f>
        <v>3005.951656438121</v>
      </c>
      <c r="E69" s="7">
        <f>E33-blanks!E$9</f>
        <v>115492.65552245344</v>
      </c>
      <c r="F69" s="7">
        <f>F33-blanks!F$9</f>
        <v>124062.03126696384</v>
      </c>
      <c r="G69" s="7">
        <f>G33-blanks!G$9</f>
        <v>2865.906693210264</v>
      </c>
      <c r="H69" s="7">
        <f>H33-blanks!H$9</f>
        <v>16051.521834862386</v>
      </c>
      <c r="I69" s="7">
        <f>I33-blanks!I$9</f>
        <v>3796.894497624482</v>
      </c>
      <c r="J69" s="7">
        <f>J33-blanks!J$9</f>
        <v>-17.102844097786146</v>
      </c>
      <c r="K69" s="7">
        <f>K33-blanks!K$9</f>
        <v>765.483033714135</v>
      </c>
      <c r="L69" s="7">
        <f>L33-blanks!L$9</f>
        <v>-578.6465092659532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376.93303371413504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17539.81019018557</v>
      </c>
      <c r="D70" s="7">
        <f>D34-blanks!D$9</f>
        <v>1017344.0058283053</v>
      </c>
      <c r="E70" s="7">
        <f>E34-blanks!E$9</f>
        <v>1804.7778332775542</v>
      </c>
      <c r="F70" s="7">
        <f>F34-blanks!F$9</f>
        <v>1296.7206674779495</v>
      </c>
      <c r="G70" s="7">
        <f>G34-blanks!G$9</f>
        <v>30752.782598936446</v>
      </c>
      <c r="H70" s="7">
        <f>H34-blanks!H$9</f>
        <v>5728.001992540348</v>
      </c>
      <c r="I70" s="7">
        <f>I34-blanks!I$9</f>
        <v>5143101.2119671</v>
      </c>
      <c r="J70" s="7">
        <f>J34-blanks!J$9</f>
        <v>27605.755328695468</v>
      </c>
      <c r="K70" s="7">
        <f>K34-blanks!K$9</f>
        <v>42586.276898215416</v>
      </c>
      <c r="L70" s="7">
        <f>L34-blanks!L$9</f>
        <v>15327.32374011915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42197.72689821541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17794.29984146078</v>
      </c>
      <c r="D71" s="7">
        <f>D35-blanks!D$9</f>
        <v>564416.8874278201</v>
      </c>
      <c r="E71" s="7">
        <f>E35-blanks!E$9</f>
        <v>61685.41950082272</v>
      </c>
      <c r="F71" s="7">
        <f>F35-blanks!F$9</f>
        <v>37433.380000000005</v>
      </c>
      <c r="G71" s="7">
        <f>G35-blanks!G$9</f>
        <v>28734.468084765213</v>
      </c>
      <c r="H71" s="7">
        <f>H35-blanks!H$9</f>
        <v>32643.328662418127</v>
      </c>
      <c r="I71" s="7">
        <f>I35-blanks!I$9</f>
        <v>4924887.524998774</v>
      </c>
      <c r="J71" s="7">
        <f>J35-blanks!J$9</f>
        <v>18146.676313880947</v>
      </c>
      <c r="K71" s="7">
        <f>K35-blanks!K$9</f>
        <v>35377.25742277007</v>
      </c>
      <c r="L71" s="7">
        <f>L35-blanks!L$9</f>
        <v>29644.71179292653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34988.707422770065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498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473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392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16308.186330797718</v>
      </c>
      <c r="D76" s="7">
        <f>D40/Drift!D25</f>
        <v>448119.8712717493</v>
      </c>
      <c r="E76" s="7">
        <f>E40/Drift!E25</f>
        <v>50665.971973071806</v>
      </c>
      <c r="F76" s="7">
        <f>F40/Drift!F25</f>
        <v>28772.68</v>
      </c>
      <c r="G76" s="7">
        <f>G40/Drift!G25</f>
        <v>26611.9225</v>
      </c>
      <c r="H76" s="7">
        <f>H40/Drift!H25</f>
        <v>27508.531834862388</v>
      </c>
      <c r="I76" s="7">
        <f>I40/Drift!I25</f>
        <v>4457254.350030754</v>
      </c>
      <c r="J76" s="7">
        <f>J40/Drift!J25</f>
        <v>15043.67461299061</v>
      </c>
      <c r="K76" s="7">
        <f>K40/Drift!K25</f>
        <v>28755.23838142131</v>
      </c>
      <c r="L76" s="7">
        <f>L40/Drift!L25</f>
        <v>25424.73684963834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28366.688381421307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-236.62556611110458</v>
      </c>
      <c r="D77" s="7">
        <f>D41/Drift!D26</f>
        <v>-571.0504220087822</v>
      </c>
      <c r="E77" s="7">
        <f>E41/Drift!E26</f>
        <v>-14.759965829585417</v>
      </c>
      <c r="F77" s="7">
        <f>F41/Drift!F26</f>
        <v>66.29081707946278</v>
      </c>
      <c r="G77" s="7">
        <f>G41/Drift!G26</f>
        <v>27.35226414339239</v>
      </c>
      <c r="H77" s="7">
        <f>H41/Drift!H26</f>
        <v>45.284874548620074</v>
      </c>
      <c r="I77" s="7">
        <f>I41/Drift!I26</f>
        <v>-334.4464080340232</v>
      </c>
      <c r="J77" s="7">
        <f>J41/Drift!J26</f>
        <v>-234.1776433312404</v>
      </c>
      <c r="K77" s="7">
        <f>K41/Drift!K26</f>
        <v>11.454858388281707</v>
      </c>
      <c r="L77" s="7">
        <f>L41/Drift!L26</f>
        <v>-86.75644682524248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-371.60212831223805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9965.484458189234</v>
      </c>
      <c r="D78" s="7">
        <f>D42/Drift!D27</f>
        <v>19230.67241545789</v>
      </c>
      <c r="E78" s="7">
        <f>E42/Drift!E27</f>
        <v>9853.103876118459</v>
      </c>
      <c r="F78" s="7">
        <f>F42/Drift!F27</f>
        <v>5911.592514863487</v>
      </c>
      <c r="G78" s="7">
        <f>G42/Drift!G27</f>
        <v>37664.27958039389</v>
      </c>
      <c r="H78" s="7">
        <f>H42/Drift!H27</f>
        <v>5871.012258641857</v>
      </c>
      <c r="I78" s="7">
        <f>I42/Drift!I27</f>
        <v>1182987.7297790544</v>
      </c>
      <c r="J78" s="7">
        <f>J42/Drift!J27</f>
        <v>16833.184949772833</v>
      </c>
      <c r="K78" s="7">
        <f>K42/Drift!K27</f>
        <v>30482.33464106283</v>
      </c>
      <c r="L78" s="7">
        <f>L42/Drift!L27</f>
        <v>1982.755306171653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30093.133741281694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16308.186330797715</v>
      </c>
      <c r="D79" s="7">
        <f>D43/Drift!D28</f>
        <v>448119.8712717493</v>
      </c>
      <c r="E79" s="7">
        <f>E43/Drift!E28</f>
        <v>50665.971973071806</v>
      </c>
      <c r="F79" s="7">
        <f>F43/Drift!F28</f>
        <v>28772.68</v>
      </c>
      <c r="G79" s="7">
        <f>G43/Drift!G28</f>
        <v>26611.9225</v>
      </c>
      <c r="H79" s="7">
        <f>H43/Drift!H28</f>
        <v>27508.531834862388</v>
      </c>
      <c r="I79" s="7">
        <f>I43/Drift!I28</f>
        <v>4457254.350030754</v>
      </c>
      <c r="J79" s="7">
        <f>J43/Drift!J28</f>
        <v>15043.67461299061</v>
      </c>
      <c r="K79" s="7">
        <f>K43/Drift!K28</f>
        <v>28755.23838142131</v>
      </c>
      <c r="L79" s="7">
        <f>L43/Drift!L28</f>
        <v>25424.73684963834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28366.688381421307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-140.01779207406273</v>
      </c>
      <c r="D80" s="7">
        <f>D44/Drift!D29</f>
        <v>30335.43405529118</v>
      </c>
      <c r="E80" s="7">
        <f>E44/Drift!E29</f>
        <v>70287.0760042881</v>
      </c>
      <c r="F80" s="7">
        <f>F44/Drift!F29</f>
        <v>91591.30560037981</v>
      </c>
      <c r="G80" s="7">
        <f>G44/Drift!G29</f>
        <v>4962.285531986815</v>
      </c>
      <c r="H80" s="7">
        <f>H44/Drift!H29</f>
        <v>10653.38938482452</v>
      </c>
      <c r="I80" s="7">
        <f>I44/Drift!I29</f>
        <v>4859.472085399863</v>
      </c>
      <c r="J80" s="7">
        <f>J44/Drift!J29</f>
        <v>-206.07792236791917</v>
      </c>
      <c r="K80" s="7">
        <f>K44/Drift!K29</f>
        <v>1810.9446542379512</v>
      </c>
      <c r="L80" s="7">
        <f>L44/Drift!L29</f>
        <v>872.4214524175807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1444.6797246250485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179r4  85-91</v>
      </c>
      <c r="C81" s="7">
        <f>C45/Drift!C30</f>
        <v>3480.200231914494</v>
      </c>
      <c r="D81" s="7">
        <f>D45/Drift!D30</f>
        <v>7609.185502970216</v>
      </c>
      <c r="E81" s="7">
        <f>E45/Drift!E30</f>
        <v>9047.532410775711</v>
      </c>
      <c r="F81" s="7">
        <f>F45/Drift!F30</f>
        <v>8357.846376352532</v>
      </c>
      <c r="G81" s="7">
        <f>G45/Drift!G30</f>
        <v>11193.163830312598</v>
      </c>
      <c r="H81" s="7">
        <f>H45/Drift!H30</f>
        <v>5853.386878257674</v>
      </c>
      <c r="I81" s="7">
        <f>I45/Drift!I30</f>
        <v>1032483.8906164516</v>
      </c>
      <c r="J81" s="7">
        <f>J45/Drift!J30</f>
        <v>9448.269278502823</v>
      </c>
      <c r="K81" s="7">
        <f>K45/Drift!K30</f>
        <v>5870.4333124319355</v>
      </c>
      <c r="L81" s="7">
        <f>L45/Drift!L30</f>
        <v>729.5556342445567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5506.727821985495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16308.186330797718</v>
      </c>
      <c r="D82" s="7">
        <f>D46/Drift!D31</f>
        <v>448119.8712717494</v>
      </c>
      <c r="E82" s="7">
        <f>E46/Drift!E31</f>
        <v>50665.971973071806</v>
      </c>
      <c r="F82" s="7">
        <f>F46/Drift!F31</f>
        <v>28772.679999999997</v>
      </c>
      <c r="G82" s="7">
        <f>G46/Drift!G31</f>
        <v>26611.9225</v>
      </c>
      <c r="H82" s="7">
        <f>H46/Drift!H31</f>
        <v>27508.53183486239</v>
      </c>
      <c r="I82" s="7">
        <f>I46/Drift!I31</f>
        <v>4457254.350030754</v>
      </c>
      <c r="J82" s="7">
        <f>J46/Drift!J31</f>
        <v>15043.67461299061</v>
      </c>
      <c r="K82" s="7">
        <f>K46/Drift!K31</f>
        <v>28755.238381421314</v>
      </c>
      <c r="L82" s="7">
        <f>L46/Drift!L31</f>
        <v>25424.736849638335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28366.688381421307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179r4  130-133</v>
      </c>
      <c r="C83" s="7">
        <f>C47/Drift!C32</f>
        <v>13811.061429103815</v>
      </c>
      <c r="D83" s="7">
        <f>D47/Drift!D32</f>
        <v>16216.419943578863</v>
      </c>
      <c r="E83" s="7">
        <f>E47/Drift!E32</f>
        <v>7766.914568705543</v>
      </c>
      <c r="F83" s="7">
        <f>F47/Drift!F32</f>
        <v>4539.44999765263</v>
      </c>
      <c r="G83" s="7">
        <f>G47/Drift!G32</f>
        <v>24809.994537913466</v>
      </c>
      <c r="H83" s="7">
        <f>H47/Drift!H32</f>
        <v>6078.846173908292</v>
      </c>
      <c r="I83" s="7">
        <f>I47/Drift!I32</f>
        <v>1028687.615700763</v>
      </c>
      <c r="J83" s="7">
        <f>J47/Drift!J32</f>
        <v>8038.307273535008</v>
      </c>
      <c r="K83" s="7">
        <f>K47/Drift!K32</f>
        <v>16150.846883221946</v>
      </c>
      <c r="L83" s="7">
        <f>L47/Drift!L32</f>
        <v>7045.823657635111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15781.109320500285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181r1  56-62</v>
      </c>
      <c r="C84" s="7">
        <f>C48/Drift!C33</f>
        <v>4214.7973958360235</v>
      </c>
      <c r="D84" s="7">
        <f>D48/Drift!D33</f>
        <v>5499.959017729386</v>
      </c>
      <c r="E84" s="7">
        <f>E48/Drift!E33</f>
        <v>9866.321716417764</v>
      </c>
      <c r="F84" s="7">
        <f>F48/Drift!F33</f>
        <v>4669.8140280905245</v>
      </c>
      <c r="G84" s="7">
        <f>G48/Drift!G33</f>
        <v>25274.913405557443</v>
      </c>
      <c r="H84" s="7">
        <f>H48/Drift!H33</f>
        <v>3725.4959358130122</v>
      </c>
      <c r="I84" s="7">
        <f>I48/Drift!I33</f>
        <v>1082728.757563251</v>
      </c>
      <c r="J84" s="7">
        <f>J48/Drift!J33</f>
        <v>11480.71401850338</v>
      </c>
      <c r="K84" s="7">
        <f>K48/Drift!K33</f>
        <v>10430.330921092967</v>
      </c>
      <c r="L84" s="7">
        <f>L48/Drift!L33</f>
        <v>683.1114578815993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10071.964263259591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182r1  43-52</v>
      </c>
      <c r="C85" s="7">
        <f>C49/Drift!C34</f>
        <v>18955.300465807646</v>
      </c>
      <c r="D85" s="7">
        <f>D49/Drift!D34</f>
        <v>13602.409234914116</v>
      </c>
      <c r="E85" s="7">
        <f>E49/Drift!E34</f>
        <v>2493.952354085897</v>
      </c>
      <c r="F85" s="7">
        <f>F49/Drift!F34</f>
        <v>4038.712358505029</v>
      </c>
      <c r="G85" s="7">
        <f>G49/Drift!G34</f>
        <v>50067.08671552444</v>
      </c>
      <c r="H85" s="7">
        <f>H49/Drift!H34</f>
        <v>13740.33907382297</v>
      </c>
      <c r="I85" s="7">
        <f>I49/Drift!I34</f>
        <v>1029603.0583385818</v>
      </c>
      <c r="J85" s="7">
        <f>J49/Drift!J34</f>
        <v>9266.54226219387</v>
      </c>
      <c r="K85" s="7">
        <f>K49/Drift!K34</f>
        <v>53679.39731773321</v>
      </c>
      <c r="L85" s="7">
        <f>L49/Drift!L34</f>
        <v>10896.641226335256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53246.03901708151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13174.568641432901</v>
      </c>
      <c r="D86" s="7">
        <f>D50/Drift!D35</f>
        <v>1103026.5233088394</v>
      </c>
      <c r="E86" s="7">
        <f>E50/Drift!E35</f>
        <v>1399.9432907036687</v>
      </c>
      <c r="F86" s="7">
        <f>F50/Drift!F35</f>
        <v>838.0286364555533</v>
      </c>
      <c r="G86" s="7">
        <f>G50/Drift!G35</f>
        <v>16294.784974057311</v>
      </c>
      <c r="H86" s="7">
        <f>H50/Drift!H35</f>
        <v>2542.6611646756405</v>
      </c>
      <c r="I86" s="7">
        <f>I50/Drift!I35</f>
        <v>3641685.7038881727</v>
      </c>
      <c r="J86" s="7">
        <f>J50/Drift!J35</f>
        <v>3945.1012718873385</v>
      </c>
      <c r="K86" s="7">
        <f>K50/Drift!K35</f>
        <v>13929.392722833225</v>
      </c>
      <c r="L86" s="7">
        <f>L50/Drift!L35</f>
        <v>14929.46426005968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13569.674134092944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16308.186330797718</v>
      </c>
      <c r="D87" s="7">
        <f>D51/Drift!D36</f>
        <v>448119.87127174926</v>
      </c>
      <c r="E87" s="7">
        <f>E51/Drift!E36</f>
        <v>50665.971973071806</v>
      </c>
      <c r="F87" s="7">
        <f>F51/Drift!F36</f>
        <v>28772.68</v>
      </c>
      <c r="G87" s="7">
        <f>G51/Drift!G36</f>
        <v>26611.9225</v>
      </c>
      <c r="H87" s="7">
        <f>H51/Drift!H36</f>
        <v>27508.531834862388</v>
      </c>
      <c r="I87" s="7">
        <f>I51/Drift!I36</f>
        <v>4457254.350030754</v>
      </c>
      <c r="J87" s="7">
        <f>J51/Drift!J36</f>
        <v>15043.67461299061</v>
      </c>
      <c r="K87" s="7">
        <f>K51/Drift!K36</f>
        <v>28755.238381421306</v>
      </c>
      <c r="L87" s="7">
        <f>L51/Drift!L36</f>
        <v>25424.73684963834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28366.68838142131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-100.54983109656786</v>
      </c>
      <c r="D88" s="7">
        <f>D52/Drift!D37</f>
        <v>2343.232303372173</v>
      </c>
      <c r="E88" s="7">
        <f>E52/Drift!E37</f>
        <v>94207.0437188596</v>
      </c>
      <c r="F88" s="7">
        <f>F52/Drift!F37</f>
        <v>99552.89260295818</v>
      </c>
      <c r="G88" s="7">
        <f>G52/Drift!G37</f>
        <v>2631.1657324348275</v>
      </c>
      <c r="H88" s="7">
        <f>H52/Drift!H37</f>
        <v>13987.491046649628</v>
      </c>
      <c r="I88" s="7">
        <f>I52/Drift!I37</f>
        <v>3274.147845848779</v>
      </c>
      <c r="J88" s="7">
        <f>J52/Drift!J37</f>
        <v>172.45573008468133</v>
      </c>
      <c r="K88" s="7">
        <f>K52/Drift!K37</f>
        <v>491.8378415847699</v>
      </c>
      <c r="L88" s="7">
        <f>L52/Drift!L37</f>
        <v>483.08962243263557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163.88271243805755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183r1  101-110</v>
      </c>
      <c r="C89" s="7">
        <f>C53/Drift!C38</f>
        <v>6536.853428439266</v>
      </c>
      <c r="D89" s="7">
        <f>D53/Drift!D38</f>
        <v>9280.154335844669</v>
      </c>
      <c r="E89" s="7">
        <f>E53/Drift!E38</f>
        <v>4630.402986512791</v>
      </c>
      <c r="F89" s="7">
        <f>F53/Drift!F38</f>
        <v>2978.36867619809</v>
      </c>
      <c r="G89" s="7">
        <f>G53/Drift!G38</f>
        <v>28940.64364561277</v>
      </c>
      <c r="H89" s="7">
        <f>H53/Drift!H38</f>
        <v>3791.530991399979</v>
      </c>
      <c r="I89" s="7">
        <f>I53/Drift!I38</f>
        <v>1062782.5451834267</v>
      </c>
      <c r="J89" s="7">
        <f>J53/Drift!J38</f>
        <v>5278.230711657035</v>
      </c>
      <c r="K89" s="7">
        <f>K53/Drift!K38</f>
        <v>17122.673562507844</v>
      </c>
      <c r="L89" s="7">
        <f>L53/Drift!L38</f>
        <v>668.0757361220781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16759.708237604158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184r1  60-71</v>
      </c>
      <c r="C90" s="7">
        <f>C54/Drift!C39</f>
        <v>6312.567280498517</v>
      </c>
      <c r="D90" s="7">
        <f>D54/Drift!D39</f>
        <v>6675.801147930461</v>
      </c>
      <c r="E90" s="7">
        <f>E54/Drift!E39</f>
        <v>22321.833516324077</v>
      </c>
      <c r="F90" s="7">
        <f>F54/Drift!F39</f>
        <v>6700.077139143634</v>
      </c>
      <c r="G90" s="7">
        <f>G54/Drift!G39</f>
        <v>32886.641868386934</v>
      </c>
      <c r="H90" s="7">
        <f>H54/Drift!H39</f>
        <v>4268.658435124863</v>
      </c>
      <c r="I90" s="7">
        <f>I54/Drift!I39</f>
        <v>771139.2920713518</v>
      </c>
      <c r="J90" s="7">
        <f>J54/Drift!J39</f>
        <v>12246.809991262353</v>
      </c>
      <c r="K90" s="7">
        <f>K54/Drift!K39</f>
        <v>15990.770019669979</v>
      </c>
      <c r="L90" s="7">
        <f>L54/Drift!L39</f>
        <v>1672.7227565451203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15630.995334095112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164r3  115-123</v>
      </c>
      <c r="C91" s="7">
        <f>C55/Drift!C40</f>
        <v>5740.415360398933</v>
      </c>
      <c r="D91" s="7">
        <f>D55/Drift!D40</f>
        <v>6685.4460349015935</v>
      </c>
      <c r="E91" s="7">
        <f>E55/Drift!E40</f>
        <v>8116.199732058202</v>
      </c>
      <c r="F91" s="7">
        <f>F55/Drift!F40</f>
        <v>3466.6268146810735</v>
      </c>
      <c r="G91" s="7">
        <f>G55/Drift!G40</f>
        <v>35548.97399140845</v>
      </c>
      <c r="H91" s="7">
        <f>H55/Drift!H40</f>
        <v>3532.5897508984312</v>
      </c>
      <c r="I91" s="7">
        <f>I55/Drift!I40</f>
        <v>1081105.876758534</v>
      </c>
      <c r="J91" s="7">
        <f>J55/Drift!J40</f>
        <v>11337.582855720271</v>
      </c>
      <c r="K91" s="7">
        <f>K55/Drift!K40</f>
        <v>15830.720895082899</v>
      </c>
      <c r="L91" s="7">
        <f>L55/Drift!L40</f>
        <v>462.4493758296273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15472.010073129348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16308.186330797718</v>
      </c>
      <c r="D92" s="7">
        <f>D56/Drift!D41</f>
        <v>448119.8712717493</v>
      </c>
      <c r="E92" s="7">
        <f>E56/Drift!E41</f>
        <v>50665.971973071806</v>
      </c>
      <c r="F92" s="7">
        <f>F56/Drift!F41</f>
        <v>28772.680000000004</v>
      </c>
      <c r="G92" s="7">
        <f>G56/Drift!G41</f>
        <v>26611.9225</v>
      </c>
      <c r="H92" s="7">
        <f>H56/Drift!H41</f>
        <v>27508.53183486239</v>
      </c>
      <c r="I92" s="7">
        <f>I56/Drift!I41</f>
        <v>4457254.350030754</v>
      </c>
      <c r="J92" s="7">
        <f>J56/Drift!J41</f>
        <v>15043.67461299061</v>
      </c>
      <c r="K92" s="7">
        <f>K56/Drift!K41</f>
        <v>28755.238381421314</v>
      </c>
      <c r="L92" s="7">
        <f>L56/Drift!L41</f>
        <v>25424.73684963834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28366.688381421307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9893.139859858957</v>
      </c>
      <c r="D93" s="7">
        <f>D57/Drift!D42</f>
        <v>21729.14892233917</v>
      </c>
      <c r="E93" s="7">
        <f>E57/Drift!E42</f>
        <v>8916.841998006643</v>
      </c>
      <c r="F93" s="7">
        <f>F57/Drift!F42</f>
        <v>6244.2975047166765</v>
      </c>
      <c r="G93" s="7">
        <f>G57/Drift!G42</f>
        <v>36011.771696311036</v>
      </c>
      <c r="H93" s="7">
        <f>H57/Drift!H42</f>
        <v>5553.705448631093</v>
      </c>
      <c r="I93" s="7">
        <f>I57/Drift!I42</f>
        <v>1235779.8056572378</v>
      </c>
      <c r="J93" s="7">
        <f>J57/Drift!J42</f>
        <v>15140.869363568434</v>
      </c>
      <c r="K93" s="7">
        <f>K57/Drift!K42</f>
        <v>28420.709072156813</v>
      </c>
      <c r="L93" s="7">
        <f>L57/Drift!L42</f>
        <v>2571.8351821507476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28032.973500206666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165r3  18-28</v>
      </c>
      <c r="C94" s="7">
        <f>C58/Drift!C43</f>
        <v>2673.9111376249475</v>
      </c>
      <c r="D94" s="7">
        <f>D58/Drift!D43</f>
        <v>8481.7027832294</v>
      </c>
      <c r="E94" s="7">
        <f>E58/Drift!E43</f>
        <v>2374.7956624141134</v>
      </c>
      <c r="F94" s="7">
        <f>F58/Drift!F43</f>
        <v>2066.546425094177</v>
      </c>
      <c r="G94" s="7">
        <f>G58/Drift!G43</f>
        <v>16018.854000705343</v>
      </c>
      <c r="H94" s="7">
        <f>H58/Drift!H43</f>
        <v>2634.36410455736</v>
      </c>
      <c r="I94" s="7">
        <f>I58/Drift!I43</f>
        <v>1373505.217256255</v>
      </c>
      <c r="J94" s="7">
        <f>J58/Drift!J43</f>
        <v>4404.129709400371</v>
      </c>
      <c r="K94" s="7">
        <f>K58/Drift!K43</f>
        <v>7582.158207316928</v>
      </c>
      <c r="L94" s="7">
        <f>L58/Drift!L43</f>
        <v>107.95225269497901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7246.658943923571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166r3  45-55</v>
      </c>
      <c r="C95" s="7">
        <f>C59/Drift!C44</f>
        <v>5206.285557356004</v>
      </c>
      <c r="D95" s="7">
        <f>D59/Drift!D44</f>
        <v>5638.624406538675</v>
      </c>
      <c r="E95" s="7">
        <f>E59/Drift!E44</f>
        <v>8427.985083733023</v>
      </c>
      <c r="F95" s="7">
        <f>F59/Drift!F44</f>
        <v>5554.270390922833</v>
      </c>
      <c r="G95" s="7">
        <f>G59/Drift!G44</f>
        <v>27398.857407076557</v>
      </c>
      <c r="H95" s="7">
        <f>H59/Drift!H44</f>
        <v>3778.7531898754646</v>
      </c>
      <c r="I95" s="7">
        <f>I59/Drift!I44</f>
        <v>982550.7700392542</v>
      </c>
      <c r="J95" s="7">
        <f>J59/Drift!J44</f>
        <v>9656.529843850514</v>
      </c>
      <c r="K95" s="7">
        <f>K59/Drift!K44</f>
        <v>13956.99885336572</v>
      </c>
      <c r="L95" s="7">
        <f>L59/Drift!L44</f>
        <v>383.1270604228926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13606.564612565508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17213.829482161447</v>
      </c>
      <c r="D96" s="7">
        <f>D60/Drift!D45</f>
        <v>815905.4246293441</v>
      </c>
      <c r="E96" s="7">
        <f>E60/Drift!E45</f>
        <v>1374.007127500666</v>
      </c>
      <c r="F96" s="7">
        <f>F60/Drift!F45</f>
        <v>964.13859484237</v>
      </c>
      <c r="G96" s="7">
        <f>G60/Drift!G45</f>
        <v>29386.550188608137</v>
      </c>
      <c r="H96" s="7">
        <f>H60/Drift!H45</f>
        <v>4957.132260118122</v>
      </c>
      <c r="I96" s="7">
        <f>I60/Drift!I45</f>
        <v>4610353.573210081</v>
      </c>
      <c r="J96" s="7">
        <f>J60/Drift!J45</f>
        <v>26565.176876367987</v>
      </c>
      <c r="K96" s="7">
        <f>K60/Drift!K45</f>
        <v>34583.01665905428</v>
      </c>
      <c r="L96" s="7">
        <f>L60/Drift!L45</f>
        <v>13685.22029203737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34179.052602608375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16308.186330797718</v>
      </c>
      <c r="D97" s="7">
        <f>D61/Drift!D46</f>
        <v>448119.8712717493</v>
      </c>
      <c r="E97" s="7">
        <f>E61/Drift!E46</f>
        <v>50665.971973071806</v>
      </c>
      <c r="F97" s="7">
        <f>F61/Drift!F46</f>
        <v>28772.679999999997</v>
      </c>
      <c r="G97" s="7">
        <f>G61/Drift!G46</f>
        <v>26611.9225</v>
      </c>
      <c r="H97" s="7">
        <f>H61/Drift!H46</f>
        <v>27508.531834862388</v>
      </c>
      <c r="I97" s="7">
        <f>I61/Drift!I46</f>
        <v>4457254.350030754</v>
      </c>
      <c r="J97" s="7">
        <f>J61/Drift!J46</f>
        <v>15043.67461299061</v>
      </c>
      <c r="K97" s="7">
        <f>K61/Drift!K46</f>
        <v>28755.23838142131</v>
      </c>
      <c r="L97" s="7">
        <f>L61/Drift!L46</f>
        <v>25424.73684963834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28366.688381421307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82r2  101-110</v>
      </c>
      <c r="C98" s="7">
        <f>C62/Drift!C47</f>
        <v>3967.612580265258</v>
      </c>
      <c r="D98" s="7">
        <f>D62/Drift!D47</f>
        <v>4908.599795513185</v>
      </c>
      <c r="E98" s="7">
        <f>E62/Drift!E47</f>
        <v>51462.789603420075</v>
      </c>
      <c r="F98" s="7">
        <f>F62/Drift!F47</f>
        <v>26847.593739389642</v>
      </c>
      <c r="G98" s="7">
        <f>G62/Drift!G47</f>
        <v>23413.187542618354</v>
      </c>
      <c r="H98" s="7">
        <f>H62/Drift!H47</f>
        <v>6954.231818964349</v>
      </c>
      <c r="I98" s="7">
        <f>I62/Drift!I47</f>
        <v>548993.2800727682</v>
      </c>
      <c r="J98" s="7">
        <f>J62/Drift!J47</f>
        <v>10066.667697410689</v>
      </c>
      <c r="K98" s="7">
        <f>K62/Drift!K47</f>
        <v>9730.57190104253</v>
      </c>
      <c r="L98" s="7">
        <f>L62/Drift!L47</f>
        <v>1092.3640630552086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9393.66392115462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264.6116346161462</v>
      </c>
      <c r="D99" s="7">
        <f>D63/Drift!D48</f>
        <v>35742.62667014377</v>
      </c>
      <c r="E99" s="7">
        <f>E63/Drift!E48</f>
        <v>72323.93112718838</v>
      </c>
      <c r="F99" s="7">
        <f>F63/Drift!F48</f>
        <v>103841.11659956306</v>
      </c>
      <c r="G99" s="7">
        <f>G63/Drift!G48</f>
        <v>5810.133170485312</v>
      </c>
      <c r="H99" s="7">
        <f>H63/Drift!H48</f>
        <v>11949.149079535207</v>
      </c>
      <c r="I99" s="7">
        <f>I63/Drift!I48</f>
        <v>8217.671099750836</v>
      </c>
      <c r="J99" s="7">
        <f>J63/Drift!J48</f>
        <v>201.7469834171343</v>
      </c>
      <c r="K99" s="7">
        <f>K63/Drift!K48</f>
        <v>2126.169957965966</v>
      </c>
      <c r="L99" s="7">
        <f>L63/Drift!L48</f>
        <v>492.32105569840695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1809.9355465301144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83r2  32-42</v>
      </c>
      <c r="C100" s="7">
        <f>C64/Drift!C49</f>
        <v>3396.143901137171</v>
      </c>
      <c r="D100" s="7">
        <f>D64/Drift!D49</f>
        <v>11861.727028969755</v>
      </c>
      <c r="E100" s="7">
        <f>E64/Drift!E49</f>
        <v>37239.446727555885</v>
      </c>
      <c r="F100" s="7">
        <f>F64/Drift!F49</f>
        <v>32582.366782190522</v>
      </c>
      <c r="G100" s="7">
        <f>G64/Drift!G49</f>
        <v>16575.660664382205</v>
      </c>
      <c r="H100" s="7">
        <f>H64/Drift!H49</f>
        <v>7171.53229055517</v>
      </c>
      <c r="I100" s="7">
        <f>I64/Drift!I49</f>
        <v>621248.3217372368</v>
      </c>
      <c r="J100" s="7">
        <f>J64/Drift!J49</f>
        <v>10799.92233528483</v>
      </c>
      <c r="K100" s="7">
        <f>K64/Drift!K49</f>
        <v>6875.1566692985125</v>
      </c>
      <c r="L100" s="7">
        <f>L64/Drift!L49</f>
        <v>189.0804474323258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6546.0515620241085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95r3  40-50</v>
      </c>
      <c r="C101" s="7">
        <f>C65/Drift!C50</f>
        <v>6640.949688971896</v>
      </c>
      <c r="D101" s="7">
        <f>D65/Drift!D50</f>
        <v>8240.92346744995</v>
      </c>
      <c r="E101" s="7">
        <f>E65/Drift!E50</f>
        <v>15046.964459341496</v>
      </c>
      <c r="F101" s="7">
        <f>F65/Drift!F50</f>
        <v>10399.455180986097</v>
      </c>
      <c r="G101" s="7">
        <f>G65/Drift!G50</f>
        <v>31556.822185841578</v>
      </c>
      <c r="H101" s="7">
        <f>H65/Drift!H50</f>
        <v>4620.900975890571</v>
      </c>
      <c r="I101" s="7">
        <f>I65/Drift!I50</f>
        <v>911840.875364551</v>
      </c>
      <c r="J101" s="7">
        <f>J65/Drift!J50</f>
        <v>1111.1237514298898</v>
      </c>
      <c r="K101" s="7">
        <f>K65/Drift!K50</f>
        <v>14319.923918285298</v>
      </c>
      <c r="L101" s="7">
        <f>L65/Drift!L50</f>
        <v>957.7893223174043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13970.609616846175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16308.186330797716</v>
      </c>
      <c r="D102" s="7">
        <f>D66/Drift!D51</f>
        <v>448119.8712717494</v>
      </c>
      <c r="E102" s="7">
        <f>E66/Drift!E51</f>
        <v>50665.971973071806</v>
      </c>
      <c r="F102" s="7">
        <f>F66/Drift!F51</f>
        <v>28772.68</v>
      </c>
      <c r="G102" s="7">
        <f>G66/Drift!G51</f>
        <v>26611.9225</v>
      </c>
      <c r="H102" s="7">
        <f>H66/Drift!H51</f>
        <v>27508.531834862388</v>
      </c>
      <c r="I102" s="7">
        <f>I66/Drift!I51</f>
        <v>4457254.350030754</v>
      </c>
      <c r="J102" s="7">
        <f>J66/Drift!J51</f>
        <v>15043.67461299061</v>
      </c>
      <c r="K102" s="7">
        <f>K66/Drift!K51</f>
        <v>28755.23838142131</v>
      </c>
      <c r="L102" s="7">
        <f>L66/Drift!L51</f>
        <v>25424.73684963834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28366.688381421303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13607.687531458696</v>
      </c>
      <c r="D103" s="7">
        <f>D67/Drift!D52</f>
        <v>1115588.3925216428</v>
      </c>
      <c r="E103" s="7">
        <f>E67/Drift!E52</f>
        <v>1688.184618011875</v>
      </c>
      <c r="F103" s="7">
        <f>F67/Drift!F52</f>
        <v>991.4346328280155</v>
      </c>
      <c r="G103" s="7">
        <f>G67/Drift!G52</f>
        <v>17596.59232574635</v>
      </c>
      <c r="H103" s="7">
        <f>H67/Drift!H52</f>
        <v>2685.7672151600345</v>
      </c>
      <c r="I103" s="7">
        <f>I67/Drift!I52</f>
        <v>3344942.409502825</v>
      </c>
      <c r="J103" s="7">
        <f>J67/Drift!J52</f>
        <v>4382.726566358453</v>
      </c>
      <c r="K103" s="7">
        <f>K67/Drift!K52</f>
        <v>14963.712377218357</v>
      </c>
      <c r="L103" s="7">
        <f>L67/Drift!L52</f>
        <v>18625.251980309735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14612.223427634717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223.29776194409988</v>
      </c>
      <c r="D104" s="7">
        <f>D68/Drift!D53</f>
        <v>466.73947216226645</v>
      </c>
      <c r="E104" s="7">
        <f>E68/Drift!E53</f>
        <v>11.993603991872481</v>
      </c>
      <c r="F104" s="7">
        <f>F68/Drift!F53</f>
        <v>-52.757529183119324</v>
      </c>
      <c r="G104" s="7">
        <f>G68/Drift!G53</f>
        <v>-24.959604002862</v>
      </c>
      <c r="H104" s="7">
        <f>H68/Drift!H53</f>
        <v>-37.253051990650114</v>
      </c>
      <c r="I104" s="7">
        <f>I68/Drift!I53</f>
        <v>307.2779497950033</v>
      </c>
      <c r="J104" s="7">
        <f>J68/Drift!J53</f>
        <v>192.3156424994616</v>
      </c>
      <c r="K104" s="7">
        <f>K68/Drift!K53</f>
        <v>-9.359180831839264</v>
      </c>
      <c r="L104" s="7">
        <f>L68/Drift!L53</f>
        <v>76.36238068733739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-321.5375771610977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151.43586265320565</v>
      </c>
      <c r="D105" s="7">
        <f>D69/Drift!D54</f>
        <v>2387.7558229910096</v>
      </c>
      <c r="E105" s="7">
        <f>E69/Drift!E54</f>
        <v>94166.71787914024</v>
      </c>
      <c r="F105" s="7">
        <f>F69/Drift!F54</f>
        <v>95217.87843105923</v>
      </c>
      <c r="G105" s="7">
        <f>G69/Drift!G54</f>
        <v>2677.5808753778424</v>
      </c>
      <c r="H105" s="7">
        <f>H69/Drift!H54</f>
        <v>13461.194550543307</v>
      </c>
      <c r="I105" s="7">
        <f>I69/Drift!I54</f>
        <v>3514.2642427786213</v>
      </c>
      <c r="J105" s="7">
        <f>J69/Drift!J54</f>
        <v>-14.41748841083421</v>
      </c>
      <c r="K105" s="7">
        <f>K69/Drift!K54</f>
        <v>618.5281389233204</v>
      </c>
      <c r="L105" s="7">
        <f>L69/Drift!L54</f>
        <v>-513.4926157295794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303.771886488198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16377.579638727979</v>
      </c>
      <c r="D106" s="7">
        <f>D70/Drift!D55</f>
        <v>807920.9680282125</v>
      </c>
      <c r="E106" s="7">
        <f>E70/Drift!E55</f>
        <v>1476.9278470686688</v>
      </c>
      <c r="F106" s="7">
        <f>F70/Drift!F55</f>
        <v>995.9711468989749</v>
      </c>
      <c r="G106" s="7">
        <f>G70/Drift!G55</f>
        <v>28605.99542582017</v>
      </c>
      <c r="H106" s="7">
        <f>H70/Drift!H55</f>
        <v>4815.2857599084955</v>
      </c>
      <c r="I106" s="7">
        <f>I70/Drift!I55</f>
        <v>4706914.26797659</v>
      </c>
      <c r="J106" s="7">
        <f>J70/Drift!J55</f>
        <v>23076.68925503024</v>
      </c>
      <c r="K106" s="7">
        <f>K70/Drift!K55</f>
        <v>34512.47663813989</v>
      </c>
      <c r="L106" s="7">
        <f>L70/Drift!L55</f>
        <v>13369.594623325636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34109.01468705292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16308.186330797718</v>
      </c>
      <c r="D107" s="7">
        <f>D71/Drift!D56</f>
        <v>448119.8712717493</v>
      </c>
      <c r="E107" s="7">
        <f>E71/Drift!E56</f>
        <v>50665.971973071806</v>
      </c>
      <c r="F107" s="7">
        <f>F71/Drift!F56</f>
        <v>28772.68</v>
      </c>
      <c r="G107" s="7">
        <f>G71/Drift!G56</f>
        <v>26611.9225</v>
      </c>
      <c r="H107" s="7">
        <f>H71/Drift!H56</f>
        <v>27508.53183486239</v>
      </c>
      <c r="I107" s="7">
        <f>I71/Drift!I56</f>
        <v>4457254.350030754</v>
      </c>
      <c r="J107" s="7">
        <f>J71/Drift!J56</f>
        <v>15043.67461299061</v>
      </c>
      <c r="K107" s="7">
        <f>K71/Drift!K56</f>
        <v>28755.23838142131</v>
      </c>
      <c r="L107" s="7">
        <f>L71/Drift!L56</f>
        <v>25424.736849638342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28366.68838142131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25.96503017547035</v>
      </c>
      <c r="D111" s="7">
        <f>D76*regressions!C$38+regressions!C$39</f>
        <v>132.7118790417616</v>
      </c>
      <c r="E111" s="7">
        <f>E76*regressions!D$38+regressions!D$39</f>
        <v>1994.5702084890522</v>
      </c>
      <c r="F111" s="7">
        <f>F76*regressions!E$38+regressions!E$39</f>
        <v>729.6613756200596</v>
      </c>
      <c r="G111" s="7">
        <f>G76*regressions!F$38+regressions!F$39</f>
        <v>32.15843068133537</v>
      </c>
      <c r="H111" s="7">
        <f>H76*regressions!G$38+regressions!G$39</f>
        <v>248.08734343500694</v>
      </c>
      <c r="I111" s="7">
        <f>I76*regressions!H$38+regressions!H$39</f>
        <v>367.6938166500938</v>
      </c>
      <c r="J111" s="7">
        <f>J76*regressions!I$38+regressions!I$39</f>
        <v>117.62407783483368</v>
      </c>
      <c r="K111" s="7">
        <f>K76*regressions!J$38+regressions!J$39</f>
        <v>315.52460144351954</v>
      </c>
      <c r="L111" s="7">
        <f>L76*regressions!K$38+regressions!K$39</f>
        <v>178.5751750077552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23.709341262052035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-0.3312319432191981</v>
      </c>
      <c r="D112" s="7">
        <f>D77*regressions!C$38+regressions!C$39</f>
        <v>3.483600856596551</v>
      </c>
      <c r="E112" s="7">
        <f>E77*regressions!D$38+regressions!D$39</f>
        <v>-0.49908552066334455</v>
      </c>
      <c r="F112" s="7">
        <f>F77*regressions!E$38+regressions!E$39</f>
        <v>9.027144935191444</v>
      </c>
      <c r="G112" s="7">
        <f>G77*regressions!F$38+regressions!F$39</f>
        <v>0.5753854660344322</v>
      </c>
      <c r="H112" s="7">
        <f>H77*regressions!G$38+regressions!G$39</f>
        <v>-0.12993741406195175</v>
      </c>
      <c r="I112" s="7">
        <f>I77*regressions!H$38+regressions!H$39</f>
        <v>3.521511508928102</v>
      </c>
      <c r="J112" s="7">
        <f>J77*regressions!I$38+regressions!I$39</f>
        <v>-1.8309974161888591</v>
      </c>
      <c r="K112" s="7">
        <f>K77*regressions!J$38+regressions!J$39</f>
        <v>3.1124377635990084</v>
      </c>
      <c r="L112" s="7">
        <f>L77*regressions!K$38+regressions!K$39</f>
        <v>-0.22676382856864463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6.600780295892901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15.883963553372451</v>
      </c>
      <c r="D113" s="7">
        <f>D78*regressions!C$38+regressions!C$39</f>
        <v>9.186730613993818</v>
      </c>
      <c r="E113" s="7">
        <f>E78*regressions!D$38+regressions!D$39</f>
        <v>387.9537129170784</v>
      </c>
      <c r="F113" s="7">
        <f>F78*regressions!E$38+regressions!E$39</f>
        <v>155.76536635559057</v>
      </c>
      <c r="G113" s="7">
        <f>G78*regressions!F$38+regressions!F$39</f>
        <v>45.28887026748744</v>
      </c>
      <c r="H113" s="7">
        <f>H78*regressions!G$38+regressions!G$39</f>
        <v>52.523931676407074</v>
      </c>
      <c r="I113" s="7">
        <f>I78*regressions!H$38+regressions!H$39</f>
        <v>100.19556205638762</v>
      </c>
      <c r="J113" s="7">
        <f>J78*regressions!I$38+regressions!I$39</f>
        <v>131.61597200663053</v>
      </c>
      <c r="K113" s="7">
        <f>K78*regressions!J$38+regressions!J$39</f>
        <v>334.2961691783565</v>
      </c>
      <c r="L113" s="7">
        <f>L78*regressions!K$38+regressions!K$39</f>
        <v>14.277785535921064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24.737133631396688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25.965030175470343</v>
      </c>
      <c r="D114" s="7">
        <f>D79*regressions!C$38+regressions!C$39</f>
        <v>132.7118790417616</v>
      </c>
      <c r="E114" s="7">
        <f>E79*regressions!D$38+regressions!D$39</f>
        <v>1994.5702084890522</v>
      </c>
      <c r="F114" s="7">
        <f>F79*regressions!E$38+regressions!E$39</f>
        <v>729.6613756200596</v>
      </c>
      <c r="G114" s="7">
        <f>G79*regressions!F$38+regressions!F$39</f>
        <v>32.15843068133537</v>
      </c>
      <c r="H114" s="7">
        <f>H79*regressions!G$38+regressions!G$39</f>
        <v>248.08734343500694</v>
      </c>
      <c r="I114" s="7">
        <f>I79*regressions!H$38+regressions!H$39</f>
        <v>367.6938166500938</v>
      </c>
      <c r="J114" s="7">
        <f>J79*regressions!I$38+regressions!I$39</f>
        <v>117.62407783483368</v>
      </c>
      <c r="K114" s="7">
        <f>K79*regressions!J$38+regressions!J$39</f>
        <v>315.52460144351954</v>
      </c>
      <c r="L114" s="7">
        <f>L79*regressions!K$38+regressions!K$39</f>
        <v>178.5751750077552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23.709341262052035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-0.17768390866851047</v>
      </c>
      <c r="D115" s="7">
        <f>D80*regressions!C$38+regressions!C$39</f>
        <v>12.385032957520572</v>
      </c>
      <c r="E115" s="7">
        <f>E80*regressions!D$38+regressions!D$39</f>
        <v>2766.963594883748</v>
      </c>
      <c r="F115" s="7">
        <f>F80*regressions!E$38+regressions!E$39</f>
        <v>2306.6361613985637</v>
      </c>
      <c r="G115" s="7">
        <f>G80*regressions!F$38+regressions!F$39</f>
        <v>6.438193070220232</v>
      </c>
      <c r="H115" s="7">
        <f>H80*regressions!G$38+regressions!G$39</f>
        <v>95.74783189371345</v>
      </c>
      <c r="I115" s="7">
        <f>I80*regressions!H$38+regressions!H$39</f>
        <v>3.9458398525340157</v>
      </c>
      <c r="J115" s="7">
        <f>J80*regressions!I$38+regressions!I$39</f>
        <v>-1.6112902069626855</v>
      </c>
      <c r="K115" s="7">
        <f>K80*regressions!J$38+regressions!J$39</f>
        <v>22.670840720218983</v>
      </c>
      <c r="L115" s="7">
        <f>L80*regressions!K$38+regressions!K$39</f>
        <v>6.495808859771112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7.682054382191855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179r4  85-91</v>
      </c>
      <c r="C116" s="7">
        <f>C81*regressions!B$38+regressions!B$39</f>
        <v>5.576277071896879</v>
      </c>
      <c r="D116" s="7">
        <f>D81*regressions!C$38+regressions!C$39</f>
        <v>5.839605296675181</v>
      </c>
      <c r="E116" s="7">
        <f>E81*regressions!D$38+regressions!D$39</f>
        <v>356.24203802309177</v>
      </c>
      <c r="F116" s="7">
        <f>F81*regressions!E$38+regressions!E$39</f>
        <v>217.1751890365599</v>
      </c>
      <c r="G116" s="7">
        <f>G81*regressions!F$38+regressions!F$39</f>
        <v>13.84061143851249</v>
      </c>
      <c r="H116" s="7">
        <f>H81*regressions!G$38+regressions!G$39</f>
        <v>52.36463062947644</v>
      </c>
      <c r="I116" s="7">
        <f>I81*regressions!H$38+regressions!H$39</f>
        <v>87.89982717742615</v>
      </c>
      <c r="J116" s="7">
        <f>J81*regressions!I$38+regressions!I$39</f>
        <v>73.87450138408398</v>
      </c>
      <c r="K116" s="7">
        <f>K81*regressions!J$38+regressions!J$39</f>
        <v>66.79285528118366</v>
      </c>
      <c r="L116" s="7">
        <f>L81*regressions!K$38+regressions!K$39</f>
        <v>5.494507799659692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10.100284426098746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25.96503017547035</v>
      </c>
      <c r="D117" s="7">
        <f>D82*regressions!C$38+regressions!C$39</f>
        <v>132.7118790417616</v>
      </c>
      <c r="E117" s="7">
        <f>E82*regressions!D$38+regressions!D$39</f>
        <v>1994.5702084890522</v>
      </c>
      <c r="F117" s="7">
        <f>F82*regressions!E$38+regressions!E$39</f>
        <v>729.6613756200595</v>
      </c>
      <c r="G117" s="7">
        <f>G82*regressions!F$38+regressions!F$39</f>
        <v>32.15843068133537</v>
      </c>
      <c r="H117" s="7">
        <f>H82*regressions!G$38+regressions!G$39</f>
        <v>248.08734343500697</v>
      </c>
      <c r="I117" s="7">
        <f>I82*regressions!H$38+regressions!H$39</f>
        <v>367.6938166500938</v>
      </c>
      <c r="J117" s="7">
        <f>J82*regressions!I$38+regressions!I$39</f>
        <v>117.62407783483368</v>
      </c>
      <c r="K117" s="7">
        <f>K82*regressions!J$38+regressions!J$39</f>
        <v>315.52460144351954</v>
      </c>
      <c r="L117" s="7">
        <f>L82*regressions!K$38+regressions!K$39</f>
        <v>178.5751750077552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23.709341262052035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179r4  130-133</v>
      </c>
      <c r="C118" s="7">
        <f>C83*regressions!B$38+regressions!B$39</f>
        <v>21.996109200894725</v>
      </c>
      <c r="D118" s="7">
        <f>D83*regressions!C$38+regressions!C$39</f>
        <v>8.318590346109893</v>
      </c>
      <c r="E118" s="7">
        <f>E83*regressions!D$38+regressions!D$39</f>
        <v>305.829953660236</v>
      </c>
      <c r="F118" s="7">
        <f>F83*regressions!E$38+regressions!E$39</f>
        <v>121.31962464354834</v>
      </c>
      <c r="G118" s="7">
        <f>G83*regressions!F$38+regressions!F$39</f>
        <v>30.017701235781466</v>
      </c>
      <c r="H118" s="7">
        <f>H83*regressions!G$38+regressions!G$39</f>
        <v>54.40236831538856</v>
      </c>
      <c r="I118" s="7">
        <f>I83*regressions!H$38+regressions!H$39</f>
        <v>87.58968233228018</v>
      </c>
      <c r="J118" s="7">
        <f>J83*regressions!I$38+regressions!I$39</f>
        <v>62.85023471500298</v>
      </c>
      <c r="K118" s="7">
        <f>K83*regressions!J$38+regressions!J$39</f>
        <v>178.5292328043896</v>
      </c>
      <c r="L118" s="7">
        <f>L83*regressions!K$38+regressions!K$39</f>
        <v>49.76322055857368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16.216858485971297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181r1  56-62</v>
      </c>
      <c r="C119" s="7">
        <f>C84*regressions!B$38+regressions!B$39</f>
        <v>6.743843055390209</v>
      </c>
      <c r="D119" s="7">
        <f>D84*regressions!C$38+regressions!C$39</f>
        <v>5.232123188587742</v>
      </c>
      <c r="E119" s="7">
        <f>E84*regressions!D$38+regressions!D$39</f>
        <v>388.47403901154087</v>
      </c>
      <c r="F119" s="7">
        <f>F84*regressions!E$38+regressions!E$39</f>
        <v>124.59223347585264</v>
      </c>
      <c r="G119" s="7">
        <f>G84*regressions!F$38+regressions!F$39</f>
        <v>30.57003491986869</v>
      </c>
      <c r="H119" s="7">
        <f>H84*regressions!G$38+regressions!G$39</f>
        <v>33.132407125816044</v>
      </c>
      <c r="I119" s="7">
        <f>I84*regressions!H$38+regressions!H$39</f>
        <v>92.00468966096106</v>
      </c>
      <c r="J119" s="7">
        <f>J84*regressions!I$38+regressions!I$39</f>
        <v>89.76586067248454</v>
      </c>
      <c r="K119" s="7">
        <f>K84*regressions!J$38+regressions!J$39</f>
        <v>116.35374474930643</v>
      </c>
      <c r="L119" s="7">
        <f>L84*regressions!K$38+regressions!K$39</f>
        <v>5.16899534592559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12.818073988216767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182r1  43-52</v>
      </c>
      <c r="C120" s="7">
        <f>C85*regressions!B$38+regressions!B$39</f>
        <v>30.17234347622264</v>
      </c>
      <c r="D120" s="7">
        <f>D85*regressions!C$38+regressions!C$39</f>
        <v>7.56572442726501</v>
      </c>
      <c r="E120" s="7">
        <f>E85*regressions!D$38+regressions!D$39</f>
        <v>98.25747788100863</v>
      </c>
      <c r="F120" s="7">
        <f>F85*regressions!E$38+regressions!E$39</f>
        <v>108.74929818894904</v>
      </c>
      <c r="G120" s="7">
        <f>G85*regressions!F$38+regressions!F$39</f>
        <v>60.02367376704317</v>
      </c>
      <c r="H120" s="7">
        <f>H85*regressions!G$38+regressions!G$39</f>
        <v>123.64818391794182</v>
      </c>
      <c r="I120" s="7">
        <f>I85*regressions!H$38+regressions!H$39</f>
        <v>87.66447138772318</v>
      </c>
      <c r="J120" s="7">
        <f>J85*regressions!I$38+regressions!I$39</f>
        <v>72.45360700415915</v>
      </c>
      <c r="K120" s="7">
        <f>K85*regressions!J$38+regressions!J$39</f>
        <v>586.4217996135462</v>
      </c>
      <c r="L120" s="7">
        <f>L85*regressions!K$38+regressions!K$39</f>
        <v>76.75237557930348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38.52058715033745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20.984469945910092</v>
      </c>
      <c r="D121" s="7">
        <f>D86*regressions!C$38+regressions!C$39</f>
        <v>321.332720077025</v>
      </c>
      <c r="E121" s="7">
        <f>E86*regressions!D$38+regressions!D$39</f>
        <v>55.19133013173196</v>
      </c>
      <c r="F121" s="7">
        <f>F86*regressions!E$38+regressions!E$39</f>
        <v>28.40055641556649</v>
      </c>
      <c r="G121" s="7">
        <f>G86*regressions!F$38+regressions!F$39</f>
        <v>19.901447849435677</v>
      </c>
      <c r="H121" s="7">
        <f>H86*regressions!G$38+regressions!G$39</f>
        <v>22.441754596283722</v>
      </c>
      <c r="I121" s="7">
        <f>I86*regressions!H$38+regressions!H$39</f>
        <v>301.06418178922786</v>
      </c>
      <c r="J121" s="7">
        <f>J86*regressions!I$38+regressions!I$39</f>
        <v>30.846113799222156</v>
      </c>
      <c r="K121" s="7">
        <f>K86*regressions!J$38+regressions!J$39</f>
        <v>154.38455817564156</v>
      </c>
      <c r="L121" s="7">
        <f>L86*regressions!K$38+regressions!K$39</f>
        <v>105.01714899081007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14.900340591612023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25.96503017547035</v>
      </c>
      <c r="D122" s="7">
        <f>D87*regressions!C$38+regressions!C$39</f>
        <v>132.71187904176156</v>
      </c>
      <c r="E122" s="7">
        <f>E87*regressions!D$38+regressions!D$39</f>
        <v>1994.5702084890522</v>
      </c>
      <c r="F122" s="7">
        <f>F87*regressions!E$38+regressions!E$39</f>
        <v>729.6613756200596</v>
      </c>
      <c r="G122" s="7">
        <f>G87*regressions!F$38+regressions!F$39</f>
        <v>32.15843068133537</v>
      </c>
      <c r="H122" s="7">
        <f>H87*regressions!G$38+regressions!G$39</f>
        <v>248.08734343500694</v>
      </c>
      <c r="I122" s="7">
        <f>I87*regressions!H$38+regressions!H$39</f>
        <v>367.6938166500938</v>
      </c>
      <c r="J122" s="7">
        <f>J87*regressions!I$38+regressions!I$39</f>
        <v>117.62407783483368</v>
      </c>
      <c r="K122" s="7">
        <f>K87*regressions!J$38+regressions!J$39</f>
        <v>315.5246014435195</v>
      </c>
      <c r="L122" s="7">
        <f>L87*regressions!K$38+regressions!K$39</f>
        <v>178.5751750077552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23.709341262052035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-0.11495367917896723</v>
      </c>
      <c r="D123" s="7">
        <f>D88*regressions!C$38+regressions!C$39</f>
        <v>4.3229486582505245</v>
      </c>
      <c r="E123" s="7">
        <f>E88*regressions!D$38+regressions!D$39</f>
        <v>3708.583640122578</v>
      </c>
      <c r="F123" s="7">
        <f>F88*regressions!E$38+regressions!E$39</f>
        <v>2506.500800872179</v>
      </c>
      <c r="G123" s="7">
        <f>G88*regressions!F$38+regressions!F$39</f>
        <v>3.668772260391543</v>
      </c>
      <c r="H123" s="7">
        <f>H88*regressions!G$38+regressions!G$39</f>
        <v>125.88198353894683</v>
      </c>
      <c r="I123" s="7">
        <f>I88*regressions!H$38+regressions!H$39</f>
        <v>3.8163233787007362</v>
      </c>
      <c r="J123" s="7">
        <f>J88*regressions!I$38+regressions!I$39</f>
        <v>1.3484036806424302</v>
      </c>
      <c r="K123" s="7">
        <f>K88*regressions!J$38+regressions!J$39</f>
        <v>8.333653232855843</v>
      </c>
      <c r="L123" s="7">
        <f>L88*regressions!K$38+regressions!K$39</f>
        <v>3.7671059475957587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6.919566656596142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183r1  101-110</v>
      </c>
      <c r="C124" s="7">
        <f>C89*regressions!B$38+regressions!B$39</f>
        <v>10.434510224536309</v>
      </c>
      <c r="D124" s="7">
        <f>D89*regressions!C$38+regressions!C$39</f>
        <v>6.320864031214102</v>
      </c>
      <c r="E124" s="7">
        <f>E89*regressions!D$38+regressions!D$39</f>
        <v>182.35979629387347</v>
      </c>
      <c r="F124" s="7">
        <f>F89*regressions!E$38+regressions!E$39</f>
        <v>82.13083534808955</v>
      </c>
      <c r="G124" s="7">
        <f>G89*regressions!F$38+regressions!F$39</f>
        <v>34.925001838333635</v>
      </c>
      <c r="H124" s="7">
        <f>H89*regressions!G$38+regressions!G$39</f>
        <v>33.72924266977776</v>
      </c>
      <c r="I124" s="7">
        <f>I89*regressions!H$38+regressions!H$39</f>
        <v>90.37514093565039</v>
      </c>
      <c r="J124" s="7">
        <f>J89*regressions!I$38+regressions!I$39</f>
        <v>41.26963896985905</v>
      </c>
      <c r="K124" s="7">
        <f>K89*regressions!J$38+regressions!J$39</f>
        <v>189.09188108464434</v>
      </c>
      <c r="L124" s="7">
        <f>L89*regressions!K$38+regressions!K$39</f>
        <v>5.063614756433458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16.79944078080259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184r1  60-71</v>
      </c>
      <c r="C125" s="7">
        <f>C90*regressions!B$38+regressions!B$39</f>
        <v>10.078030660272235</v>
      </c>
      <c r="D125" s="7">
        <f>D90*regressions!C$38+regressions!C$39</f>
        <v>5.570779592265044</v>
      </c>
      <c r="E125" s="7">
        <f>E90*regressions!D$38+regressions!D$39</f>
        <v>878.7907369457072</v>
      </c>
      <c r="F125" s="7">
        <f>F90*regressions!E$38+regressions!E$39</f>
        <v>175.5591832304429</v>
      </c>
      <c r="G125" s="7">
        <f>G90*regressions!F$38+regressions!F$39</f>
        <v>39.61293319038085</v>
      </c>
      <c r="H125" s="7">
        <f>H90*regressions!G$38+regressions!G$39</f>
        <v>38.041597901152954</v>
      </c>
      <c r="I125" s="7">
        <f>I90*regressions!H$38+regressions!H$39</f>
        <v>66.54871803869236</v>
      </c>
      <c r="J125" s="7">
        <f>J90*regressions!I$38+regressions!I$39</f>
        <v>95.75584215286969</v>
      </c>
      <c r="K125" s="7">
        <f>K90*regressions!J$38+regressions!J$39</f>
        <v>176.78937975904185</v>
      </c>
      <c r="L125" s="7">
        <f>L90*regressions!K$38+regressions!K$39</f>
        <v>12.10486604699106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16.12749219999071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164r3  115-123</v>
      </c>
      <c r="C126" s="7">
        <f>C91*regressions!B$38+regressions!B$39</f>
        <v>9.168654539443613</v>
      </c>
      <c r="D126" s="7">
        <f>D91*regressions!C$38+regressions!C$39</f>
        <v>5.57355743348337</v>
      </c>
      <c r="E126" s="7">
        <f>E91*regressions!D$38+regressions!D$39</f>
        <v>319.5797176750523</v>
      </c>
      <c r="F126" s="7">
        <f>F91*regressions!E$38+regressions!E$39</f>
        <v>94.38788118409649</v>
      </c>
      <c r="G126" s="7">
        <f>G91*regressions!F$38+regressions!F$39</f>
        <v>42.77584141396859</v>
      </c>
      <c r="H126" s="7">
        <f>H91*regressions!G$38+regressions!G$39</f>
        <v>31.38888973518635</v>
      </c>
      <c r="I126" s="7">
        <f>I91*regressions!H$38+regressions!H$39</f>
        <v>91.87210492275116</v>
      </c>
      <c r="J126" s="7">
        <f>J91*regressions!I$38+regressions!I$39</f>
        <v>88.64674107804365</v>
      </c>
      <c r="K126" s="7">
        <f>K91*regressions!J$38+regressions!J$39</f>
        <v>175.04982820462453</v>
      </c>
      <c r="L126" s="7">
        <f>L91*regressions!K$38+regressions!K$39</f>
        <v>3.622445026818169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16.032844641569227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25.96503017547035</v>
      </c>
      <c r="D127" s="7">
        <f>D92*regressions!C$38+regressions!C$39</f>
        <v>132.7118790417616</v>
      </c>
      <c r="E127" s="7">
        <f>E92*regressions!D$38+regressions!D$39</f>
        <v>1994.5702084890522</v>
      </c>
      <c r="F127" s="7">
        <f>F92*regressions!E$38+regressions!E$39</f>
        <v>729.6613756200597</v>
      </c>
      <c r="G127" s="7">
        <f>G92*regressions!F$38+regressions!F$39</f>
        <v>32.15843068133537</v>
      </c>
      <c r="H127" s="7">
        <f>H92*regressions!G$38+regressions!G$39</f>
        <v>248.08734343500697</v>
      </c>
      <c r="I127" s="7">
        <f>I92*regressions!H$38+regressions!H$39</f>
        <v>367.6938166500938</v>
      </c>
      <c r="J127" s="7">
        <f>J92*regressions!I$38+regressions!I$39</f>
        <v>117.62407783483368</v>
      </c>
      <c r="K127" s="7">
        <f>K92*regressions!J$38+regressions!J$39</f>
        <v>315.52460144351954</v>
      </c>
      <c r="L127" s="7">
        <f>L92*regressions!K$38+regressions!K$39</f>
        <v>178.5751750077552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23.709341262052035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15.768979319497921</v>
      </c>
      <c r="D128" s="7">
        <f>D93*regressions!C$38+regressions!C$39</f>
        <v>9.90632131988896</v>
      </c>
      <c r="E128" s="7">
        <f>E93*regressions!D$38+regressions!D$39</f>
        <v>351.0973524678129</v>
      </c>
      <c r="F128" s="7">
        <f>F93*regressions!E$38+regressions!E$39</f>
        <v>164.11746535627296</v>
      </c>
      <c r="G128" s="7">
        <f>G93*regressions!F$38+regressions!F$39</f>
        <v>43.325655110778385</v>
      </c>
      <c r="H128" s="7">
        <f>H93*regressions!G$38+regressions!G$39</f>
        <v>49.656061257094336</v>
      </c>
      <c r="I128" s="7">
        <f>I93*regressions!H$38+regressions!H$39</f>
        <v>104.50852425269984</v>
      </c>
      <c r="J128" s="7">
        <f>J93*regressions!I$38+regressions!I$39</f>
        <v>118.38402799336949</v>
      </c>
      <c r="K128" s="7">
        <f>K93*regressions!J$38+regressions!J$39</f>
        <v>311.8886491605529</v>
      </c>
      <c r="L128" s="7">
        <f>L93*regressions!K$38+regressions!K$39</f>
        <v>18.406458943256418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23.510673168393453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165r3  18-28</v>
      </c>
      <c r="C129" s="7">
        <f>C94*regressions!B$38+regressions!B$39</f>
        <v>4.294764202545968</v>
      </c>
      <c r="D129" s="7">
        <f>D94*regressions!C$38+regressions!C$39</f>
        <v>6.090900565563315</v>
      </c>
      <c r="E129" s="7">
        <f>E94*regressions!D$38+regressions!D$39</f>
        <v>93.56682232739999</v>
      </c>
      <c r="F129" s="7">
        <f>F94*regressions!E$38+regressions!E$39</f>
        <v>59.24079779378221</v>
      </c>
      <c r="G129" s="7">
        <f>G94*regressions!F$38+regressions!F$39</f>
        <v>19.573635876913247</v>
      </c>
      <c r="H129" s="7">
        <f>H94*regressions!G$38+regressions!G$39</f>
        <v>23.27058064209684</v>
      </c>
      <c r="I129" s="7">
        <f>I94*regressions!H$38+regressions!H$39</f>
        <v>115.76029800504772</v>
      </c>
      <c r="J129" s="7">
        <f>J94*regressions!I$38+regressions!I$39</f>
        <v>34.43518349472134</v>
      </c>
      <c r="K129" s="7">
        <f>K94*regressions!J$38+regressions!J$39</f>
        <v>85.39735380196076</v>
      </c>
      <c r="L129" s="7">
        <f>L94*regressions!K$38+regressions!K$39</f>
        <v>1.1378874906601197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11.136105177737157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166r3  45-55</v>
      </c>
      <c r="C130" s="7">
        <f>C95*regressions!B$38+regressions!B$39</f>
        <v>8.31971062918706</v>
      </c>
      <c r="D130" s="7">
        <f>D95*regressions!C$38+regressions!C$39</f>
        <v>5.272060456255332</v>
      </c>
      <c r="E130" s="7">
        <f>E95*regressions!D$38+regressions!D$39</f>
        <v>331.85328511678443</v>
      </c>
      <c r="F130" s="7">
        <f>F95*regressions!E$38+regressions!E$39</f>
        <v>146.79528822239712</v>
      </c>
      <c r="G130" s="7">
        <f>G95*regressions!F$38+regressions!F$39</f>
        <v>33.09332639457038</v>
      </c>
      <c r="H130" s="7">
        <f>H95*regressions!G$38+regressions!G$39</f>
        <v>33.61375482690808</v>
      </c>
      <c r="I130" s="7">
        <f>I95*regressions!H$38+regressions!H$39</f>
        <v>83.82043348413228</v>
      </c>
      <c r="J130" s="7">
        <f>J95*regressions!I$38+regressions!I$39</f>
        <v>75.50285732627047</v>
      </c>
      <c r="K130" s="7">
        <f>K95*regressions!J$38+regressions!J$39</f>
        <v>154.6846053480528</v>
      </c>
      <c r="L130" s="7">
        <f>L95*regressions!K$38+regressions!K$39</f>
        <v>3.0665001582488087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14.922302336337406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27.40445601135466</v>
      </c>
      <c r="D131" s="7">
        <f>D96*regressions!C$38+regressions!C$39</f>
        <v>238.63845679012815</v>
      </c>
      <c r="E131" s="7">
        <f>E96*regressions!D$38+regressions!D$39</f>
        <v>54.17034166469253</v>
      </c>
      <c r="F131" s="7">
        <f>F96*regressions!E$38+regressions!E$39</f>
        <v>31.566372647788928</v>
      </c>
      <c r="G131" s="7">
        <f>G96*regressions!F$38+regressions!F$39</f>
        <v>35.454748468964745</v>
      </c>
      <c r="H131" s="7">
        <f>H96*regressions!G$38+regressions!G$39</f>
        <v>44.26413600899335</v>
      </c>
      <c r="I131" s="7">
        <f>I96*regressions!H$38+regressions!H$39</f>
        <v>380.20158700905563</v>
      </c>
      <c r="J131" s="7">
        <f>J96*regressions!I$38+regressions!I$39</f>
        <v>207.70885524895408</v>
      </c>
      <c r="K131" s="7">
        <f>K96*regressions!J$38+regressions!J$39</f>
        <v>378.86590860662193</v>
      </c>
      <c r="L131" s="7">
        <f>L96*regressions!K$38+regressions!K$39</f>
        <v>96.29663893353994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27.169574486502903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25.96503017547035</v>
      </c>
      <c r="D132" s="7">
        <f>D97*regressions!C$38+regressions!C$39</f>
        <v>132.7118790417616</v>
      </c>
      <c r="E132" s="7">
        <f>E97*regressions!D$38+regressions!D$39</f>
        <v>1994.5702084890522</v>
      </c>
      <c r="F132" s="7">
        <f>F97*regressions!E$38+regressions!E$39</f>
        <v>729.6613756200595</v>
      </c>
      <c r="G132" s="7">
        <f>G97*regressions!F$38+regressions!F$39</f>
        <v>32.15843068133537</v>
      </c>
      <c r="H132" s="7">
        <f>H97*regressions!G$38+regressions!G$39</f>
        <v>248.08734343500694</v>
      </c>
      <c r="I132" s="7">
        <f>I97*regressions!H$38+regressions!H$39</f>
        <v>367.6938166500938</v>
      </c>
      <c r="J132" s="7">
        <f>J97*regressions!I$38+regressions!I$39</f>
        <v>117.62407783483368</v>
      </c>
      <c r="K132" s="7">
        <f>K97*regressions!J$38+regressions!J$39</f>
        <v>315.52460144351954</v>
      </c>
      <c r="L132" s="7">
        <f>L97*regressions!K$38+regressions!K$39</f>
        <v>178.5751750077552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23.709341262052035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82r2  101-110</v>
      </c>
      <c r="C133" s="7">
        <f>C98*regressions!B$38+regressions!B$39</f>
        <v>6.350968434481208</v>
      </c>
      <c r="D133" s="7">
        <f>D98*regressions!C$38+regressions!C$39</f>
        <v>5.061804756943438</v>
      </c>
      <c r="E133" s="7">
        <f>E98*regressions!D$38+regressions!D$39</f>
        <v>2025.9372848199523</v>
      </c>
      <c r="F133" s="7">
        <f>F98*regressions!E$38+regressions!E$39</f>
        <v>681.3347453505046</v>
      </c>
      <c r="G133" s="7">
        <f>G98*regressions!F$38+regressions!F$39</f>
        <v>28.35826427298444</v>
      </c>
      <c r="H133" s="7">
        <f>H98*regressions!G$38+regressions!G$39</f>
        <v>62.31424577198045</v>
      </c>
      <c r="I133" s="7">
        <f>I98*regressions!H$38+regressions!H$39</f>
        <v>48.400021745289834</v>
      </c>
      <c r="J133" s="7">
        <f>J98*regressions!I$38+regressions!I$39</f>
        <v>78.70965939100772</v>
      </c>
      <c r="K133" s="7">
        <f>K98*regressions!J$38+regressions!J$39</f>
        <v>108.74816181227524</v>
      </c>
      <c r="L133" s="7">
        <f>L98*regressions!K$38+regressions!K$39</f>
        <v>8.037316632668983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12.414266296442651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0.4654325880000795</v>
      </c>
      <c r="D134" s="7">
        <f>D99*regressions!C$38+regressions!C$39</f>
        <v>13.942368213592149</v>
      </c>
      <c r="E134" s="7">
        <f>E99*regressions!D$38+regressions!D$39</f>
        <v>2847.1452922780104</v>
      </c>
      <c r="F134" s="7">
        <f>F99*regressions!E$38+regressions!E$39</f>
        <v>2614.1507383514754</v>
      </c>
      <c r="G134" s="7">
        <f>G99*regressions!F$38+regressions!F$39</f>
        <v>7.4454544276473005</v>
      </c>
      <c r="H134" s="7">
        <f>H99*regressions!G$38+regressions!G$39</f>
        <v>107.45911820008804</v>
      </c>
      <c r="I134" s="7">
        <f>I99*regressions!H$38+regressions!H$39</f>
        <v>4.220195144604927</v>
      </c>
      <c r="J134" s="7">
        <f>J99*regressions!I$38+regressions!I$39</f>
        <v>1.5774272902651165</v>
      </c>
      <c r="K134" s="7">
        <f>K99*regressions!J$38+regressions!J$39</f>
        <v>26.096980466415406</v>
      </c>
      <c r="L134" s="7">
        <f>L99*regressions!K$38+regressions!K$39</f>
        <v>3.8318061259419185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7.899499518505404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83r2  32-42</v>
      </c>
      <c r="C135" s="7">
        <f>C100*regressions!B$38+regressions!B$39</f>
        <v>5.442678254296013</v>
      </c>
      <c r="D135" s="7">
        <f>D100*regressions!C$38+regressions!C$39</f>
        <v>7.064387418946231</v>
      </c>
      <c r="E135" s="7">
        <f>E100*regressions!D$38+regressions!D$39</f>
        <v>1466.0291393729194</v>
      </c>
      <c r="F135" s="7">
        <f>F100*regressions!E$38+regressions!E$39</f>
        <v>825.2982976286139</v>
      </c>
      <c r="G135" s="7">
        <f>G100*regressions!F$38+regressions!F$39</f>
        <v>20.235134252815826</v>
      </c>
      <c r="H135" s="7">
        <f>H100*regressions!G$38+regressions!G$39</f>
        <v>64.27824268259477</v>
      </c>
      <c r="I135" s="7">
        <f>I100*regressions!H$38+regressions!H$39</f>
        <v>54.30305279697465</v>
      </c>
      <c r="J135" s="7">
        <f>J100*regressions!I$38+regressions!I$39</f>
        <v>84.44285974377146</v>
      </c>
      <c r="K135" s="7">
        <f>K100*regressions!J$38+regressions!J$39</f>
        <v>77.71305294990445</v>
      </c>
      <c r="L135" s="7">
        <f>L100*regressions!K$38+regressions!K$39</f>
        <v>1.7064891928324994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10.719017595491847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95r3  40-50</v>
      </c>
      <c r="C136" s="7">
        <f>C101*regressions!B$38+regressions!B$39</f>
        <v>10.59996043150136</v>
      </c>
      <c r="D136" s="7">
        <f>D101*regressions!C$38+regressions!C$39</f>
        <v>6.021553282397159</v>
      </c>
      <c r="E136" s="7">
        <f>E101*regressions!D$38+regressions!D$39</f>
        <v>592.4123182002028</v>
      </c>
      <c r="F136" s="7">
        <f>F101*regressions!E$38+regressions!E$39</f>
        <v>268.42695674971816</v>
      </c>
      <c r="G136" s="7">
        <f>G101*regressions!F$38+regressions!F$39</f>
        <v>38.03307860595809</v>
      </c>
      <c r="H136" s="7">
        <f>H101*regressions!G$38+regressions!G$39</f>
        <v>41.22522312196452</v>
      </c>
      <c r="I136" s="7">
        <f>I101*regressions!H$38+regressions!H$39</f>
        <v>78.04363653943696</v>
      </c>
      <c r="J136" s="7">
        <f>J101*regressions!I$38+regressions!I$39</f>
        <v>8.687698317368767</v>
      </c>
      <c r="K136" s="7">
        <f>K101*regressions!J$38+regressions!J$39</f>
        <v>158.62918712846962</v>
      </c>
      <c r="L136" s="7">
        <f>L101*regressions!K$38+regressions!K$39</f>
        <v>7.0941250961057145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15.139026645253832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25.965030175470346</v>
      </c>
      <c r="D137" s="7">
        <f>D102*regressions!C$38+regressions!C$39</f>
        <v>132.7118790417616</v>
      </c>
      <c r="E137" s="7">
        <f>E102*regressions!D$38+regressions!D$39</f>
        <v>1994.5702084890522</v>
      </c>
      <c r="F137" s="7">
        <f>F102*regressions!E$38+regressions!E$39</f>
        <v>729.6613756200596</v>
      </c>
      <c r="G137" s="7">
        <f>G102*regressions!F$38+regressions!F$39</f>
        <v>32.15843068133537</v>
      </c>
      <c r="H137" s="7">
        <f>H102*regressions!G$38+regressions!G$39</f>
        <v>248.08734343500694</v>
      </c>
      <c r="I137" s="7">
        <f>I102*regressions!H$38+regressions!H$39</f>
        <v>367.6938166500938</v>
      </c>
      <c r="J137" s="7">
        <f>J102*regressions!I$38+regressions!I$39</f>
        <v>117.62407783483368</v>
      </c>
      <c r="K137" s="7">
        <f>K102*regressions!J$38+regressions!J$39</f>
        <v>315.52460144351954</v>
      </c>
      <c r="L137" s="7">
        <f>L102*regressions!K$38+regressions!K$39</f>
        <v>178.5751750077552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23.709341262052035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21.672867488997426</v>
      </c>
      <c r="D138" s="7">
        <f>D103*regressions!C$38+regressions!C$39</f>
        <v>324.9506865895406</v>
      </c>
      <c r="E138" s="7">
        <f>E103*regressions!D$38+regressions!D$39</f>
        <v>66.53807670339704</v>
      </c>
      <c r="F138" s="7">
        <f>F103*regressions!E$38+regressions!E$39</f>
        <v>32.251601960649836</v>
      </c>
      <c r="G138" s="7">
        <f>G103*regressions!F$38+regressions!F$39</f>
        <v>21.44802317810325</v>
      </c>
      <c r="H138" s="7">
        <f>H103*regressions!G$38+regressions!G$39</f>
        <v>23.735170293838227</v>
      </c>
      <c r="I138" s="7">
        <f>I103*regressions!H$38+regressions!H$39</f>
        <v>276.8211000500978</v>
      </c>
      <c r="J138" s="7">
        <f>J103*regressions!I$38+regressions!I$39</f>
        <v>34.267835753704745</v>
      </c>
      <c r="K138" s="7">
        <f>K103*regressions!J$38+regressions!J$39</f>
        <v>165.62643386344698</v>
      </c>
      <c r="L138" s="7">
        <f>L103*regressions!K$38+regressions!K$39</f>
        <v>130.91974913377345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15.520994006704491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0.39976847337056987</v>
      </c>
      <c r="D139" s="7">
        <f>D104*regressions!C$38+regressions!C$39</f>
        <v>3.782496587839413</v>
      </c>
      <c r="E139" s="7">
        <f>E104*regressions!D$38+regressions!D$39</f>
        <v>0.5540805172755435</v>
      </c>
      <c r="F139" s="7">
        <f>F104*regressions!E$38+regressions!E$39</f>
        <v>6.0386007168094125</v>
      </c>
      <c r="G139" s="7">
        <f>G104*regressions!F$38+regressions!F$39</f>
        <v>0.5132378336934884</v>
      </c>
      <c r="H139" s="7">
        <f>H104*regressions!G$38+regressions!G$39</f>
        <v>-0.8759285826263761</v>
      </c>
      <c r="I139" s="7">
        <f>I104*regressions!H$38+regressions!H$39</f>
        <v>3.573938560710567</v>
      </c>
      <c r="J139" s="7">
        <f>J104*regressions!I$38+regressions!I$39</f>
        <v>1.5036851490179755</v>
      </c>
      <c r="K139" s="7">
        <f>K104*regressions!J$38+regressions!J$39</f>
        <v>2.8862128818792416</v>
      </c>
      <c r="L139" s="7">
        <f>L104*regressions!K$38+regressions!K$39</f>
        <v>0.9164841295585329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6.630584867091128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0.28555143954298734</v>
      </c>
      <c r="D140" s="7">
        <f>D105*regressions!C$38+regressions!C$39</f>
        <v>4.335771957098128</v>
      </c>
      <c r="E140" s="7">
        <f>E105*regressions!D$38+regressions!D$39</f>
        <v>3706.996195713207</v>
      </c>
      <c r="F140" s="7">
        <f>F105*regressions!E$38+regressions!E$39</f>
        <v>2397.676260702109</v>
      </c>
      <c r="G140" s="7">
        <f>G105*regressions!F$38+regressions!F$39</f>
        <v>3.7239144554783263</v>
      </c>
      <c r="H140" s="7">
        <f>H105*regressions!G$38+regressions!G$39</f>
        <v>121.12523043642108</v>
      </c>
      <c r="I140" s="7">
        <f>I105*regressions!H$38+regressions!H$39</f>
        <v>3.8359402042459707</v>
      </c>
      <c r="J140" s="7">
        <f>J105*regressions!I$38+regressions!I$39</f>
        <v>-0.1127280284003464</v>
      </c>
      <c r="K140" s="7">
        <f>K105*regressions!J$38+regressions!J$39</f>
        <v>9.71063235869267</v>
      </c>
      <c r="L140" s="7">
        <f>L105*regressions!K$38+regressions!K$39</f>
        <v>-3.21762185028458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7.002845878160551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26.075323639426745</v>
      </c>
      <c r="D141" s="7">
        <f>D106*regressions!C$38+regressions!C$39</f>
        <v>236.33883910472142</v>
      </c>
      <c r="E141" s="7">
        <f>E106*regressions!D$38+regressions!D$39</f>
        <v>58.22186103846656</v>
      </c>
      <c r="F141" s="7">
        <f>F106*regressions!E$38+regressions!E$39</f>
        <v>32.36548487733035</v>
      </c>
      <c r="G141" s="7">
        <f>G106*regressions!F$38+regressions!F$39</f>
        <v>34.5274325053273</v>
      </c>
      <c r="H141" s="7">
        <f>H106*regressions!G$38+regressions!G$39</f>
        <v>42.98210433113424</v>
      </c>
      <c r="I141" s="7">
        <f>I106*regressions!H$38+regressions!H$39</f>
        <v>388.090320673149</v>
      </c>
      <c r="J141" s="7">
        <f>J106*regressions!I$38+regressions!I$39</f>
        <v>180.4329303134497</v>
      </c>
      <c r="K141" s="7">
        <f>K106*regressions!J$38+regressions!J$39</f>
        <v>378.09921898337757</v>
      </c>
      <c r="L141" s="7">
        <f>L106*regressions!K$38+regressions!K$39</f>
        <v>94.08451905265504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27.127879315114143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25.96503017547035</v>
      </c>
      <c r="D142" s="7">
        <f>D107*regressions!C$38+regressions!C$39</f>
        <v>132.7118790417616</v>
      </c>
      <c r="E142" s="7">
        <f>E107*regressions!D$38+regressions!D$39</f>
        <v>1994.5702084890522</v>
      </c>
      <c r="F142" s="7">
        <f>F107*regressions!E$38+regressions!E$39</f>
        <v>729.6613756200596</v>
      </c>
      <c r="G142" s="7">
        <f>G107*regressions!F$38+regressions!F$39</f>
        <v>32.15843068133537</v>
      </c>
      <c r="H142" s="7">
        <f>H107*regressions!G$38+regressions!G$39</f>
        <v>248.08734343500697</v>
      </c>
      <c r="I142" s="7">
        <f>I107*regressions!H$38+regressions!H$39</f>
        <v>367.6938166500938</v>
      </c>
      <c r="J142" s="7">
        <f>J107*regressions!I$38+regressions!I$39</f>
        <v>117.62407783483368</v>
      </c>
      <c r="K142" s="7">
        <f>K107*regressions!J$38+regressions!J$39</f>
        <v>315.52460144351954</v>
      </c>
      <c r="L142" s="7">
        <f>L107*regressions!K$38+regressions!K$39</f>
        <v>178.57517500775526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23.709341262052035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530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535</v>
      </c>
      <c r="D145" s="20" t="s">
        <v>539</v>
      </c>
      <c r="E145" s="20" t="s">
        <v>536</v>
      </c>
      <c r="F145" s="20" t="s">
        <v>505</v>
      </c>
      <c r="G145" s="20" t="s">
        <v>504</v>
      </c>
      <c r="H145" s="20" t="s">
        <v>506</v>
      </c>
      <c r="I145" s="20" t="s">
        <v>540</v>
      </c>
      <c r="J145" s="20" t="s">
        <v>544</v>
      </c>
      <c r="K145" s="20" t="s">
        <v>370</v>
      </c>
      <c r="L145" s="20" t="s">
        <v>545</v>
      </c>
      <c r="N145" s="73" t="s">
        <v>463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55.53919954533107</v>
      </c>
      <c r="D146" s="117">
        <f aca="true" t="shared" si="12" ref="D146:D177">D111*1.889</f>
        <v>250.69273950988764</v>
      </c>
      <c r="E146" s="117">
        <f aca="true" t="shared" si="13" ref="E146:E177">E111*1.43</f>
        <v>2852.2353981393444</v>
      </c>
      <c r="F146" s="117">
        <f aca="true" t="shared" si="14" ref="F146:F177">F111*1.658</f>
        <v>1209.7785607780588</v>
      </c>
      <c r="G146" s="117">
        <f aca="true" t="shared" si="15" ref="G146:G177">G111*1.291</f>
        <v>41.51653400960396</v>
      </c>
      <c r="H146" s="117">
        <f aca="true" t="shared" si="16" ref="H146:H177">H111*1.399</f>
        <v>347.0741934655747</v>
      </c>
      <c r="I146" s="117">
        <f aca="true" t="shared" si="17" ref="I146:I177">I111*1.348</f>
        <v>495.6512648443265</v>
      </c>
      <c r="J146" s="117">
        <f aca="true" t="shared" si="18" ref="J146:J177">J111*1.205</f>
        <v>141.7370137909746</v>
      </c>
      <c r="K146" s="117">
        <f aca="true" t="shared" si="19" ref="K146:K177">K111*2.291</f>
        <v>722.8668619071033</v>
      </c>
      <c r="L146" s="117">
        <f aca="true" t="shared" si="20" ref="L146:L177">L111*1.668</f>
        <v>297.8633919129357</v>
      </c>
      <c r="N146" s="118">
        <f>SUM(C146:J146,L146)</f>
        <v>5692.088295996037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-0.7085051265458646</v>
      </c>
      <c r="D147" s="117">
        <f t="shared" si="12"/>
        <v>6.5805220181108846</v>
      </c>
      <c r="E147" s="117">
        <f t="shared" si="13"/>
        <v>-0.7136922945485826</v>
      </c>
      <c r="F147" s="117">
        <f t="shared" si="14"/>
        <v>14.967006302547414</v>
      </c>
      <c r="G147" s="117">
        <f t="shared" si="15"/>
        <v>0.7428226366504519</v>
      </c>
      <c r="H147" s="117">
        <f t="shared" si="16"/>
        <v>-0.1817824422726705</v>
      </c>
      <c r="I147" s="117">
        <f t="shared" si="17"/>
        <v>4.746997514035082</v>
      </c>
      <c r="J147" s="117">
        <f t="shared" si="18"/>
        <v>-2.2063518865075755</v>
      </c>
      <c r="K147" s="117">
        <f t="shared" si="19"/>
        <v>7.130594916405328</v>
      </c>
      <c r="L147" s="117">
        <f t="shared" si="20"/>
        <v>-0.3782420660524992</v>
      </c>
      <c r="N147" s="117">
        <f aca="true" t="shared" si="21" ref="N147:N177">SUM(C147:J147,L147)</f>
        <v>22.848774655416637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33.97579804066367</v>
      </c>
      <c r="D148" s="7">
        <f t="shared" si="12"/>
        <v>17.353734129834322</v>
      </c>
      <c r="E148" s="7">
        <f t="shared" si="13"/>
        <v>554.773809471422</v>
      </c>
      <c r="F148" s="7">
        <f t="shared" si="14"/>
        <v>258.25897741756916</v>
      </c>
      <c r="G148" s="7">
        <f t="shared" si="15"/>
        <v>58.46793151532628</v>
      </c>
      <c r="H148" s="7">
        <f t="shared" si="16"/>
        <v>73.4809804152935</v>
      </c>
      <c r="I148" s="7">
        <f t="shared" si="17"/>
        <v>135.06361765201052</v>
      </c>
      <c r="J148" s="7">
        <f t="shared" si="18"/>
        <v>158.5972462679898</v>
      </c>
      <c r="K148" s="7">
        <f t="shared" si="19"/>
        <v>765.8725235876146</v>
      </c>
      <c r="L148" s="7">
        <f t="shared" si="20"/>
        <v>23.815346273916333</v>
      </c>
      <c r="N148" s="7">
        <f t="shared" si="21"/>
        <v>1313.7874411840255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55.53919954533106</v>
      </c>
      <c r="D149" s="117">
        <f t="shared" si="12"/>
        <v>250.69273950988764</v>
      </c>
      <c r="E149" s="117">
        <f t="shared" si="13"/>
        <v>2852.2353981393444</v>
      </c>
      <c r="F149" s="117">
        <f t="shared" si="14"/>
        <v>1209.7785607780588</v>
      </c>
      <c r="G149" s="117">
        <f t="shared" si="15"/>
        <v>41.51653400960396</v>
      </c>
      <c r="H149" s="117">
        <f t="shared" si="16"/>
        <v>347.0741934655747</v>
      </c>
      <c r="I149" s="117">
        <f t="shared" si="17"/>
        <v>495.6512648443265</v>
      </c>
      <c r="J149" s="117">
        <f t="shared" si="18"/>
        <v>141.7370137909746</v>
      </c>
      <c r="K149" s="117">
        <f t="shared" si="19"/>
        <v>722.8668619071033</v>
      </c>
      <c r="L149" s="117">
        <f t="shared" si="20"/>
        <v>297.8633919129357</v>
      </c>
      <c r="N149" s="118">
        <f t="shared" si="21"/>
        <v>5692.088295996037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-0.38006588064194385</v>
      </c>
      <c r="D150" s="7">
        <f t="shared" si="12"/>
        <v>23.39532725675636</v>
      </c>
      <c r="E150" s="7">
        <f t="shared" si="13"/>
        <v>3956.7579406837594</v>
      </c>
      <c r="F150" s="7">
        <f t="shared" si="14"/>
        <v>3824.402755598818</v>
      </c>
      <c r="G150" s="7">
        <f t="shared" si="15"/>
        <v>8.311707253654319</v>
      </c>
      <c r="H150" s="7">
        <f t="shared" si="16"/>
        <v>133.95121681930513</v>
      </c>
      <c r="I150" s="7">
        <f t="shared" si="17"/>
        <v>5.318992121215853</v>
      </c>
      <c r="J150" s="7">
        <f t="shared" si="18"/>
        <v>-1.9416046993900362</v>
      </c>
      <c r="K150" s="7">
        <f t="shared" si="19"/>
        <v>51.938896090021686</v>
      </c>
      <c r="L150" s="7">
        <f t="shared" si="20"/>
        <v>10.835009178098215</v>
      </c>
      <c r="N150" s="7">
        <f t="shared" si="21"/>
        <v>7960.651278331576</v>
      </c>
    </row>
    <row r="151" spans="1:14" s="122" customFormat="1" ht="11.25">
      <c r="A151" s="121">
        <f t="shared" si="22"/>
        <v>6</v>
      </c>
      <c r="B151" s="122" t="str">
        <f>'recalc raw'!C8</f>
        <v>179r4  85-91</v>
      </c>
      <c r="C151" s="109">
        <f t="shared" si="11"/>
        <v>11.927656656787423</v>
      </c>
      <c r="D151" s="109">
        <f t="shared" si="12"/>
        <v>11.031014405419418</v>
      </c>
      <c r="E151" s="109">
        <f t="shared" si="13"/>
        <v>509.4261143730212</v>
      </c>
      <c r="F151" s="109">
        <f t="shared" si="14"/>
        <v>360.0764634226163</v>
      </c>
      <c r="G151" s="109">
        <f t="shared" si="15"/>
        <v>17.86822936711962</v>
      </c>
      <c r="H151" s="109">
        <f t="shared" si="16"/>
        <v>73.25811825063754</v>
      </c>
      <c r="I151" s="109">
        <f t="shared" si="17"/>
        <v>118.48896703517045</v>
      </c>
      <c r="J151" s="109">
        <f t="shared" si="18"/>
        <v>89.0187741678212</v>
      </c>
      <c r="K151" s="109">
        <f t="shared" si="19"/>
        <v>153.02243144919177</v>
      </c>
      <c r="L151" s="109">
        <f t="shared" si="20"/>
        <v>9.164839009832365</v>
      </c>
      <c r="N151" s="112">
        <f t="shared" si="21"/>
        <v>1200.2601766884254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55.53919954533107</v>
      </c>
      <c r="D152" s="117">
        <f t="shared" si="12"/>
        <v>250.69273950988764</v>
      </c>
      <c r="E152" s="117">
        <f t="shared" si="13"/>
        <v>2852.2353981393444</v>
      </c>
      <c r="F152" s="117">
        <f t="shared" si="14"/>
        <v>1209.7785607780586</v>
      </c>
      <c r="G152" s="117">
        <f t="shared" si="15"/>
        <v>41.51653400960396</v>
      </c>
      <c r="H152" s="117">
        <f t="shared" si="16"/>
        <v>347.07419346557475</v>
      </c>
      <c r="I152" s="117">
        <f t="shared" si="17"/>
        <v>495.6512648443265</v>
      </c>
      <c r="J152" s="117">
        <f t="shared" si="18"/>
        <v>141.7370137909746</v>
      </c>
      <c r="K152" s="117">
        <f t="shared" si="19"/>
        <v>722.8668619071033</v>
      </c>
      <c r="L152" s="117">
        <f t="shared" si="20"/>
        <v>297.8633919129357</v>
      </c>
      <c r="N152" s="118">
        <f t="shared" si="21"/>
        <v>5692.088295996037</v>
      </c>
    </row>
    <row r="153" spans="1:14" ht="11.25">
      <c r="A153" s="25">
        <f t="shared" si="22"/>
        <v>8</v>
      </c>
      <c r="B153" s="1" t="str">
        <f>'recalc raw'!C10</f>
        <v>179r4  130-133</v>
      </c>
      <c r="C153" s="7">
        <f t="shared" si="11"/>
        <v>47.04967758071381</v>
      </c>
      <c r="D153" s="7">
        <f t="shared" si="12"/>
        <v>15.713817163801588</v>
      </c>
      <c r="E153" s="7">
        <f t="shared" si="13"/>
        <v>437.3368337341375</v>
      </c>
      <c r="F153" s="7">
        <f t="shared" si="14"/>
        <v>201.14793765900313</v>
      </c>
      <c r="G153" s="7">
        <f t="shared" si="15"/>
        <v>38.75285229539387</v>
      </c>
      <c r="H153" s="7">
        <f t="shared" si="16"/>
        <v>76.1089132732286</v>
      </c>
      <c r="I153" s="7">
        <f t="shared" si="17"/>
        <v>118.07089178391368</v>
      </c>
      <c r="J153" s="7">
        <f t="shared" si="18"/>
        <v>75.7345328315786</v>
      </c>
      <c r="K153" s="7">
        <f t="shared" si="19"/>
        <v>409.0104723548566</v>
      </c>
      <c r="L153" s="7">
        <f t="shared" si="20"/>
        <v>83.00505189170089</v>
      </c>
      <c r="N153" s="7">
        <f t="shared" si="21"/>
        <v>1092.9205082134717</v>
      </c>
    </row>
    <row r="154" spans="1:14" ht="11.25">
      <c r="A154" s="25">
        <f t="shared" si="22"/>
        <v>9</v>
      </c>
      <c r="B154" s="1" t="str">
        <f>'recalc raw'!C11</f>
        <v>181r1  56-62</v>
      </c>
      <c r="C154" s="7">
        <f t="shared" si="11"/>
        <v>14.425080295479656</v>
      </c>
      <c r="D154" s="7">
        <f t="shared" si="12"/>
        <v>9.883480703242245</v>
      </c>
      <c r="E154" s="7">
        <f t="shared" si="13"/>
        <v>555.5178757865034</v>
      </c>
      <c r="F154" s="7">
        <f t="shared" si="14"/>
        <v>206.57392310296368</v>
      </c>
      <c r="G154" s="7">
        <f t="shared" si="15"/>
        <v>39.46591508155048</v>
      </c>
      <c r="H154" s="7">
        <f t="shared" si="16"/>
        <v>46.352237569016644</v>
      </c>
      <c r="I154" s="7">
        <f t="shared" si="17"/>
        <v>124.02232166297551</v>
      </c>
      <c r="J154" s="7">
        <f t="shared" si="18"/>
        <v>108.16786211034388</v>
      </c>
      <c r="K154" s="7">
        <f t="shared" si="19"/>
        <v>266.566429220661</v>
      </c>
      <c r="L154" s="7">
        <f t="shared" si="20"/>
        <v>8.621884237003885</v>
      </c>
      <c r="N154" s="114">
        <f t="shared" si="21"/>
        <v>1113.0305805490796</v>
      </c>
    </row>
    <row r="155" spans="1:14" ht="11.25">
      <c r="A155" s="25">
        <f t="shared" si="22"/>
        <v>10</v>
      </c>
      <c r="B155" s="1" t="str">
        <f>'recalc raw'!C12</f>
        <v>182r1  43-52</v>
      </c>
      <c r="C155" s="7">
        <f t="shared" si="11"/>
        <v>64.53864269564022</v>
      </c>
      <c r="D155" s="7">
        <f t="shared" si="12"/>
        <v>14.291653443103606</v>
      </c>
      <c r="E155" s="7">
        <f t="shared" si="13"/>
        <v>140.50819336984233</v>
      </c>
      <c r="F155" s="7">
        <f t="shared" si="14"/>
        <v>180.3063363972775</v>
      </c>
      <c r="G155" s="7">
        <f t="shared" si="15"/>
        <v>77.49056283325272</v>
      </c>
      <c r="H155" s="7">
        <f t="shared" si="16"/>
        <v>172.9838093012006</v>
      </c>
      <c r="I155" s="7">
        <f t="shared" si="17"/>
        <v>118.17170743065086</v>
      </c>
      <c r="J155" s="7">
        <f t="shared" si="18"/>
        <v>87.30659644001179</v>
      </c>
      <c r="K155" s="7">
        <f t="shared" si="19"/>
        <v>1343.4923429146343</v>
      </c>
      <c r="L155" s="7">
        <f t="shared" si="20"/>
        <v>128.0229624662782</v>
      </c>
      <c r="N155" s="7">
        <f t="shared" si="21"/>
        <v>983.6204643772578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44.88578121430168</v>
      </c>
      <c r="D156" s="7">
        <f t="shared" si="12"/>
        <v>606.9975082255002</v>
      </c>
      <c r="E156" s="7">
        <f t="shared" si="13"/>
        <v>78.9236020883767</v>
      </c>
      <c r="F156" s="7">
        <f t="shared" si="14"/>
        <v>47.08812253700924</v>
      </c>
      <c r="G156" s="7">
        <f t="shared" si="15"/>
        <v>25.692769173621457</v>
      </c>
      <c r="H156" s="7">
        <f t="shared" si="16"/>
        <v>31.396014680200928</v>
      </c>
      <c r="I156" s="7">
        <f t="shared" si="17"/>
        <v>405.8345170518792</v>
      </c>
      <c r="J156" s="7">
        <f t="shared" si="18"/>
        <v>37.1695671280627</v>
      </c>
      <c r="K156" s="7">
        <f t="shared" si="19"/>
        <v>353.6950227803948</v>
      </c>
      <c r="L156" s="7">
        <f t="shared" si="20"/>
        <v>175.1686045166712</v>
      </c>
      <c r="N156" s="7">
        <f t="shared" si="21"/>
        <v>1453.1564866156232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55.53919954533107</v>
      </c>
      <c r="D157" s="117">
        <f t="shared" si="12"/>
        <v>250.6927395098876</v>
      </c>
      <c r="E157" s="117">
        <f t="shared" si="13"/>
        <v>2852.2353981393444</v>
      </c>
      <c r="F157" s="117">
        <f t="shared" si="14"/>
        <v>1209.7785607780588</v>
      </c>
      <c r="G157" s="117">
        <f t="shared" si="15"/>
        <v>41.51653400960396</v>
      </c>
      <c r="H157" s="117">
        <f t="shared" si="16"/>
        <v>347.0741934655747</v>
      </c>
      <c r="I157" s="117">
        <f t="shared" si="17"/>
        <v>495.6512648443265</v>
      </c>
      <c r="J157" s="117">
        <f t="shared" si="18"/>
        <v>141.7370137909746</v>
      </c>
      <c r="K157" s="117">
        <f t="shared" si="19"/>
        <v>722.8668619071032</v>
      </c>
      <c r="L157" s="117">
        <f t="shared" si="20"/>
        <v>297.8633919129357</v>
      </c>
      <c r="N157" s="118">
        <f t="shared" si="21"/>
        <v>5692.088295996037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-0.24588591976381088</v>
      </c>
      <c r="D158" s="35">
        <f t="shared" si="12"/>
        <v>8.166050015435241</v>
      </c>
      <c r="E158" s="35">
        <f t="shared" si="13"/>
        <v>5303.274605375286</v>
      </c>
      <c r="F158" s="35">
        <f t="shared" si="14"/>
        <v>4155.778327846072</v>
      </c>
      <c r="G158" s="35">
        <f t="shared" si="15"/>
        <v>4.736384988165482</v>
      </c>
      <c r="H158" s="35">
        <f t="shared" si="16"/>
        <v>176.10889497098663</v>
      </c>
      <c r="I158" s="35">
        <f t="shared" si="17"/>
        <v>5.144403914488593</v>
      </c>
      <c r="J158" s="35">
        <f t="shared" si="18"/>
        <v>1.6248264351741286</v>
      </c>
      <c r="K158" s="35">
        <f t="shared" si="19"/>
        <v>19.092399556472735</v>
      </c>
      <c r="L158" s="35">
        <f t="shared" si="20"/>
        <v>6.283532720589725</v>
      </c>
      <c r="N158" s="7">
        <f t="shared" si="21"/>
        <v>9660.871140346435</v>
      </c>
    </row>
    <row r="159" spans="1:14" s="122" customFormat="1" ht="11.25">
      <c r="A159" s="121">
        <f t="shared" si="22"/>
        <v>14</v>
      </c>
      <c r="B159" s="122" t="str">
        <f>'recalc raw'!C16</f>
        <v>183r1  101-110</v>
      </c>
      <c r="C159" s="109">
        <f t="shared" si="11"/>
        <v>22.319417370283162</v>
      </c>
      <c r="D159" s="109">
        <f t="shared" si="12"/>
        <v>11.940112154963439</v>
      </c>
      <c r="E159" s="109">
        <f t="shared" si="13"/>
        <v>260.77450870023904</v>
      </c>
      <c r="F159" s="109">
        <f t="shared" si="14"/>
        <v>136.17292500713248</v>
      </c>
      <c r="G159" s="109">
        <f t="shared" si="15"/>
        <v>45.08817737328872</v>
      </c>
      <c r="H159" s="109">
        <f t="shared" si="16"/>
        <v>47.18721049501909</v>
      </c>
      <c r="I159" s="109">
        <f t="shared" si="17"/>
        <v>121.82568998125674</v>
      </c>
      <c r="J159" s="109">
        <f t="shared" si="18"/>
        <v>49.72991495868016</v>
      </c>
      <c r="K159" s="109">
        <f t="shared" si="19"/>
        <v>433.2094995649202</v>
      </c>
      <c r="L159" s="109">
        <f t="shared" si="20"/>
        <v>8.446109413731008</v>
      </c>
      <c r="N159" s="112">
        <f t="shared" si="21"/>
        <v>703.4840654545939</v>
      </c>
    </row>
    <row r="160" spans="1:14" ht="11.25">
      <c r="A160" s="25">
        <f t="shared" si="22"/>
        <v>15</v>
      </c>
      <c r="B160" s="1" t="str">
        <f>'recalc raw'!C17</f>
        <v>184r1  60-71</v>
      </c>
      <c r="C160" s="7">
        <f t="shared" si="11"/>
        <v>21.55690758232231</v>
      </c>
      <c r="D160" s="7">
        <f t="shared" si="12"/>
        <v>10.523202649788669</v>
      </c>
      <c r="E160" s="7">
        <f t="shared" si="13"/>
        <v>1256.6707538323612</v>
      </c>
      <c r="F160" s="7">
        <f t="shared" si="14"/>
        <v>291.0771257960743</v>
      </c>
      <c r="G160" s="7">
        <f t="shared" si="15"/>
        <v>51.14029674878167</v>
      </c>
      <c r="H160" s="7">
        <f t="shared" si="16"/>
        <v>53.22019546371298</v>
      </c>
      <c r="I160" s="7">
        <f t="shared" si="17"/>
        <v>89.70767191615731</v>
      </c>
      <c r="J160" s="7">
        <f t="shared" si="18"/>
        <v>115.38578979420798</v>
      </c>
      <c r="K160" s="7">
        <f t="shared" si="19"/>
        <v>405.02446902796487</v>
      </c>
      <c r="L160" s="7">
        <f t="shared" si="20"/>
        <v>20.190916566381087</v>
      </c>
      <c r="N160" s="7">
        <f t="shared" si="21"/>
        <v>1909.4728603497874</v>
      </c>
    </row>
    <row r="161" spans="1:14" ht="11.25">
      <c r="A161" s="25">
        <f t="shared" si="22"/>
        <v>16</v>
      </c>
      <c r="B161" s="1" t="str">
        <f>'recalc raw'!C18</f>
        <v>164r3  115-123</v>
      </c>
      <c r="C161" s="7">
        <f t="shared" si="11"/>
        <v>19.611752059869886</v>
      </c>
      <c r="D161" s="7">
        <f t="shared" si="12"/>
        <v>10.528449991850087</v>
      </c>
      <c r="E161" s="7">
        <f t="shared" si="13"/>
        <v>456.9989962753247</v>
      </c>
      <c r="F161" s="7">
        <f t="shared" si="14"/>
        <v>156.49510700323196</v>
      </c>
      <c r="G161" s="7">
        <f t="shared" si="15"/>
        <v>55.22361126543345</v>
      </c>
      <c r="H161" s="7">
        <f t="shared" si="16"/>
        <v>43.91305673952571</v>
      </c>
      <c r="I161" s="7">
        <f t="shared" si="17"/>
        <v>123.84359743586857</v>
      </c>
      <c r="J161" s="7">
        <f t="shared" si="18"/>
        <v>106.8193229990426</v>
      </c>
      <c r="K161" s="7">
        <f t="shared" si="19"/>
        <v>401.0391564167948</v>
      </c>
      <c r="L161" s="7">
        <f t="shared" si="20"/>
        <v>6.042238304732706</v>
      </c>
      <c r="N161" s="35">
        <f t="shared" si="21"/>
        <v>979.4761320748796</v>
      </c>
    </row>
    <row r="162" spans="1:14" s="116" customFormat="1" ht="11.25">
      <c r="A162" s="115">
        <f t="shared" si="22"/>
        <v>17</v>
      </c>
      <c r="B162" s="116" t="str">
        <f>'recalc raw'!C19</f>
        <v>drift-5</v>
      </c>
      <c r="C162" s="117">
        <f t="shared" si="11"/>
        <v>55.53919954533107</v>
      </c>
      <c r="D162" s="117">
        <f t="shared" si="12"/>
        <v>250.69273950988764</v>
      </c>
      <c r="E162" s="117">
        <f t="shared" si="13"/>
        <v>2852.2353981393444</v>
      </c>
      <c r="F162" s="117">
        <f t="shared" si="14"/>
        <v>1209.778560778059</v>
      </c>
      <c r="G162" s="117">
        <f t="shared" si="15"/>
        <v>41.51653400960396</v>
      </c>
      <c r="H162" s="117">
        <f t="shared" si="16"/>
        <v>347.07419346557475</v>
      </c>
      <c r="I162" s="117">
        <f t="shared" si="17"/>
        <v>495.6512648443265</v>
      </c>
      <c r="J162" s="117">
        <f t="shared" si="18"/>
        <v>141.7370137909746</v>
      </c>
      <c r="K162" s="117">
        <f t="shared" si="19"/>
        <v>722.8668619071033</v>
      </c>
      <c r="L162" s="117">
        <f t="shared" si="20"/>
        <v>297.8633919129357</v>
      </c>
      <c r="N162" s="118">
        <f t="shared" si="21"/>
        <v>5692.088295996038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33.72984676440605</v>
      </c>
      <c r="D163" s="7">
        <f t="shared" si="12"/>
        <v>18.713040973270246</v>
      </c>
      <c r="E163" s="7">
        <f t="shared" si="13"/>
        <v>502.06921402897245</v>
      </c>
      <c r="F163" s="7">
        <f t="shared" si="14"/>
        <v>272.10675756070054</v>
      </c>
      <c r="G163" s="7">
        <f t="shared" si="15"/>
        <v>55.93342074801489</v>
      </c>
      <c r="H163" s="7">
        <f t="shared" si="16"/>
        <v>69.46882969867498</v>
      </c>
      <c r="I163" s="7">
        <f t="shared" si="17"/>
        <v>140.87749069263938</v>
      </c>
      <c r="J163" s="7">
        <f t="shared" si="18"/>
        <v>142.65275373201024</v>
      </c>
      <c r="K163" s="7">
        <f t="shared" si="19"/>
        <v>714.5368952268267</v>
      </c>
      <c r="L163" s="7">
        <f t="shared" si="20"/>
        <v>30.701973517351703</v>
      </c>
      <c r="N163" s="35">
        <f t="shared" si="21"/>
        <v>1266.2533277160405</v>
      </c>
    </row>
    <row r="164" spans="1:14" ht="11.25">
      <c r="A164" s="25">
        <f t="shared" si="22"/>
        <v>19</v>
      </c>
      <c r="B164" s="1" t="str">
        <f>'recalc raw'!C21</f>
        <v>165r3  18-28</v>
      </c>
      <c r="C164" s="7">
        <f t="shared" si="11"/>
        <v>9.186500629245826</v>
      </c>
      <c r="D164" s="7">
        <f t="shared" si="12"/>
        <v>11.505711168349102</v>
      </c>
      <c r="E164" s="7">
        <f t="shared" si="13"/>
        <v>133.80055592818198</v>
      </c>
      <c r="F164" s="7">
        <f t="shared" si="14"/>
        <v>98.2212427420909</v>
      </c>
      <c r="G164" s="7">
        <f t="shared" si="15"/>
        <v>25.269563917095002</v>
      </c>
      <c r="H164" s="7">
        <f t="shared" si="16"/>
        <v>32.555542318293476</v>
      </c>
      <c r="I164" s="7">
        <f t="shared" si="17"/>
        <v>156.04488171080433</v>
      </c>
      <c r="J164" s="7">
        <f t="shared" si="18"/>
        <v>41.494396111139224</v>
      </c>
      <c r="K164" s="7">
        <f t="shared" si="19"/>
        <v>195.6453375602921</v>
      </c>
      <c r="L164" s="7">
        <f t="shared" si="20"/>
        <v>1.8979963344210797</v>
      </c>
      <c r="N164" s="7">
        <f t="shared" si="21"/>
        <v>509.9763908596209</v>
      </c>
    </row>
    <row r="165" spans="1:14" s="122" customFormat="1" ht="11.25">
      <c r="A165" s="121">
        <f t="shared" si="22"/>
        <v>20</v>
      </c>
      <c r="B165" s="122" t="str">
        <f>'recalc raw'!C22</f>
        <v>166r3  45-55</v>
      </c>
      <c r="C165" s="109">
        <f t="shared" si="11"/>
        <v>17.79586103583112</v>
      </c>
      <c r="D165" s="109">
        <f t="shared" si="12"/>
        <v>9.958922201866322</v>
      </c>
      <c r="E165" s="109">
        <f t="shared" si="13"/>
        <v>474.5501977170017</v>
      </c>
      <c r="F165" s="109">
        <f t="shared" si="14"/>
        <v>243.38658787273442</v>
      </c>
      <c r="G165" s="109">
        <f t="shared" si="15"/>
        <v>42.72348437539036</v>
      </c>
      <c r="H165" s="109">
        <f t="shared" si="16"/>
        <v>47.025643002844404</v>
      </c>
      <c r="I165" s="109">
        <f t="shared" si="17"/>
        <v>112.98994433661032</v>
      </c>
      <c r="J165" s="109">
        <f t="shared" si="18"/>
        <v>90.98094307815593</v>
      </c>
      <c r="K165" s="109">
        <f t="shared" si="19"/>
        <v>354.38243085238895</v>
      </c>
      <c r="L165" s="109">
        <f t="shared" si="20"/>
        <v>5.114922263959013</v>
      </c>
      <c r="N165" s="112">
        <f t="shared" si="21"/>
        <v>1044.5265058843936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58.61813140828762</v>
      </c>
      <c r="D166" s="7">
        <f t="shared" si="12"/>
        <v>450.7880448765521</v>
      </c>
      <c r="E166" s="7">
        <f t="shared" si="13"/>
        <v>77.46358858051032</v>
      </c>
      <c r="F166" s="7">
        <f t="shared" si="14"/>
        <v>52.33704585003404</v>
      </c>
      <c r="G166" s="7">
        <f t="shared" si="15"/>
        <v>45.77208027343348</v>
      </c>
      <c r="H166" s="7">
        <f t="shared" si="16"/>
        <v>61.92552627658169</v>
      </c>
      <c r="I166" s="7">
        <f t="shared" si="17"/>
        <v>512.511739288207</v>
      </c>
      <c r="J166" s="7">
        <f t="shared" si="18"/>
        <v>250.28917057498967</v>
      </c>
      <c r="K166" s="7">
        <f t="shared" si="19"/>
        <v>867.9817966177708</v>
      </c>
      <c r="L166" s="7">
        <f t="shared" si="20"/>
        <v>160.62279374114462</v>
      </c>
      <c r="N166" s="7">
        <f t="shared" si="21"/>
        <v>1670.3281208697404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55.53919954533107</v>
      </c>
      <c r="D167" s="117">
        <f t="shared" si="12"/>
        <v>250.69273950988764</v>
      </c>
      <c r="E167" s="117">
        <f t="shared" si="13"/>
        <v>2852.2353981393444</v>
      </c>
      <c r="F167" s="117">
        <f t="shared" si="14"/>
        <v>1209.7785607780586</v>
      </c>
      <c r="G167" s="117">
        <f t="shared" si="15"/>
        <v>41.51653400960396</v>
      </c>
      <c r="H167" s="117">
        <f t="shared" si="16"/>
        <v>347.0741934655747</v>
      </c>
      <c r="I167" s="117">
        <f t="shared" si="17"/>
        <v>495.6512648443265</v>
      </c>
      <c r="J167" s="117">
        <f t="shared" si="18"/>
        <v>141.7370137909746</v>
      </c>
      <c r="K167" s="117">
        <f t="shared" si="19"/>
        <v>722.8668619071033</v>
      </c>
      <c r="L167" s="117">
        <f t="shared" si="20"/>
        <v>297.8633919129357</v>
      </c>
      <c r="N167" s="118">
        <f t="shared" si="21"/>
        <v>5692.088295996037</v>
      </c>
    </row>
    <row r="168" spans="1:14" ht="11.25">
      <c r="A168" s="25">
        <f t="shared" si="23"/>
        <v>23</v>
      </c>
      <c r="B168" s="1" t="str">
        <f>'recalc raw'!C25</f>
        <v>82r2  101-110</v>
      </c>
      <c r="C168" s="7">
        <f t="shared" si="11"/>
        <v>13.584721481355302</v>
      </c>
      <c r="D168" s="7">
        <f t="shared" si="12"/>
        <v>9.561749185866155</v>
      </c>
      <c r="E168" s="7">
        <f t="shared" si="13"/>
        <v>2897.090317292532</v>
      </c>
      <c r="F168" s="7">
        <f t="shared" si="14"/>
        <v>1129.6530077911366</v>
      </c>
      <c r="G168" s="7">
        <f t="shared" si="15"/>
        <v>36.610519176422905</v>
      </c>
      <c r="H168" s="7">
        <f t="shared" si="16"/>
        <v>87.17762983500066</v>
      </c>
      <c r="I168" s="7">
        <f t="shared" si="17"/>
        <v>65.2432293126507</v>
      </c>
      <c r="J168" s="7">
        <f t="shared" si="18"/>
        <v>94.8451395661643</v>
      </c>
      <c r="K168" s="7">
        <f t="shared" si="19"/>
        <v>249.14203871192257</v>
      </c>
      <c r="L168" s="7">
        <f t="shared" si="20"/>
        <v>13.406244143291863</v>
      </c>
      <c r="N168" s="7">
        <f t="shared" si="21"/>
        <v>4347.172557784419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0.9955603057321699</v>
      </c>
      <c r="D169" s="7">
        <f t="shared" si="12"/>
        <v>26.337133555475567</v>
      </c>
      <c r="E169" s="7">
        <f t="shared" si="13"/>
        <v>4071.4177679575546</v>
      </c>
      <c r="F169" s="7">
        <f t="shared" si="14"/>
        <v>4334.261924186746</v>
      </c>
      <c r="G169" s="7">
        <f t="shared" si="15"/>
        <v>9.612081666092664</v>
      </c>
      <c r="H169" s="7">
        <f t="shared" si="16"/>
        <v>150.3353063619232</v>
      </c>
      <c r="I169" s="7">
        <f t="shared" si="17"/>
        <v>5.6888230549274414</v>
      </c>
      <c r="J169" s="7">
        <f t="shared" si="18"/>
        <v>1.9007998847694656</v>
      </c>
      <c r="K169" s="7">
        <f t="shared" si="19"/>
        <v>59.788182248557696</v>
      </c>
      <c r="L169" s="7">
        <f t="shared" si="20"/>
        <v>6.39145261807112</v>
      </c>
      <c r="N169" s="7">
        <f t="shared" si="21"/>
        <v>8606.940849591292</v>
      </c>
    </row>
    <row r="170" spans="1:14" ht="11.25">
      <c r="A170" s="25">
        <f t="shared" si="23"/>
        <v>25</v>
      </c>
      <c r="B170" s="1" t="str">
        <f>'recalc raw'!C27</f>
        <v>83r2  32-42</v>
      </c>
      <c r="C170" s="7">
        <f t="shared" si="11"/>
        <v>11.64188878593917</v>
      </c>
      <c r="D170" s="7">
        <f t="shared" si="12"/>
        <v>13.34462783438943</v>
      </c>
      <c r="E170" s="7">
        <f t="shared" si="13"/>
        <v>2096.4216693032745</v>
      </c>
      <c r="F170" s="7">
        <f t="shared" si="14"/>
        <v>1368.3445774682418</v>
      </c>
      <c r="G170" s="7">
        <f t="shared" si="15"/>
        <v>26.12355832038523</v>
      </c>
      <c r="H170" s="7">
        <f t="shared" si="16"/>
        <v>89.92526151295007</v>
      </c>
      <c r="I170" s="7">
        <f t="shared" si="17"/>
        <v>73.20051517032184</v>
      </c>
      <c r="J170" s="7">
        <f t="shared" si="18"/>
        <v>101.75364599124462</v>
      </c>
      <c r="K170" s="7">
        <f t="shared" si="19"/>
        <v>178.04060430823108</v>
      </c>
      <c r="L170" s="7">
        <f t="shared" si="20"/>
        <v>2.846423973644609</v>
      </c>
      <c r="N170" s="7">
        <f t="shared" si="21"/>
        <v>3783.602168360391</v>
      </c>
    </row>
    <row r="171" spans="1:14" ht="11.25">
      <c r="A171" s="25">
        <f t="shared" si="23"/>
        <v>26</v>
      </c>
      <c r="B171" s="1" t="str">
        <f>'recalc raw'!C28</f>
        <v>95r3  40-50</v>
      </c>
      <c r="C171" s="7">
        <f t="shared" si="11"/>
        <v>22.67331536298141</v>
      </c>
      <c r="D171" s="7">
        <f t="shared" si="12"/>
        <v>11.374714150448233</v>
      </c>
      <c r="E171" s="7">
        <f t="shared" si="13"/>
        <v>847.1496150262899</v>
      </c>
      <c r="F171" s="7">
        <f t="shared" si="14"/>
        <v>445.0518942910327</v>
      </c>
      <c r="G171" s="7">
        <f t="shared" si="15"/>
        <v>49.10070448029189</v>
      </c>
      <c r="H171" s="7">
        <f t="shared" si="16"/>
        <v>57.67408714762836</v>
      </c>
      <c r="I171" s="7">
        <f t="shared" si="17"/>
        <v>105.20282205516104</v>
      </c>
      <c r="J171" s="7">
        <f t="shared" si="18"/>
        <v>10.468676472429365</v>
      </c>
      <c r="K171" s="7">
        <f t="shared" si="19"/>
        <v>363.4194677113239</v>
      </c>
      <c r="L171" s="7">
        <f t="shared" si="20"/>
        <v>11.83300066030433</v>
      </c>
      <c r="N171" s="35">
        <f t="shared" si="21"/>
        <v>1560.5288296465671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55.539199545331066</v>
      </c>
      <c r="D172" s="117">
        <f t="shared" si="12"/>
        <v>250.69273950988764</v>
      </c>
      <c r="E172" s="117">
        <f t="shared" si="13"/>
        <v>2852.2353981393444</v>
      </c>
      <c r="F172" s="117">
        <f t="shared" si="14"/>
        <v>1209.7785607780588</v>
      </c>
      <c r="G172" s="117">
        <f t="shared" si="15"/>
        <v>41.51653400960396</v>
      </c>
      <c r="H172" s="117">
        <f t="shared" si="16"/>
        <v>347.0741934655747</v>
      </c>
      <c r="I172" s="117">
        <f t="shared" si="17"/>
        <v>495.6512648443265</v>
      </c>
      <c r="J172" s="117">
        <f t="shared" si="18"/>
        <v>141.7370137909746</v>
      </c>
      <c r="K172" s="117">
        <f t="shared" si="19"/>
        <v>722.8668619071033</v>
      </c>
      <c r="L172" s="117">
        <f t="shared" si="20"/>
        <v>297.8633919129357</v>
      </c>
      <c r="N172" s="118">
        <f t="shared" si="21"/>
        <v>5692.088295996037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46.35826355896549</v>
      </c>
      <c r="D173" s="35">
        <f t="shared" si="12"/>
        <v>613.8318469676423</v>
      </c>
      <c r="E173" s="35">
        <f t="shared" si="13"/>
        <v>95.14944968585776</v>
      </c>
      <c r="F173" s="35">
        <f t="shared" si="14"/>
        <v>53.473156050757424</v>
      </c>
      <c r="G173" s="35">
        <f t="shared" si="15"/>
        <v>27.689397922931292</v>
      </c>
      <c r="H173" s="35">
        <f t="shared" si="16"/>
        <v>33.20550324107968</v>
      </c>
      <c r="I173" s="35">
        <f t="shared" si="17"/>
        <v>373.1548428675319</v>
      </c>
      <c r="J173" s="35">
        <f t="shared" si="18"/>
        <v>41.29274208321422</v>
      </c>
      <c r="K173" s="35">
        <f t="shared" si="19"/>
        <v>379.450159981157</v>
      </c>
      <c r="L173" s="35">
        <f t="shared" si="20"/>
        <v>218.37414155513412</v>
      </c>
      <c r="N173" s="7">
        <f t="shared" si="21"/>
        <v>1502.5293439331144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0.8551047645396489</v>
      </c>
      <c r="D174" s="7">
        <f t="shared" si="12"/>
        <v>7.145136054428651</v>
      </c>
      <c r="E174" s="7">
        <f t="shared" si="13"/>
        <v>0.7923351397040272</v>
      </c>
      <c r="F174" s="7">
        <f t="shared" si="14"/>
        <v>10.011999988470006</v>
      </c>
      <c r="G174" s="7">
        <f t="shared" si="15"/>
        <v>0.6625900432982935</v>
      </c>
      <c r="H174" s="7">
        <f t="shared" si="16"/>
        <v>-1.2254240870943</v>
      </c>
      <c r="I174" s="7">
        <f t="shared" si="17"/>
        <v>4.817669179837845</v>
      </c>
      <c r="J174" s="7">
        <f t="shared" si="18"/>
        <v>1.8119406045666606</v>
      </c>
      <c r="K174" s="7">
        <f t="shared" si="19"/>
        <v>6.612313712385342</v>
      </c>
      <c r="L174" s="7">
        <f t="shared" si="20"/>
        <v>1.5286955281036327</v>
      </c>
      <c r="N174" s="35">
        <f t="shared" si="21"/>
        <v>26.400047215854467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0.6107945291824498</v>
      </c>
      <c r="D175" s="117">
        <f t="shared" si="12"/>
        <v>8.190273226958364</v>
      </c>
      <c r="E175" s="117">
        <f t="shared" si="13"/>
        <v>5301.004559869885</v>
      </c>
      <c r="F175" s="117">
        <f t="shared" si="14"/>
        <v>3975.3472402440966</v>
      </c>
      <c r="G175" s="117">
        <f t="shared" si="15"/>
        <v>4.807573562022519</v>
      </c>
      <c r="H175" s="117">
        <f t="shared" si="16"/>
        <v>169.4541973805531</v>
      </c>
      <c r="I175" s="117">
        <f t="shared" si="17"/>
        <v>5.170847395323569</v>
      </c>
      <c r="J175" s="117">
        <f t="shared" si="18"/>
        <v>-0.13583727422241743</v>
      </c>
      <c r="K175" s="117">
        <f t="shared" si="19"/>
        <v>22.24705873376491</v>
      </c>
      <c r="L175" s="117">
        <f t="shared" si="20"/>
        <v>-5.366993246274679</v>
      </c>
      <c r="N175" s="117">
        <f>SUM(C175:J175,L175)</f>
        <v>9459.082655687525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55.7751172647338</v>
      </c>
      <c r="D176" s="117">
        <f t="shared" si="12"/>
        <v>446.44406706881875</v>
      </c>
      <c r="E176" s="117">
        <f t="shared" si="13"/>
        <v>83.25726128500717</v>
      </c>
      <c r="F176" s="117">
        <f t="shared" si="14"/>
        <v>53.66197392661372</v>
      </c>
      <c r="G176" s="117">
        <f t="shared" si="15"/>
        <v>44.57491536437754</v>
      </c>
      <c r="H176" s="117">
        <f t="shared" si="16"/>
        <v>60.1319639592568</v>
      </c>
      <c r="I176" s="117">
        <f t="shared" si="17"/>
        <v>523.1457522674049</v>
      </c>
      <c r="J176" s="117">
        <f t="shared" si="18"/>
        <v>217.4216810277069</v>
      </c>
      <c r="K176" s="117">
        <f t="shared" si="19"/>
        <v>866.225310690918</v>
      </c>
      <c r="L176" s="117">
        <f t="shared" si="20"/>
        <v>156.9329777798286</v>
      </c>
      <c r="N176" s="117">
        <f t="shared" si="21"/>
        <v>1641.3457099437483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55.53919954533107</v>
      </c>
      <c r="D177" s="117">
        <f t="shared" si="12"/>
        <v>250.69273950988764</v>
      </c>
      <c r="E177" s="117">
        <f t="shared" si="13"/>
        <v>2852.2353981393444</v>
      </c>
      <c r="F177" s="117">
        <f t="shared" si="14"/>
        <v>1209.7785607780588</v>
      </c>
      <c r="G177" s="117">
        <f t="shared" si="15"/>
        <v>41.51653400960396</v>
      </c>
      <c r="H177" s="117">
        <f t="shared" si="16"/>
        <v>347.07419346557475</v>
      </c>
      <c r="I177" s="117">
        <f t="shared" si="17"/>
        <v>495.6512648443265</v>
      </c>
      <c r="J177" s="117">
        <f t="shared" si="18"/>
        <v>141.7370137909746</v>
      </c>
      <c r="K177" s="117">
        <f t="shared" si="19"/>
        <v>722.8668619071033</v>
      </c>
      <c r="L177" s="117">
        <f t="shared" si="20"/>
        <v>297.86339191293575</v>
      </c>
      <c r="N177" s="118">
        <f t="shared" si="21"/>
        <v>5692.088295996037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7" sqref="H37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566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371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25.96503017547035</v>
      </c>
      <c r="D3" s="7">
        <f>'blk, drift &amp; conc calc'!D111</f>
        <v>132.7118790417616</v>
      </c>
      <c r="E3" s="7">
        <f>'blk, drift &amp; conc calc'!E111</f>
        <v>1994.5702084890522</v>
      </c>
      <c r="F3" s="7">
        <f>'blk, drift &amp; conc calc'!F111</f>
        <v>729.6613756200596</v>
      </c>
      <c r="G3" s="7">
        <f>'blk, drift &amp; conc calc'!G111</f>
        <v>32.15843068133537</v>
      </c>
      <c r="H3" s="7">
        <f>'blk, drift &amp; conc calc'!H111</f>
        <v>248.08734343500694</v>
      </c>
      <c r="I3" s="7">
        <f>'blk, drift &amp; conc calc'!I111</f>
        <v>367.6938166500938</v>
      </c>
      <c r="J3" s="7">
        <f>'blk, drift &amp; conc calc'!J111</f>
        <v>117.62407783483368</v>
      </c>
      <c r="K3" s="7">
        <f>'blk, drift &amp; conc calc'!K111</f>
        <v>315.52460144351954</v>
      </c>
      <c r="L3" s="7">
        <f>'blk, drift &amp; conc calc'!L111</f>
        <v>178.5751750077552</v>
      </c>
      <c r="M3" s="7"/>
      <c r="N3" s="7">
        <f>SUM(C3:L3)</f>
        <v>4142.571938378888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23.709341262052035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25.965030175470343</v>
      </c>
      <c r="D4" s="7">
        <f>'blk, drift &amp; conc calc'!D114</f>
        <v>132.7118790417616</v>
      </c>
      <c r="E4" s="7">
        <f>'blk, drift &amp; conc calc'!E114</f>
        <v>1994.5702084890522</v>
      </c>
      <c r="F4" s="7">
        <f>'blk, drift &amp; conc calc'!F114</f>
        <v>729.6613756200596</v>
      </c>
      <c r="G4" s="7">
        <f>'blk, drift &amp; conc calc'!G114</f>
        <v>32.15843068133537</v>
      </c>
      <c r="H4" s="7">
        <f>'blk, drift &amp; conc calc'!H114</f>
        <v>248.08734343500694</v>
      </c>
      <c r="I4" s="7">
        <f>'blk, drift &amp; conc calc'!I114</f>
        <v>367.6938166500938</v>
      </c>
      <c r="J4" s="7">
        <f>'blk, drift &amp; conc calc'!J114</f>
        <v>117.62407783483368</v>
      </c>
      <c r="K4" s="7">
        <f>'blk, drift &amp; conc calc'!K114</f>
        <v>315.52460144351954</v>
      </c>
      <c r="L4" s="7">
        <f>'blk, drift &amp; conc calc'!L114</f>
        <v>178.5751750077552</v>
      </c>
      <c r="M4" s="7"/>
      <c r="N4" s="7">
        <f aca="true" t="shared" si="0" ref="N4:N9">SUM(C4:L4)</f>
        <v>4142.571938378888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23.709341262052035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25.96503017547035</v>
      </c>
      <c r="D5" s="7">
        <f>'blk, drift &amp; conc calc'!D117</f>
        <v>132.7118790417616</v>
      </c>
      <c r="E5" s="7">
        <f>'blk, drift &amp; conc calc'!E117</f>
        <v>1994.5702084890522</v>
      </c>
      <c r="F5" s="7">
        <f>'blk, drift &amp; conc calc'!F117</f>
        <v>729.6613756200595</v>
      </c>
      <c r="G5" s="7">
        <f>'blk, drift &amp; conc calc'!G117</f>
        <v>32.15843068133537</v>
      </c>
      <c r="H5" s="7">
        <f>'blk, drift &amp; conc calc'!H117</f>
        <v>248.08734343500697</v>
      </c>
      <c r="I5" s="7">
        <f>'blk, drift &amp; conc calc'!I117</f>
        <v>367.6938166500938</v>
      </c>
      <c r="J5" s="7">
        <f>'blk, drift &amp; conc calc'!J117</f>
        <v>117.62407783483368</v>
      </c>
      <c r="K5" s="7">
        <f>'blk, drift &amp; conc calc'!K117</f>
        <v>315.52460144351954</v>
      </c>
      <c r="L5" s="7">
        <f>'blk, drift &amp; conc calc'!L117</f>
        <v>178.5751750077552</v>
      </c>
      <c r="M5" s="7"/>
      <c r="N5" s="7">
        <f t="shared" si="0"/>
        <v>4142.571938378888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23.709341262052035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25.96503017547035</v>
      </c>
      <c r="D6" s="7">
        <f>'blk, drift &amp; conc calc'!D122</f>
        <v>132.71187904176156</v>
      </c>
      <c r="E6" s="7">
        <f>'blk, drift &amp; conc calc'!E122</f>
        <v>1994.5702084890522</v>
      </c>
      <c r="F6" s="7">
        <f>'blk, drift &amp; conc calc'!F122</f>
        <v>729.6613756200596</v>
      </c>
      <c r="G6" s="7">
        <f>'blk, drift &amp; conc calc'!G122</f>
        <v>32.15843068133537</v>
      </c>
      <c r="H6" s="7">
        <f>'blk, drift &amp; conc calc'!H122</f>
        <v>248.08734343500694</v>
      </c>
      <c r="I6" s="7">
        <f>'blk, drift &amp; conc calc'!I122</f>
        <v>367.6938166500938</v>
      </c>
      <c r="J6" s="7">
        <f>'blk, drift &amp; conc calc'!J122</f>
        <v>117.62407783483368</v>
      </c>
      <c r="K6" s="7">
        <f>'blk, drift &amp; conc calc'!K122</f>
        <v>315.5246014435195</v>
      </c>
      <c r="L6" s="7">
        <f>'blk, drift &amp; conc calc'!L122</f>
        <v>178.5751750077552</v>
      </c>
      <c r="M6" s="7"/>
      <c r="N6" s="7">
        <f t="shared" si="0"/>
        <v>4142.571938378888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23.709341262052035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drift-5</v>
      </c>
      <c r="C7" s="35">
        <f>'blk, drift &amp; conc calc'!C127</f>
        <v>25.96503017547035</v>
      </c>
      <c r="D7" s="7">
        <f>'blk, drift &amp; conc calc'!D127</f>
        <v>132.7118790417616</v>
      </c>
      <c r="E7" s="7">
        <f>'blk, drift &amp; conc calc'!E127</f>
        <v>1994.5702084890522</v>
      </c>
      <c r="F7" s="7">
        <f>'blk, drift &amp; conc calc'!F127</f>
        <v>729.6613756200597</v>
      </c>
      <c r="G7" s="7">
        <f>'blk, drift &amp; conc calc'!G127</f>
        <v>32.15843068133537</v>
      </c>
      <c r="H7" s="7">
        <f>'blk, drift &amp; conc calc'!H127</f>
        <v>248.08734343500697</v>
      </c>
      <c r="I7" s="7">
        <f>'blk, drift &amp; conc calc'!I127</f>
        <v>367.6938166500938</v>
      </c>
      <c r="J7" s="7">
        <f>'blk, drift &amp; conc calc'!J127</f>
        <v>117.62407783483368</v>
      </c>
      <c r="K7" s="7">
        <f>'blk, drift &amp; conc calc'!K127</f>
        <v>315.52460144351954</v>
      </c>
      <c r="L7" s="7">
        <f>'blk, drift &amp; conc calc'!L127</f>
        <v>178.5751750077552</v>
      </c>
      <c r="M7" s="7"/>
      <c r="N7" s="7">
        <f t="shared" si="0"/>
        <v>4142.571938378888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23.709341262052035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25.96503017547035</v>
      </c>
      <c r="D8" s="7">
        <f>'blk, drift &amp; conc calc'!D132</f>
        <v>132.7118790417616</v>
      </c>
      <c r="E8" s="7">
        <f>'blk, drift &amp; conc calc'!E132</f>
        <v>1994.5702084890522</v>
      </c>
      <c r="F8" s="7">
        <f>'blk, drift &amp; conc calc'!F132</f>
        <v>729.6613756200595</v>
      </c>
      <c r="G8" s="7">
        <f>'blk, drift &amp; conc calc'!G132</f>
        <v>32.15843068133537</v>
      </c>
      <c r="H8" s="7">
        <f>'blk, drift &amp; conc calc'!H132</f>
        <v>248.08734343500694</v>
      </c>
      <c r="I8" s="7">
        <f>'blk, drift &amp; conc calc'!I132</f>
        <v>367.6938166500938</v>
      </c>
      <c r="J8" s="7">
        <f>'blk, drift &amp; conc calc'!J132</f>
        <v>117.62407783483368</v>
      </c>
      <c r="K8" s="7">
        <f>'blk, drift &amp; conc calc'!K132</f>
        <v>315.52460144351954</v>
      </c>
      <c r="L8" s="7">
        <f>'blk, drift &amp; conc calc'!L132</f>
        <v>178.5751750077552</v>
      </c>
      <c r="M8" s="7"/>
      <c r="N8" s="7">
        <f t="shared" si="0"/>
        <v>4142.571938378888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23.709341262052035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25.965030175470346</v>
      </c>
      <c r="D9" s="7">
        <f>'blk, drift &amp; conc calc'!D137</f>
        <v>132.7118790417616</v>
      </c>
      <c r="E9" s="7">
        <f>'blk, drift &amp; conc calc'!E137</f>
        <v>1994.5702084890522</v>
      </c>
      <c r="F9" s="7">
        <f>'blk, drift &amp; conc calc'!F137</f>
        <v>729.6613756200596</v>
      </c>
      <c r="G9" s="7">
        <f>'blk, drift &amp; conc calc'!G137</f>
        <v>32.15843068133537</v>
      </c>
      <c r="H9" s="7">
        <f>'blk, drift &amp; conc calc'!H137</f>
        <v>248.08734343500694</v>
      </c>
      <c r="I9" s="7">
        <f>'blk, drift &amp; conc calc'!I137</f>
        <v>367.6938166500938</v>
      </c>
      <c r="J9" s="7">
        <f>'blk, drift &amp; conc calc'!J137</f>
        <v>117.62407783483368</v>
      </c>
      <c r="K9" s="7">
        <f>'blk, drift &amp; conc calc'!K137</f>
        <v>315.52460144351954</v>
      </c>
      <c r="L9" s="7">
        <f>'blk, drift &amp; conc calc'!L137</f>
        <v>178.5751750077552</v>
      </c>
      <c r="M9" s="7"/>
      <c r="N9" s="7">
        <f t="shared" si="0"/>
        <v>4142.571938378888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23.709341262052035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25.96503017547035</v>
      </c>
      <c r="D10" s="32">
        <f>'blk, drift &amp; conc calc'!D142</f>
        <v>132.7118790417616</v>
      </c>
      <c r="E10" s="32">
        <f>'blk, drift &amp; conc calc'!E142</f>
        <v>1994.5702084890522</v>
      </c>
      <c r="F10" s="32">
        <f>'blk, drift &amp; conc calc'!F142</f>
        <v>729.6613756200596</v>
      </c>
      <c r="G10" s="32">
        <f>'blk, drift &amp; conc calc'!G142</f>
        <v>32.15843068133537</v>
      </c>
      <c r="H10" s="32">
        <f>'blk, drift &amp; conc calc'!H142</f>
        <v>248.08734343500697</v>
      </c>
      <c r="I10" s="32">
        <f>'blk, drift &amp; conc calc'!I142</f>
        <v>367.6938166500938</v>
      </c>
      <c r="J10" s="32">
        <f>'blk, drift &amp; conc calc'!J142</f>
        <v>117.62407783483368</v>
      </c>
      <c r="K10" s="32">
        <f>'blk, drift &amp; conc calc'!K142</f>
        <v>315.52460144351954</v>
      </c>
      <c r="L10" s="32">
        <f>'blk, drift &amp; conc calc'!L142</f>
        <v>178.57517500775526</v>
      </c>
      <c r="M10" s="40"/>
      <c r="N10" s="7">
        <f>SUM(C10:L10)</f>
        <v>4142.571938378888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23.709341262052035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478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0.03496982452965014</v>
      </c>
      <c r="D12" s="35">
        <f t="shared" si="1"/>
        <v>-2.7118790417615912</v>
      </c>
      <c r="E12" s="35">
        <f t="shared" si="1"/>
        <v>-1714.5702084890522</v>
      </c>
      <c r="F12" s="35">
        <f t="shared" si="1"/>
        <v>-610.6613756200597</v>
      </c>
      <c r="G12" s="35">
        <f t="shared" si="1"/>
        <v>-0.15843068133536775</v>
      </c>
      <c r="H12" s="35">
        <f t="shared" si="1"/>
        <v>-203.08734343500697</v>
      </c>
      <c r="I12" s="35">
        <f t="shared" si="1"/>
        <v>21.306183349906178</v>
      </c>
      <c r="J12" s="35">
        <f t="shared" si="1"/>
        <v>9.375922165166315</v>
      </c>
      <c r="K12" s="35">
        <f t="shared" si="1"/>
        <v>1.4753985564804566</v>
      </c>
      <c r="L12" s="35">
        <f t="shared" si="1"/>
        <v>-6.575175007755206</v>
      </c>
      <c r="M12" s="35"/>
      <c r="N12" s="35">
        <f>N11-N7</f>
        <v>-4042.5719383788883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-18.140658737947966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0.134499325114039</v>
      </c>
      <c r="D13" s="35">
        <f t="shared" si="3"/>
        <v>-2.08606080135507</v>
      </c>
      <c r="E13" s="35">
        <f t="shared" si="3"/>
        <v>-612.3465030318043</v>
      </c>
      <c r="F13" s="35">
        <f t="shared" si="3"/>
        <v>-513.1608198487897</v>
      </c>
      <c r="G13" s="35">
        <f t="shared" si="3"/>
        <v>-0.4950958791730242</v>
      </c>
      <c r="H13" s="35">
        <f t="shared" si="3"/>
        <v>-451.3052076333488</v>
      </c>
      <c r="I13" s="35">
        <f t="shared" si="3"/>
        <v>5.477167956274082</v>
      </c>
      <c r="J13" s="35">
        <f t="shared" si="3"/>
        <v>7.382615878083714</v>
      </c>
      <c r="K13" s="35">
        <f t="shared" si="3"/>
        <v>0.46542541213894534</v>
      </c>
      <c r="L13" s="35">
        <f t="shared" si="3"/>
        <v>-3.822776167299538</v>
      </c>
      <c r="M13" s="35"/>
      <c r="N13" s="35">
        <f>(N11-N7)/N11*100</f>
        <v>-4042.5719383788883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-43.346854809911505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15.883963553372451</v>
      </c>
      <c r="D15" s="32">
        <f>'blk, drift &amp; conc calc'!D113</f>
        <v>9.186730613993818</v>
      </c>
      <c r="E15" s="32">
        <f>'blk, drift &amp; conc calc'!E113</f>
        <v>387.9537129170784</v>
      </c>
      <c r="F15" s="32">
        <f>'blk, drift &amp; conc calc'!F113</f>
        <v>155.76536635559057</v>
      </c>
      <c r="G15" s="32">
        <f>'blk, drift &amp; conc calc'!G113</f>
        <v>45.28887026748744</v>
      </c>
      <c r="H15" s="32">
        <f>'blk, drift &amp; conc calc'!H113</f>
        <v>52.523931676407074</v>
      </c>
      <c r="I15" s="32">
        <f>'blk, drift &amp; conc calc'!I113</f>
        <v>100.19556205638762</v>
      </c>
      <c r="J15" s="32">
        <f>'blk, drift &amp; conc calc'!J113</f>
        <v>131.61597200663053</v>
      </c>
      <c r="K15" s="32">
        <f>'blk, drift &amp; conc calc'!K113</f>
        <v>334.2961691783565</v>
      </c>
      <c r="L15" s="32">
        <f>'blk, drift &amp; conc calc'!L113</f>
        <v>14.277785535921064</v>
      </c>
      <c r="M15" s="7"/>
      <c r="N15" s="7">
        <f>SUM(C15:L15)</f>
        <v>1246.9880641612256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24.737133631396688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15.768979319497921</v>
      </c>
      <c r="D16" s="32">
        <f>'blk, drift &amp; conc calc'!D128</f>
        <v>9.90632131988896</v>
      </c>
      <c r="E16" s="32">
        <f>'blk, drift &amp; conc calc'!E128</f>
        <v>351.0973524678129</v>
      </c>
      <c r="F16" s="32">
        <f>'blk, drift &amp; conc calc'!F128</f>
        <v>164.11746535627296</v>
      </c>
      <c r="G16" s="32">
        <f>'blk, drift &amp; conc calc'!G128</f>
        <v>43.325655110778385</v>
      </c>
      <c r="H16" s="32">
        <f>'blk, drift &amp; conc calc'!H128</f>
        <v>49.656061257094336</v>
      </c>
      <c r="I16" s="32">
        <f>'blk, drift &amp; conc calc'!I128</f>
        <v>104.50852425269984</v>
      </c>
      <c r="J16" s="32">
        <f>'blk, drift &amp; conc calc'!J128</f>
        <v>118.38402799336949</v>
      </c>
      <c r="K16" s="40">
        <f>'blk, drift &amp; conc calc'!K128</f>
        <v>311.8886491605529</v>
      </c>
      <c r="L16" s="32">
        <f>'blk, drift &amp; conc calc'!L128</f>
        <v>18.406458943256418</v>
      </c>
      <c r="M16" s="7"/>
      <c r="N16" s="7">
        <f>SUM(C16:L16)</f>
        <v>1187.0594951812243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10.719017595491847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534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0.1735285635648136</v>
      </c>
      <c r="D18" s="35">
        <f aca="true" t="shared" si="5" ref="D18:L18">D17-AVERAGE(D15:D16)</f>
        <v>-2.546525966941388</v>
      </c>
      <c r="E18" s="35">
        <f t="shared" si="5"/>
        <v>0.47446730755433464</v>
      </c>
      <c r="F18" s="35">
        <f t="shared" si="5"/>
        <v>10.05858414406822</v>
      </c>
      <c r="G18" s="35">
        <f t="shared" si="5"/>
        <v>-0.3072626891329122</v>
      </c>
      <c r="H18" s="35">
        <f t="shared" si="5"/>
        <v>0.9100035332492951</v>
      </c>
      <c r="I18" s="35">
        <f t="shared" si="5"/>
        <v>7.647956845456264</v>
      </c>
      <c r="J18" s="35">
        <f t="shared" si="5"/>
        <v>0</v>
      </c>
      <c r="K18" s="35">
        <f t="shared" si="5"/>
        <v>-13.092409169454697</v>
      </c>
      <c r="L18" s="35">
        <f t="shared" si="5"/>
        <v>1.6578777604112602</v>
      </c>
      <c r="M18" s="35"/>
      <c r="N18" s="35">
        <f>N17-AVERAGE(N15:N16)</f>
        <v>-1117.023779671225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-26.27192438655573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1.084553522280085</v>
      </c>
      <c r="D19" s="35">
        <f aca="true" t="shared" si="7" ref="D19:L19">(D17-AVERAGE(D15:D16))/D17*100</f>
        <v>-36.37894238487697</v>
      </c>
      <c r="E19" s="35">
        <f t="shared" si="7"/>
        <v>0.12823440744711745</v>
      </c>
      <c r="F19" s="35">
        <f t="shared" si="7"/>
        <v>5.916814202393071</v>
      </c>
      <c r="G19" s="35">
        <f t="shared" si="7"/>
        <v>-0.6983242934838915</v>
      </c>
      <c r="H19" s="35">
        <f t="shared" si="7"/>
        <v>1.750006794710183</v>
      </c>
      <c r="I19" s="35">
        <f t="shared" si="7"/>
        <v>6.952688041323876</v>
      </c>
      <c r="J19" s="35">
        <f t="shared" si="7"/>
        <v>0</v>
      </c>
      <c r="K19" s="35">
        <f t="shared" si="7"/>
        <v>-4.22335779659829</v>
      </c>
      <c r="L19" s="35">
        <f t="shared" si="7"/>
        <v>9.21043200228478</v>
      </c>
      <c r="M19" s="35"/>
      <c r="N19" s="35">
        <f>(N17-AVERAGE(N15:N16))/N17*100</f>
        <v>-1117.023779671225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-59.708919060353935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-0.17768390866851047</v>
      </c>
      <c r="D21" s="7">
        <f>'blk, drift &amp; conc calc'!D115</f>
        <v>12.385032957520572</v>
      </c>
      <c r="E21" s="7">
        <f>'blk, drift &amp; conc calc'!E115</f>
        <v>2766.963594883748</v>
      </c>
      <c r="F21" s="7">
        <f>'blk, drift &amp; conc calc'!F115</f>
        <v>2306.6361613985637</v>
      </c>
      <c r="G21" s="7">
        <f>'blk, drift &amp; conc calc'!G115</f>
        <v>6.438193070220232</v>
      </c>
      <c r="H21" s="7">
        <f>'blk, drift &amp; conc calc'!H115</f>
        <v>95.74783189371345</v>
      </c>
      <c r="I21" s="7">
        <f>'blk, drift &amp; conc calc'!I115</f>
        <v>3.9458398525340157</v>
      </c>
      <c r="J21" s="7">
        <f>'blk, drift &amp; conc calc'!J115</f>
        <v>-1.6112902069626855</v>
      </c>
      <c r="K21" s="7">
        <f>'blk, drift &amp; conc calc'!K115</f>
        <v>22.670840720218983</v>
      </c>
      <c r="L21" s="7">
        <f>'blk, drift &amp; conc calc'!L115</f>
        <v>6.495808859771112</v>
      </c>
      <c r="M21" s="7"/>
      <c r="N21" s="7">
        <f>SUM(C21:L21)</f>
        <v>5219.4943295206585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7.682054382191855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0.4654325880000795</v>
      </c>
      <c r="D22" s="7">
        <f>'blk, drift &amp; conc calc'!D134</f>
        <v>13.942368213592149</v>
      </c>
      <c r="E22" s="7">
        <f>'blk, drift &amp; conc calc'!E134</f>
        <v>2847.1452922780104</v>
      </c>
      <c r="F22" s="7">
        <f>'blk, drift &amp; conc calc'!F134</f>
        <v>2614.1507383514754</v>
      </c>
      <c r="G22" s="7">
        <f>'blk, drift &amp; conc calc'!G134</f>
        <v>7.4454544276473005</v>
      </c>
      <c r="H22" s="7">
        <f>'blk, drift &amp; conc calc'!H134</f>
        <v>107.45911820008804</v>
      </c>
      <c r="I22" s="7">
        <f>'blk, drift &amp; conc calc'!I134</f>
        <v>4.220195144604927</v>
      </c>
      <c r="J22" s="7">
        <f>'blk, drift &amp; conc calc'!J134</f>
        <v>1.5774272902651165</v>
      </c>
      <c r="K22" s="7">
        <f>'blk, drift &amp; conc calc'!K134</f>
        <v>26.096980466415406</v>
      </c>
      <c r="L22" s="7">
        <f>'blk, drift &amp; conc calc'!L134</f>
        <v>3.8318061259419185</v>
      </c>
      <c r="M22" s="7"/>
      <c r="N22" s="7">
        <f>SUM(C22:L22)</f>
        <v>5626.33481308604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23.510673168393453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477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1.3961256603342156</v>
      </c>
      <c r="D24" s="35">
        <f t="shared" si="9"/>
        <v>6.336299414443641</v>
      </c>
      <c r="E24" s="35">
        <f t="shared" si="9"/>
        <v>-0.054443580879251385</v>
      </c>
      <c r="F24" s="35">
        <f t="shared" si="9"/>
        <v>-0.39344987501954165</v>
      </c>
      <c r="G24" s="35">
        <f t="shared" si="9"/>
        <v>0.29817625106623424</v>
      </c>
      <c r="H24" s="35">
        <f t="shared" si="9"/>
        <v>14.39652495309926</v>
      </c>
      <c r="I24" s="35">
        <f t="shared" si="9"/>
        <v>-0.7630174985694711</v>
      </c>
      <c r="J24" s="35">
        <f t="shared" si="9"/>
        <v>6.736931458348784</v>
      </c>
      <c r="K24" s="35">
        <f t="shared" si="9"/>
        <v>3.316089406682803</v>
      </c>
      <c r="L24" s="35">
        <f t="shared" si="9"/>
        <v>0.756192507143485</v>
      </c>
      <c r="M24" s="35"/>
      <c r="N24" s="35">
        <f>N23-AVERAGE(N21:N22)</f>
        <v>-5322.9145713033495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8.356363775292653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90.6575104113127</v>
      </c>
      <c r="D25" s="35">
        <f aca="true" t="shared" si="11" ref="D25:L25">(D23-AVERAGE(D21:D22))/D23*100</f>
        <v>32.49384315099303</v>
      </c>
      <c r="E25" s="35">
        <f t="shared" si="11"/>
        <v>-0.0019395646911026501</v>
      </c>
      <c r="F25" s="35">
        <f t="shared" si="11"/>
        <v>-0.01599389735851795</v>
      </c>
      <c r="G25" s="35">
        <f t="shared" si="11"/>
        <v>4.118456506439699</v>
      </c>
      <c r="H25" s="35">
        <f t="shared" si="11"/>
        <v>12.410797373361431</v>
      </c>
      <c r="I25" s="35">
        <f t="shared" si="11"/>
        <v>-22.98245477618889</v>
      </c>
      <c r="J25" s="35">
        <f t="shared" si="11"/>
        <v>100.25195622542833</v>
      </c>
      <c r="K25" s="35">
        <f t="shared" si="11"/>
        <v>11.97144190138196</v>
      </c>
      <c r="L25" s="35">
        <f t="shared" si="11"/>
        <v>12.773522080126435</v>
      </c>
      <c r="M25" s="35"/>
      <c r="N25" s="35">
        <f>(N23-AVERAGE(N21:N22))/N23*100</f>
        <v>-5322.9145713033495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115.41938916150075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20.984469945910092</v>
      </c>
      <c r="D27" s="32">
        <f>'blk, drift &amp; conc calc'!D121</f>
        <v>321.332720077025</v>
      </c>
      <c r="E27" s="32">
        <f>'blk, drift &amp; conc calc'!E121</f>
        <v>55.19133013173196</v>
      </c>
      <c r="F27" s="32">
        <f>'blk, drift &amp; conc calc'!F121</f>
        <v>28.40055641556649</v>
      </c>
      <c r="G27" s="32">
        <f>'blk, drift &amp; conc calc'!G121</f>
        <v>19.901447849435677</v>
      </c>
      <c r="H27" s="32">
        <f>'blk, drift &amp; conc calc'!H121</f>
        <v>22.441754596283722</v>
      </c>
      <c r="I27" s="32">
        <f>'blk, drift &amp; conc calc'!I121</f>
        <v>301.06418178922786</v>
      </c>
      <c r="J27" s="32">
        <f>'blk, drift &amp; conc calc'!J121</f>
        <v>30.846113799222156</v>
      </c>
      <c r="K27" s="32">
        <f>'blk, drift &amp; conc calc'!K121</f>
        <v>154.38455817564156</v>
      </c>
      <c r="L27" s="32">
        <f>'blk, drift &amp; conc calc'!L121</f>
        <v>105.01714899081007</v>
      </c>
      <c r="M27" s="7"/>
      <c r="N27" s="7">
        <f>SUM(C27:L27)</f>
        <v>1059.5642817708544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14.900340591612023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21.672867488997426</v>
      </c>
      <c r="D28" s="32">
        <f>'blk, drift &amp; conc calc'!D138</f>
        <v>324.9506865895406</v>
      </c>
      <c r="E28" s="32">
        <f>'blk, drift &amp; conc calc'!E138</f>
        <v>66.53807670339704</v>
      </c>
      <c r="F28" s="32">
        <f>'blk, drift &amp; conc calc'!F138</f>
        <v>32.251601960649836</v>
      </c>
      <c r="G28" s="32">
        <f>'blk, drift &amp; conc calc'!G138</f>
        <v>21.44802317810325</v>
      </c>
      <c r="H28" s="32">
        <f>'blk, drift &amp; conc calc'!H138</f>
        <v>23.735170293838227</v>
      </c>
      <c r="I28" s="32">
        <f>'blk, drift &amp; conc calc'!I138</f>
        <v>276.8211000500978</v>
      </c>
      <c r="J28" s="32">
        <f>'blk, drift &amp; conc calc'!J138</f>
        <v>34.267835753704745</v>
      </c>
      <c r="K28" s="32">
        <f>'blk, drift &amp; conc calc'!K138</f>
        <v>165.62643386344698</v>
      </c>
      <c r="L28" s="32">
        <f>'blk, drift &amp; conc calc'!L138</f>
        <v>130.91974913377345</v>
      </c>
      <c r="M28" s="7"/>
      <c r="N28" s="7">
        <f>SUM(C28:L28)</f>
        <v>1098.2315450155495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6.630584867091128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378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-0.12866871745375974</v>
      </c>
      <c r="D30" s="35">
        <f aca="true" t="shared" si="13" ref="D30:L30">D29-AVERAGE(D27:D28)</f>
        <v>-0.1417033332828055</v>
      </c>
      <c r="E30" s="35">
        <f t="shared" si="13"/>
        <v>5.335296582435504</v>
      </c>
      <c r="F30" s="35">
        <f t="shared" si="13"/>
        <v>1.8739208118918391</v>
      </c>
      <c r="G30" s="35">
        <f t="shared" si="13"/>
        <v>1.3252644862305374</v>
      </c>
      <c r="H30" s="35">
        <f t="shared" si="13"/>
        <v>-1.988462445060975</v>
      </c>
      <c r="I30" s="35">
        <f t="shared" si="13"/>
        <v>-1.9426409196628356</v>
      </c>
      <c r="J30" s="35">
        <f t="shared" si="13"/>
        <v>10.84302522353655</v>
      </c>
      <c r="K30" s="35">
        <f t="shared" si="13"/>
        <v>8.994503980455733</v>
      </c>
      <c r="L30" s="35">
        <f t="shared" si="13"/>
        <v>0.03155093770823214</v>
      </c>
      <c r="M30" s="35"/>
      <c r="N30" s="35">
        <f>N29-AVERAGE(N27:N28)</f>
        <v>-978.8979133932021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-11.234537270648424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-0.6069279125177346</v>
      </c>
      <c r="D31" s="35">
        <f aca="true" t="shared" si="15" ref="D31:L31">(D29-AVERAGE(D27:D28))/D29*100</f>
        <v>-0.04387100101634845</v>
      </c>
      <c r="E31" s="35">
        <f t="shared" si="15"/>
        <v>8.059360396428254</v>
      </c>
      <c r="F31" s="35">
        <f t="shared" si="15"/>
        <v>5.819629850595773</v>
      </c>
      <c r="G31" s="35">
        <f t="shared" si="15"/>
        <v>6.023929482866079</v>
      </c>
      <c r="H31" s="35">
        <f t="shared" si="15"/>
        <v>-9.423992630620734</v>
      </c>
      <c r="I31" s="35">
        <f t="shared" si="15"/>
        <v>-0.6768783692205003</v>
      </c>
      <c r="J31" s="35">
        <f t="shared" si="15"/>
        <v>24.98392908648975</v>
      </c>
      <c r="K31" s="35">
        <f t="shared" si="15"/>
        <v>5.322191704411676</v>
      </c>
      <c r="L31" s="35">
        <f t="shared" si="15"/>
        <v>0.026738082803586558</v>
      </c>
      <c r="M31" s="35"/>
      <c r="N31" s="35">
        <f>(N29-AVERAGE(N27:N28))/N29*100</f>
        <v>-978.8979133932021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-51.066078502947384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-0.11495367917896723</v>
      </c>
      <c r="D33" s="7">
        <f>'blk, drift &amp; conc calc'!D123</f>
        <v>4.3229486582505245</v>
      </c>
      <c r="E33" s="7">
        <f>'blk, drift &amp; conc calc'!E123</f>
        <v>3708.583640122578</v>
      </c>
      <c r="F33" s="7">
        <f>'blk, drift &amp; conc calc'!F123</f>
        <v>2506.500800872179</v>
      </c>
      <c r="G33" s="7">
        <f>'blk, drift &amp; conc calc'!G123</f>
        <v>3.668772260391543</v>
      </c>
      <c r="H33" s="7">
        <f>'blk, drift &amp; conc calc'!H123</f>
        <v>125.88198353894683</v>
      </c>
      <c r="I33" s="7">
        <f>'blk, drift &amp; conc calc'!I123</f>
        <v>3.8163233787007362</v>
      </c>
      <c r="J33" s="7">
        <f>'blk, drift &amp; conc calc'!J123</f>
        <v>1.3484036806424302</v>
      </c>
      <c r="K33" s="7">
        <f>'blk, drift &amp; conc calc'!K123</f>
        <v>8.333653232855843</v>
      </c>
      <c r="L33" s="7">
        <f>'blk, drift &amp; conc calc'!L123</f>
        <v>3.7671059475957587</v>
      </c>
      <c r="N33" s="7">
        <f>SUM(C33:L33)</f>
        <v>6366.108678012962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16.216858485971297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0.28555143954298734</v>
      </c>
      <c r="D34" s="177">
        <f>'blk, drift &amp; conc calc'!D140</f>
        <v>4.335771957098128</v>
      </c>
      <c r="E34" s="177">
        <f>'blk, drift &amp; conc calc'!E140</f>
        <v>3706.996195713207</v>
      </c>
      <c r="F34" s="177">
        <f>'blk, drift &amp; conc calc'!F140</f>
        <v>2397.676260702109</v>
      </c>
      <c r="G34" s="177">
        <f>'blk, drift &amp; conc calc'!G140</f>
        <v>3.7239144554783263</v>
      </c>
      <c r="H34" s="177">
        <f>'blk, drift &amp; conc calc'!H140</f>
        <v>121.12523043642108</v>
      </c>
      <c r="I34" s="177">
        <f>'blk, drift &amp; conc calc'!I140</f>
        <v>3.8359402042459707</v>
      </c>
      <c r="J34" s="177">
        <f>'blk, drift &amp; conc calc'!J140</f>
        <v>-0.1127280284003464</v>
      </c>
      <c r="K34" s="177">
        <f>'blk, drift &amp; conc calc'!K140</f>
        <v>9.71063235869267</v>
      </c>
      <c r="L34" s="177">
        <f>'blk, drift &amp; conc calc'!L140</f>
        <v>-3.21762185028458</v>
      </c>
      <c r="N34" s="7">
        <f>SUM(C34:L34)</f>
        <v>6244.35914738811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27.169574486502903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501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-0.04529888018201005</v>
      </c>
      <c r="D36" s="35">
        <f aca="true" t="shared" si="17" ref="D36:L36">D35-(AVERAGE(D33:D34))</f>
        <v>-2.629360307674326</v>
      </c>
      <c r="E36" s="35">
        <f t="shared" si="17"/>
        <v>282.2100820821079</v>
      </c>
      <c r="F36" s="35">
        <f t="shared" si="17"/>
        <v>-92.08853078714401</v>
      </c>
      <c r="G36" s="35">
        <f t="shared" si="17"/>
        <v>-0.19634335793493474</v>
      </c>
      <c r="H36" s="35">
        <f t="shared" si="17"/>
        <v>16.496393012316048</v>
      </c>
      <c r="I36" s="35">
        <f t="shared" si="17"/>
        <v>-3.506131791473354</v>
      </c>
      <c r="J36" s="35">
        <f t="shared" si="17"/>
        <v>-0.1278378261210419</v>
      </c>
      <c r="K36" s="35">
        <f t="shared" si="17"/>
        <v>1.9778572042257423</v>
      </c>
      <c r="L36" s="35">
        <f t="shared" si="17"/>
        <v>3.7252579513444104</v>
      </c>
      <c r="M36" s="35"/>
      <c r="N36" s="35">
        <f>N35-N33</f>
        <v>-6266.108678012962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-12.716858485971297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-113.24720045502512</v>
      </c>
      <c r="D37" s="35">
        <f aca="true" t="shared" si="19" ref="D37:L37">(D35-AVERAGE(D33:D34))/D35*100</f>
        <v>-154.66825339260743</v>
      </c>
      <c r="E37" s="35">
        <f t="shared" si="19"/>
        <v>7.072934388022754</v>
      </c>
      <c r="F37" s="35">
        <f t="shared" si="19"/>
        <v>-3.9020563892857627</v>
      </c>
      <c r="G37" s="35">
        <f t="shared" si="19"/>
        <v>-5.609810226712421</v>
      </c>
      <c r="H37" s="35">
        <f t="shared" si="19"/>
        <v>11.783137865940034</v>
      </c>
      <c r="I37" s="35">
        <f t="shared" si="19"/>
        <v>-1095.6661848354229</v>
      </c>
      <c r="J37" s="35">
        <f t="shared" si="19"/>
        <v>-26.089352269600386</v>
      </c>
      <c r="K37" s="35">
        <f t="shared" si="19"/>
        <v>17.98052003841584</v>
      </c>
      <c r="L37" s="35">
        <f t="shared" si="19"/>
        <v>93.13144878361027</v>
      </c>
      <c r="M37" s="35"/>
      <c r="N37" s="35">
        <f>(N35-N33)/N35*100</f>
        <v>-6266.108678012962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-363.3388138848942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27.40445601135466</v>
      </c>
      <c r="D39" s="7">
        <f>'blk, drift &amp; conc calc'!D131</f>
        <v>238.63845679012815</v>
      </c>
      <c r="E39" s="7">
        <f>'blk, drift &amp; conc calc'!E131</f>
        <v>54.17034166469253</v>
      </c>
      <c r="F39" s="7">
        <f>'blk, drift &amp; conc calc'!F131</f>
        <v>31.566372647788928</v>
      </c>
      <c r="G39" s="7">
        <f>'blk, drift &amp; conc calc'!G131</f>
        <v>35.454748468964745</v>
      </c>
      <c r="H39" s="7">
        <f>'blk, drift &amp; conc calc'!H131</f>
        <v>44.26413600899335</v>
      </c>
      <c r="I39" s="7">
        <f>'blk, drift &amp; conc calc'!I131</f>
        <v>380.20158700905563</v>
      </c>
      <c r="J39" s="7">
        <f>'blk, drift &amp; conc calc'!J131</f>
        <v>207.70885524895408</v>
      </c>
      <c r="K39" s="7">
        <f>'blk, drift &amp; conc calc'!K131</f>
        <v>378.86590860662193</v>
      </c>
      <c r="L39" s="7">
        <f>'blk, drift &amp; conc calc'!L131</f>
        <v>96.29663893353994</v>
      </c>
      <c r="M39" s="7"/>
      <c r="N39" s="7">
        <f>SUM(C39:L39)</f>
        <v>1494.5715013900938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6.919566656596142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26.075323639426745</v>
      </c>
      <c r="D40" s="177">
        <f>'blk, drift &amp; conc calc'!D141</f>
        <v>236.33883910472142</v>
      </c>
      <c r="E40" s="177">
        <f>'blk, drift &amp; conc calc'!E141</f>
        <v>58.22186103846656</v>
      </c>
      <c r="F40" s="177">
        <f>'blk, drift &amp; conc calc'!F141</f>
        <v>32.36548487733035</v>
      </c>
      <c r="G40" s="177">
        <f>'blk, drift &amp; conc calc'!G141</f>
        <v>34.5274325053273</v>
      </c>
      <c r="H40" s="177">
        <f>'blk, drift &amp; conc calc'!H141</f>
        <v>42.98210433113424</v>
      </c>
      <c r="I40" s="177">
        <f>'blk, drift &amp; conc calc'!I141</f>
        <v>388.090320673149</v>
      </c>
      <c r="J40" s="177">
        <f>'blk, drift &amp; conc calc'!J141</f>
        <v>180.4329303134497</v>
      </c>
      <c r="K40" s="177">
        <f>'blk, drift &amp; conc calc'!K141</f>
        <v>378.09921898337757</v>
      </c>
      <c r="L40" s="177">
        <f>'blk, drift &amp; conc calc'!L141</f>
        <v>94.08451905265504</v>
      </c>
      <c r="M40" s="7"/>
      <c r="N40" s="7">
        <f>SUM(C40:L40)</f>
        <v>1471.218034519038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15.520994006704491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573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0.16011017460929367</v>
      </c>
      <c r="D42" s="35">
        <f t="shared" si="21"/>
        <v>7.511352052575205</v>
      </c>
      <c r="E42" s="35">
        <f t="shared" si="21"/>
        <v>1.9038986484204585</v>
      </c>
      <c r="F42" s="35">
        <f t="shared" si="21"/>
        <v>4.234071237440361</v>
      </c>
      <c r="G42" s="35">
        <f t="shared" si="21"/>
        <v>-1.1910904871460275</v>
      </c>
      <c r="H42" s="35">
        <f t="shared" si="21"/>
        <v>-9.323120170063795</v>
      </c>
      <c r="I42" s="35">
        <f t="shared" si="21"/>
        <v>18.854046158897688</v>
      </c>
      <c r="J42" s="35">
        <f t="shared" si="21"/>
        <v>-0.07089278120190556</v>
      </c>
      <c r="K42" s="35">
        <f t="shared" si="21"/>
        <v>-6.4825637949997486</v>
      </c>
      <c r="L42" s="35">
        <f t="shared" si="21"/>
        <v>2.609421006902508</v>
      </c>
      <c r="M42" s="35"/>
      <c r="N42" s="35">
        <f>N41-N39</f>
        <v>-1394.5715013900938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34.93043334340386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0.5952051100717236</v>
      </c>
      <c r="D43" s="35">
        <f aca="true" t="shared" si="23" ref="D43:L43">(D41-AVERAGE(D39:D40))/D41*100</f>
        <v>3.065857980642941</v>
      </c>
      <c r="E43" s="35">
        <f t="shared" si="23"/>
        <v>3.2769339903966586</v>
      </c>
      <c r="F43" s="35">
        <f t="shared" si="23"/>
        <v>11.696329385194366</v>
      </c>
      <c r="G43" s="35">
        <f t="shared" si="23"/>
        <v>-3.5239363525030405</v>
      </c>
      <c r="H43" s="35">
        <f t="shared" si="23"/>
        <v>-27.181108367532936</v>
      </c>
      <c r="I43" s="35">
        <f t="shared" si="23"/>
        <v>4.678423364490741</v>
      </c>
      <c r="J43" s="35">
        <f t="shared" si="23"/>
        <v>-0.03654267072263174</v>
      </c>
      <c r="K43" s="35">
        <f t="shared" si="23"/>
        <v>-1.7426246760752013</v>
      </c>
      <c r="L43" s="35">
        <f t="shared" si="23"/>
        <v>2.66811963895962</v>
      </c>
      <c r="M43" s="35"/>
      <c r="N43" s="35">
        <f>(N41-N39)/N41*100</f>
        <v>-1394.5715013900938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83.46579054576789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179r4  130-133</v>
      </c>
      <c r="C45" s="32">
        <f>'blk, drift &amp; conc calc'!C118</f>
        <v>21.996109200894725</v>
      </c>
      <c r="D45" s="32">
        <f>'blk, drift &amp; conc calc'!D118</f>
        <v>8.318590346109893</v>
      </c>
      <c r="E45" s="32">
        <f>'blk, drift &amp; conc calc'!E118</f>
        <v>305.829953660236</v>
      </c>
      <c r="F45" s="32">
        <f>'blk, drift &amp; conc calc'!F118</f>
        <v>121.31962464354834</v>
      </c>
      <c r="G45" s="32">
        <f>'blk, drift &amp; conc calc'!G118</f>
        <v>30.017701235781466</v>
      </c>
      <c r="H45" s="32">
        <f>'blk, drift &amp; conc calc'!H118</f>
        <v>54.40236831538856</v>
      </c>
      <c r="I45" s="32">
        <f>'blk, drift &amp; conc calc'!I118</f>
        <v>87.58968233228018</v>
      </c>
      <c r="J45" s="32">
        <f>'blk, drift &amp; conc calc'!J118</f>
        <v>62.85023471500298</v>
      </c>
      <c r="K45" s="7">
        <f>'blk, drift &amp; conc calc'!K118</f>
        <v>178.5292328043896</v>
      </c>
      <c r="L45" s="32">
        <f>'blk, drift &amp; conc calc'!L118</f>
        <v>49.76322055857368</v>
      </c>
      <c r="M45" s="109"/>
      <c r="N45" s="7">
        <f>SUM(C45:L45)</f>
        <v>920.6167178122056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12.414266296442651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164r3  115-123</v>
      </c>
      <c r="C46" s="7">
        <f>'blk, drift &amp; conc calc'!C126</f>
        <v>9.168654539443613</v>
      </c>
      <c r="D46" s="7">
        <f>'blk, drift &amp; conc calc'!D126</f>
        <v>5.57355743348337</v>
      </c>
      <c r="E46" s="7">
        <f>'blk, drift &amp; conc calc'!E126</f>
        <v>319.5797176750523</v>
      </c>
      <c r="F46" s="7">
        <f>'blk, drift &amp; conc calc'!F126</f>
        <v>94.38788118409649</v>
      </c>
      <c r="G46" s="7">
        <f>'blk, drift &amp; conc calc'!G126</f>
        <v>42.77584141396859</v>
      </c>
      <c r="H46" s="7">
        <f>'blk, drift &amp; conc calc'!H126</f>
        <v>31.38888973518635</v>
      </c>
      <c r="I46" s="7">
        <f>'blk, drift &amp; conc calc'!I126</f>
        <v>91.87210492275116</v>
      </c>
      <c r="J46" s="7">
        <f>'blk, drift &amp; conc calc'!J126</f>
        <v>88.64674107804365</v>
      </c>
      <c r="K46" s="7">
        <f>'blk, drift &amp; conc calc'!K126</f>
        <v>175.04982820462453</v>
      </c>
      <c r="L46" s="7">
        <f>'blk, drift &amp; conc calc'!L126</f>
        <v>3.622445026818169</v>
      </c>
      <c r="M46" s="109"/>
      <c r="N46" s="35">
        <f>SUM(C46:L46)</f>
        <v>862.0656612134682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-12.827454661451112</v>
      </c>
      <c r="D47" s="7">
        <f aca="true" t="shared" si="25" ref="D47:L47">D46-D45</f>
        <v>-2.745032912626523</v>
      </c>
      <c r="E47" s="7">
        <f t="shared" si="25"/>
        <v>13.749764014816265</v>
      </c>
      <c r="F47" s="7">
        <f t="shared" si="25"/>
        <v>-26.93174345945185</v>
      </c>
      <c r="G47" s="7">
        <f t="shared" si="25"/>
        <v>12.758140178187126</v>
      </c>
      <c r="H47" s="7">
        <f t="shared" si="25"/>
        <v>-23.013478580202207</v>
      </c>
      <c r="I47" s="7">
        <f t="shared" si="25"/>
        <v>4.282422590470986</v>
      </c>
      <c r="J47" s="7">
        <f t="shared" si="25"/>
        <v>25.796506363040663</v>
      </c>
      <c r="K47" s="7">
        <f t="shared" si="25"/>
        <v>-3.4794045997650755</v>
      </c>
      <c r="L47" s="7">
        <f t="shared" si="25"/>
        <v>-46.14077553175551</v>
      </c>
      <c r="M47" s="109"/>
      <c r="N47" s="35">
        <f>N46-N45</f>
        <v>-58.55105659873743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31.58573370355735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-139.90552928204804</v>
      </c>
      <c r="D48" s="7">
        <f t="shared" si="27"/>
        <v>-49.25100253090831</v>
      </c>
      <c r="E48" s="7">
        <f t="shared" si="27"/>
        <v>4.3024520188095865</v>
      </c>
      <c r="F48" s="7">
        <f t="shared" si="27"/>
        <v>-28.533052253735313</v>
      </c>
      <c r="G48" s="7">
        <f t="shared" si="27"/>
        <v>29.825573867077487</v>
      </c>
      <c r="H48" s="7">
        <f t="shared" si="27"/>
        <v>-73.31727491592204</v>
      </c>
      <c r="I48" s="7">
        <f t="shared" si="27"/>
        <v>4.661287116553797</v>
      </c>
      <c r="J48" s="7">
        <f t="shared" si="27"/>
        <v>29.100343734384655</v>
      </c>
      <c r="K48" s="7">
        <f t="shared" si="27"/>
        <v>-1.9876652467763778</v>
      </c>
      <c r="L48" s="7">
        <f t="shared" si="27"/>
        <v>-1273.7467426050625</v>
      </c>
      <c r="M48" s="109"/>
      <c r="N48" s="35">
        <f>(N46-N45)/N46*100</f>
        <v>-6.791948598940746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71.7857584171758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184r1  60-71</v>
      </c>
      <c r="C50" s="7">
        <f>'blk, drift &amp; conc calc'!C160</f>
        <v>21.55690758232231</v>
      </c>
      <c r="D50" s="7">
        <f>'blk, drift &amp; conc calc'!D160</f>
        <v>10.523202649788669</v>
      </c>
      <c r="E50" s="7">
        <f>'blk, drift &amp; conc calc'!E160</f>
        <v>1256.6707538323612</v>
      </c>
      <c r="F50" s="7">
        <f>'blk, drift &amp; conc calc'!F160</f>
        <v>291.0771257960743</v>
      </c>
      <c r="G50" s="7">
        <f>'blk, drift &amp; conc calc'!G160</f>
        <v>51.14029674878167</v>
      </c>
      <c r="H50" s="7">
        <f>'blk, drift &amp; conc calc'!H160</f>
        <v>53.22019546371298</v>
      </c>
      <c r="I50" s="7">
        <f>'blk, drift &amp; conc calc'!I160</f>
        <v>89.70767191615731</v>
      </c>
      <c r="J50" s="7">
        <f>'blk, drift &amp; conc calc'!J160</f>
        <v>115.38578979420798</v>
      </c>
      <c r="K50" s="7">
        <f>'[1]Compar'!K50</f>
        <v>0.020084904120448346</v>
      </c>
      <c r="L50" s="7">
        <f>'blk, drift &amp; conc calc'!L160</f>
        <v>20.190916566381087</v>
      </c>
      <c r="M50" s="109"/>
      <c r="N50" s="7">
        <f>SUM(C50:L50)</f>
        <v>1909.492945253908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16.12749219999071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95r3  40-50</v>
      </c>
      <c r="C51" s="7">
        <f>'blk, drift &amp; conc calc'!C171</f>
        <v>22.67331536298141</v>
      </c>
      <c r="D51" s="7">
        <f>'blk, drift &amp; conc calc'!D171</f>
        <v>11.374714150448233</v>
      </c>
      <c r="E51" s="7">
        <f>'blk, drift &amp; conc calc'!E171</f>
        <v>847.1496150262899</v>
      </c>
      <c r="F51" s="7">
        <f>'blk, drift &amp; conc calc'!F171</f>
        <v>445.0518942910327</v>
      </c>
      <c r="G51" s="7">
        <f>'blk, drift &amp; conc calc'!G171</f>
        <v>49.10070448029189</v>
      </c>
      <c r="H51" s="7">
        <f>'blk, drift &amp; conc calc'!H171</f>
        <v>57.67408714762836</v>
      </c>
      <c r="I51" s="7">
        <f>'blk, drift &amp; conc calc'!I171</f>
        <v>105.20282205516104</v>
      </c>
      <c r="J51" s="7">
        <f>'blk, drift &amp; conc calc'!J171</f>
        <v>10.468676472429365</v>
      </c>
      <c r="K51" s="7">
        <f>'[1]Compar'!K51</f>
        <v>0.05458348547527615</v>
      </c>
      <c r="L51" s="7">
        <f>'blk, drift &amp; conc calc'!L171</f>
        <v>11.83300066030433</v>
      </c>
      <c r="M51" s="109"/>
      <c r="N51" s="7">
        <f>SUM(C51:L51)</f>
        <v>1560.5834131320423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15.139026645253832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500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27.2214682271337</v>
      </c>
      <c r="D53" s="109">
        <f t="shared" si="29"/>
        <v>-3.0147196581599065</v>
      </c>
      <c r="E53" s="109">
        <f t="shared" si="29"/>
        <v>-1043.1930203835784</v>
      </c>
      <c r="F53" s="109">
        <f t="shared" si="29"/>
        <v>-343.35154542596945</v>
      </c>
      <c r="G53" s="109">
        <f t="shared" si="29"/>
        <v>-49.97307388115579</v>
      </c>
      <c r="H53" s="109">
        <f t="shared" si="29"/>
        <v>-47.85913201331899</v>
      </c>
      <c r="I53" s="109">
        <f t="shared" si="29"/>
        <v>-96.61424448387218</v>
      </c>
      <c r="J53" s="109">
        <f t="shared" si="29"/>
        <v>-62.92723313331867</v>
      </c>
      <c r="K53" s="109">
        <f t="shared" si="29"/>
        <v>-0.03733419479786225</v>
      </c>
      <c r="L53" s="109">
        <f t="shared" si="29"/>
        <v>-15.28934424593742</v>
      </c>
      <c r="M53" s="109"/>
      <c r="N53" s="35">
        <f>N52-N50</f>
        <v>-1809.492945253908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11.872507800009291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55.17502103465031</v>
      </c>
      <c r="D54" s="109">
        <f t="shared" si="31"/>
        <v>-37.996331547438814</v>
      </c>
      <c r="E54" s="109">
        <f t="shared" si="31"/>
        <v>-11967.114705069067</v>
      </c>
      <c r="F54" s="109">
        <f t="shared" si="31"/>
        <v>-1389.357977640873</v>
      </c>
      <c r="G54" s="109">
        <f t="shared" si="31"/>
        <v>-33896.88744714519</v>
      </c>
      <c r="H54" s="109">
        <f t="shared" si="31"/>
        <v>-630.7205245723475</v>
      </c>
      <c r="I54" s="109">
        <f t="shared" si="31"/>
        <v>-11487.985383941541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-2115.8372896510864</v>
      </c>
      <c r="M54" s="109"/>
      <c r="N54" s="35">
        <f>(N52-N50)/N52*100</f>
        <v>-1809.4929452539081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42.40181357146176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55.7751172647338</v>
      </c>
      <c r="D56" s="109">
        <f>'blk, drift &amp; conc calc'!D176</f>
        <v>446.44406706881875</v>
      </c>
      <c r="E56" s="109">
        <f>'blk, drift &amp; conc calc'!E176</f>
        <v>83.25726128500717</v>
      </c>
      <c r="F56" s="109">
        <f>'blk, drift &amp; conc calc'!F176</f>
        <v>53.66197392661372</v>
      </c>
      <c r="G56" s="109">
        <f>'blk, drift &amp; conc calc'!G176</f>
        <v>44.57491536437754</v>
      </c>
      <c r="H56" s="109">
        <f>'blk, drift &amp; conc calc'!H176</f>
        <v>60.1319639592568</v>
      </c>
      <c r="I56" s="109">
        <f>'blk, drift &amp; conc calc'!I176</f>
        <v>523.1457522674049</v>
      </c>
      <c r="J56" s="109">
        <f>'blk, drift &amp; conc calc'!J176</f>
        <v>217.4216810277069</v>
      </c>
      <c r="K56" s="109">
        <f>'[1]Compar'!K56</f>
        <v>0.11302949753552384</v>
      </c>
      <c r="L56" s="109">
        <f>'blk, drift &amp; conc calc'!L176</f>
        <v>156.9329777798286</v>
      </c>
      <c r="M56" s="122"/>
      <c r="N56" s="7">
        <f>SUM(C56:L56)</f>
        <v>1641.4587394412838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27.127879315114143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478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-5.994590528899799</v>
      </c>
      <c r="D58" s="109">
        <f t="shared" si="33"/>
        <v>-432.97638949499594</v>
      </c>
      <c r="E58" s="109">
        <f t="shared" si="33"/>
        <v>-70.98671060663527</v>
      </c>
      <c r="F58" s="109">
        <f t="shared" si="33"/>
        <v>-46.44928438152194</v>
      </c>
      <c r="G58" s="109">
        <f t="shared" si="33"/>
        <v>-44.40532238752199</v>
      </c>
      <c r="H58" s="109">
        <f t="shared" si="33"/>
        <v>-48.75925845247308</v>
      </c>
      <c r="I58" s="109">
        <f t="shared" si="33"/>
        <v>-520.9310675108206</v>
      </c>
      <c r="J58" s="109">
        <f t="shared" si="33"/>
        <v>-216.9029260396782</v>
      </c>
      <c r="K58" s="109">
        <f t="shared" si="33"/>
        <v>0.15632405394093274</v>
      </c>
      <c r="L58" s="109">
        <f t="shared" si="33"/>
        <v>-154.20951409267778</v>
      </c>
      <c r="M58" s="122"/>
    </row>
    <row r="59" spans="1:13" ht="11.25">
      <c r="A59" s="165"/>
      <c r="B59" s="122"/>
      <c r="C59" s="109">
        <f aca="true" t="shared" si="34" ref="C59:L59">(C57-AVERAGE(C55:C56))/C57*100</f>
        <v>-12.042039170679676</v>
      </c>
      <c r="D59" s="109">
        <f t="shared" si="34"/>
        <v>-3214.9298728132144</v>
      </c>
      <c r="E59" s="109">
        <f t="shared" si="34"/>
        <v>-578.512835057652</v>
      </c>
      <c r="F59" s="109">
        <f t="shared" si="34"/>
        <v>-643.9939510931894</v>
      </c>
      <c r="G59" s="109">
        <f t="shared" si="34"/>
        <v>-26183.467741912966</v>
      </c>
      <c r="H59" s="109">
        <f t="shared" si="34"/>
        <v>-428.73930414700885</v>
      </c>
      <c r="I59" s="109">
        <f t="shared" si="34"/>
        <v>-23521.680273551647</v>
      </c>
      <c r="J59" s="109">
        <f t="shared" si="34"/>
        <v>-41812.21020426411</v>
      </c>
      <c r="K59" s="109">
        <f t="shared" si="34"/>
        <v>58.03675247051516</v>
      </c>
      <c r="L59" s="109">
        <f t="shared" si="34"/>
        <v>-5662.257030274732</v>
      </c>
      <c r="M59" s="122"/>
    </row>
    <row r="62" ht="11.25">
      <c r="B62" s="1" t="s">
        <v>385</v>
      </c>
    </row>
    <row r="63" spans="2:25" ht="11.25">
      <c r="B63" s="1" t="s">
        <v>499</v>
      </c>
      <c r="C63" s="1" t="s">
        <v>535</v>
      </c>
      <c r="D63" s="1" t="s">
        <v>539</v>
      </c>
      <c r="E63" s="1" t="s">
        <v>536</v>
      </c>
      <c r="F63" s="1" t="s">
        <v>505</v>
      </c>
      <c r="G63" s="1" t="s">
        <v>504</v>
      </c>
      <c r="H63" s="1" t="s">
        <v>506</v>
      </c>
      <c r="I63" s="1" t="s">
        <v>540</v>
      </c>
      <c r="J63" s="1" t="s">
        <v>544</v>
      </c>
      <c r="K63" s="1" t="s">
        <v>373</v>
      </c>
      <c r="L63" s="7" t="s">
        <v>545</v>
      </c>
      <c r="N63" s="1" t="s">
        <v>371</v>
      </c>
      <c r="O63" s="1" t="s">
        <v>510</v>
      </c>
      <c r="P63" s="1" t="s">
        <v>490</v>
      </c>
      <c r="Q63" s="1" t="s">
        <v>492</v>
      </c>
      <c r="R63" s="1" t="s">
        <v>495</v>
      </c>
      <c r="S63" s="1" t="s">
        <v>488</v>
      </c>
      <c r="T63" s="1" t="s">
        <v>489</v>
      </c>
      <c r="U63" s="1" t="s">
        <v>513</v>
      </c>
      <c r="V63" s="1" t="s">
        <v>512</v>
      </c>
      <c r="W63" s="1" t="s">
        <v>494</v>
      </c>
      <c r="X63" s="1" t="s">
        <v>491</v>
      </c>
      <c r="Y63" s="1" t="s">
        <v>543</v>
      </c>
    </row>
    <row r="64" spans="2:25" ht="11.25">
      <c r="B64" s="1" t="s">
        <v>501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477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534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503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378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372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502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500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379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4">
      <selection activeCell="G41" sqref="G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522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474</v>
      </c>
    </row>
    <row r="5" spans="1:21" ht="11.25">
      <c r="A5" s="1" t="str">
        <f>'blk, drift &amp; conc calc'!B77</f>
        <v>blank-1</v>
      </c>
      <c r="B5" s="1">
        <f>'blk, drift &amp; conc calc'!C77</f>
        <v>-236.62556611110458</v>
      </c>
      <c r="C5" s="1">
        <f>'blk, drift &amp; conc calc'!D77</f>
        <v>-571.0504220087822</v>
      </c>
      <c r="D5" s="1">
        <f>'blk, drift &amp; conc calc'!E77</f>
        <v>-14.759965829585417</v>
      </c>
      <c r="E5" s="1">
        <f>'blk, drift &amp; conc calc'!F77</f>
        <v>66.29081707946278</v>
      </c>
      <c r="F5" s="1">
        <f>'blk, drift &amp; conc calc'!G77</f>
        <v>27.35226414339239</v>
      </c>
      <c r="G5" s="1">
        <f>'blk, drift &amp; conc calc'!H77</f>
        <v>45.284874548620074</v>
      </c>
      <c r="H5" s="1">
        <f>'blk, drift &amp; conc calc'!I77</f>
        <v>-334.4464080340232</v>
      </c>
      <c r="I5" s="1">
        <f>'blk, drift &amp; conc calc'!J77</f>
        <v>-234.1776433312404</v>
      </c>
      <c r="J5" s="1">
        <f>'blk, drift &amp; conc calc'!K77</f>
        <v>11.454858388281707</v>
      </c>
      <c r="K5" s="1">
        <f>'blk, drift &amp; conc calc'!L77</f>
        <v>-86.75644682524248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-371.60212831223805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9965.484458189234</v>
      </c>
      <c r="C6" s="1">
        <f>'blk, drift &amp; conc calc'!D78</f>
        <v>19230.67241545789</v>
      </c>
      <c r="D6" s="1">
        <f>'blk, drift &amp; conc calc'!E78</f>
        <v>9853.103876118459</v>
      </c>
      <c r="E6" s="1">
        <f>'blk, drift &amp; conc calc'!F78</f>
        <v>5911.592514863487</v>
      </c>
      <c r="F6" s="1">
        <f>'blk, drift &amp; conc calc'!G78</f>
        <v>37664.27958039389</v>
      </c>
      <c r="G6" s="1">
        <f>'blk, drift &amp; conc calc'!H78</f>
        <v>5871.012258641857</v>
      </c>
      <c r="H6" s="1">
        <f>'blk, drift &amp; conc calc'!I78</f>
        <v>1182987.7297790544</v>
      </c>
      <c r="I6" s="1">
        <f>'blk, drift &amp; conc calc'!J78</f>
        <v>16833.184949772833</v>
      </c>
      <c r="J6" s="1">
        <f>'blk, drift &amp; conc calc'!K78</f>
        <v>30482.33464106283</v>
      </c>
      <c r="K6" s="1">
        <f>'blk, drift &amp; conc calc'!L78</f>
        <v>1982.755306171653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303.771886488198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9893.139859858957</v>
      </c>
      <c r="C7" s="1">
        <f>'blk, drift &amp; conc calc'!D93</f>
        <v>21729.14892233917</v>
      </c>
      <c r="D7" s="1">
        <f>'blk, drift &amp; conc calc'!E93</f>
        <v>8916.841998006643</v>
      </c>
      <c r="E7" s="1">
        <f>'blk, drift &amp; conc calc'!F93</f>
        <v>6244.2975047166765</v>
      </c>
      <c r="F7" s="1">
        <f>'blk, drift &amp; conc calc'!G93</f>
        <v>36011.771696311036</v>
      </c>
      <c r="G7" s="1">
        <f>'blk, drift &amp; conc calc'!H93</f>
        <v>5553.705448631093</v>
      </c>
      <c r="H7" s="1">
        <f>'blk, drift &amp; conc calc'!I93</f>
        <v>1235779.8056572378</v>
      </c>
      <c r="I7" s="1">
        <f>'blk, drift &amp; conc calc'!J93</f>
        <v>15140.869363568434</v>
      </c>
      <c r="J7" s="1">
        <f>'blk, drift &amp; conc calc'!K93</f>
        <v>28420.709072156813</v>
      </c>
      <c r="K7" s="1">
        <f>'blk, drift &amp; conc calc'!L93</f>
        <v>2571.8351821507476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1444.6797246250485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-140.01779207406273</v>
      </c>
      <c r="C8" s="1">
        <f>'blk, drift &amp; conc calc'!D80</f>
        <v>30335.43405529118</v>
      </c>
      <c r="D8" s="1">
        <f>'blk, drift &amp; conc calc'!E80</f>
        <v>70287.0760042881</v>
      </c>
      <c r="E8" s="1">
        <f>'blk, drift &amp; conc calc'!F80</f>
        <v>91591.30560037981</v>
      </c>
      <c r="F8" s="1">
        <f>'blk, drift &amp; conc calc'!G80</f>
        <v>4962.285531986815</v>
      </c>
      <c r="G8" s="1">
        <f>'blk, drift &amp; conc calc'!H80</f>
        <v>10653.38938482452</v>
      </c>
      <c r="H8" s="1">
        <f>'blk, drift &amp; conc calc'!I80</f>
        <v>4859.472085399863</v>
      </c>
      <c r="I8" s="1">
        <f>'blk, drift &amp; conc calc'!J80</f>
        <v>-206.07792236791917</v>
      </c>
      <c r="J8" s="1">
        <f>'blk, drift &amp; conc calc'!K80</f>
        <v>1810.9446542379512</v>
      </c>
      <c r="K8" s="1">
        <f>'blk, drift &amp; conc calc'!L80</f>
        <v>872.4214524175807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28032.973500206666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264.6116346161462</v>
      </c>
      <c r="C9" s="1">
        <f>'blk, drift &amp; conc calc'!D99</f>
        <v>35742.62667014377</v>
      </c>
      <c r="D9" s="1">
        <f>'blk, drift &amp; conc calc'!E99</f>
        <v>72323.93112718838</v>
      </c>
      <c r="E9" s="1">
        <f>'blk, drift &amp; conc calc'!F99</f>
        <v>103841.11659956306</v>
      </c>
      <c r="F9" s="1">
        <f>'blk, drift &amp; conc calc'!G99</f>
        <v>5810.133170485312</v>
      </c>
      <c r="G9" s="1">
        <f>'blk, drift &amp; conc calc'!H99</f>
        <v>11949.149079535207</v>
      </c>
      <c r="H9" s="1">
        <f>'blk, drift &amp; conc calc'!I99</f>
        <v>8217.671099750836</v>
      </c>
      <c r="I9" s="1">
        <f>'blk, drift &amp; conc calc'!J99</f>
        <v>201.7469834171343</v>
      </c>
      <c r="J9" s="1">
        <f>'blk, drift &amp; conc calc'!K99</f>
        <v>2126.169957965966</v>
      </c>
      <c r="K9" s="1">
        <f>'blk, drift &amp; conc calc'!L99</f>
        <v>492.32105569840695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30093.133741281694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13174.568641432901</v>
      </c>
      <c r="C10" s="1">
        <f>'blk, drift &amp; conc calc'!D86</f>
        <v>1103026.5233088394</v>
      </c>
      <c r="D10" s="1">
        <f>'blk, drift &amp; conc calc'!E86</f>
        <v>1399.9432907036687</v>
      </c>
      <c r="E10" s="1">
        <f>'blk, drift &amp; conc calc'!F86</f>
        <v>838.0286364555533</v>
      </c>
      <c r="F10" s="1">
        <f>'blk, drift &amp; conc calc'!G86</f>
        <v>16294.784974057311</v>
      </c>
      <c r="G10" s="1">
        <f>'blk, drift &amp; conc calc'!H86</f>
        <v>2542.6611646756405</v>
      </c>
      <c r="H10" s="1">
        <f>'blk, drift &amp; conc calc'!I86</f>
        <v>3641685.7038881727</v>
      </c>
      <c r="I10" s="1">
        <f>'blk, drift &amp; conc calc'!J86</f>
        <v>3945.1012718873385</v>
      </c>
      <c r="J10" s="1">
        <f>'blk, drift &amp; conc calc'!K86</f>
        <v>13929.392722833225</v>
      </c>
      <c r="K10" s="1">
        <f>'blk, drift &amp; conc calc'!L86</f>
        <v>14929.46426005968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6546.0515620241085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13607.687531458696</v>
      </c>
      <c r="C11" s="1">
        <f>'blk, drift &amp; conc calc'!D103</f>
        <v>1115588.3925216428</v>
      </c>
      <c r="D11" s="1">
        <f>'blk, drift &amp; conc calc'!E103</f>
        <v>1688.184618011875</v>
      </c>
      <c r="E11" s="1">
        <f>'blk, drift &amp; conc calc'!F103</f>
        <v>991.4346328280155</v>
      </c>
      <c r="F11" s="1">
        <f>'blk, drift &amp; conc calc'!G103</f>
        <v>17596.59232574635</v>
      </c>
      <c r="G11" s="1">
        <f>'blk, drift &amp; conc calc'!H103</f>
        <v>2685.7672151600345</v>
      </c>
      <c r="H11" s="1">
        <f>'blk, drift &amp; conc calc'!I103</f>
        <v>3344942.409502825</v>
      </c>
      <c r="I11" s="1">
        <f>'blk, drift &amp; conc calc'!J103</f>
        <v>4382.726566358453</v>
      </c>
      <c r="J11" s="1">
        <f>'blk, drift &amp; conc calc'!K103</f>
        <v>14963.712377218357</v>
      </c>
      <c r="K11" s="1">
        <f>'blk, drift &amp; conc calc'!L103</f>
        <v>18625.251980309735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13569.674134092944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223.29776194409988</v>
      </c>
      <c r="C12" s="1">
        <f>'blk, drift &amp; conc calc'!D104</f>
        <v>466.73947216226645</v>
      </c>
      <c r="D12" s="1">
        <f>'blk, drift &amp; conc calc'!E104</f>
        <v>11.993603991872481</v>
      </c>
      <c r="E12" s="1">
        <f>'blk, drift &amp; conc calc'!F104</f>
        <v>-52.757529183119324</v>
      </c>
      <c r="F12" s="1">
        <f>'blk, drift &amp; conc calc'!G104</f>
        <v>-24.959604002862</v>
      </c>
      <c r="G12" s="1">
        <f>'blk, drift &amp; conc calc'!H104</f>
        <v>-37.253051990650114</v>
      </c>
      <c r="H12" s="1">
        <f>'blk, drift &amp; conc calc'!I104</f>
        <v>307.2779497950033</v>
      </c>
      <c r="I12" s="1">
        <f>'blk, drift &amp; conc calc'!J104</f>
        <v>192.3156424994616</v>
      </c>
      <c r="J12" s="1">
        <f>'blk, drift &amp; conc calc'!K104</f>
        <v>-9.359180831839264</v>
      </c>
      <c r="K12" s="1">
        <f>'blk, drift &amp; conc calc'!L104</f>
        <v>76.36238068733739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-321.5375771610977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-100.54983109656786</v>
      </c>
      <c r="C13" s="1">
        <f>'blk, drift &amp; conc calc'!D88</f>
        <v>2343.232303372173</v>
      </c>
      <c r="D13" s="1">
        <f>'blk, drift &amp; conc calc'!E88</f>
        <v>94207.0437188596</v>
      </c>
      <c r="E13" s="1">
        <f>'blk, drift &amp; conc calc'!F88</f>
        <v>99552.89260295818</v>
      </c>
      <c r="F13" s="1">
        <f>'blk, drift &amp; conc calc'!G88</f>
        <v>2631.1657324348275</v>
      </c>
      <c r="G13" s="1">
        <f>'blk, drift &amp; conc calc'!H88</f>
        <v>13987.491046649628</v>
      </c>
      <c r="H13" s="1">
        <f>'blk, drift &amp; conc calc'!I88</f>
        <v>3274.147845848779</v>
      </c>
      <c r="I13" s="1">
        <f>'blk, drift &amp; conc calc'!J88</f>
        <v>172.45573008468133</v>
      </c>
      <c r="J13" s="1">
        <f>'blk, drift &amp; conc calc'!K88</f>
        <v>491.8378415847699</v>
      </c>
      <c r="K13" s="1">
        <f>'blk, drift &amp; conc calc'!L88</f>
        <v>483.08962243263557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15781.109320500285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151.43586265320565</v>
      </c>
      <c r="C14" s="1">
        <f>'blk, drift &amp; conc calc'!D105</f>
        <v>2387.7558229910096</v>
      </c>
      <c r="D14" s="1">
        <f>'blk, drift &amp; conc calc'!E105</f>
        <v>94166.71787914024</v>
      </c>
      <c r="E14" s="1">
        <f>'blk, drift &amp; conc calc'!F105</f>
        <v>95217.87843105923</v>
      </c>
      <c r="F14" s="1">
        <f>'blk, drift &amp; conc calc'!G105</f>
        <v>2677.5808753778424</v>
      </c>
      <c r="G14" s="1">
        <f>'blk, drift &amp; conc calc'!H105</f>
        <v>13461.194550543307</v>
      </c>
      <c r="H14" s="1">
        <f>'blk, drift &amp; conc calc'!I105</f>
        <v>3514.2642427786213</v>
      </c>
      <c r="I14" s="1">
        <f>'blk, drift &amp; conc calc'!J105</f>
        <v>-14.41748841083421</v>
      </c>
      <c r="J14" s="1">
        <f>'blk, drift &amp; conc calc'!K105</f>
        <v>618.5281389233204</v>
      </c>
      <c r="K14" s="1">
        <f>'blk, drift &amp; conc calc'!L105</f>
        <v>-513.4926157295794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34179.052602608375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16308.186330797718</v>
      </c>
      <c r="C15" s="1">
        <f>'blk, drift &amp; conc calc'!D76</f>
        <v>448119.8712717493</v>
      </c>
      <c r="D15" s="1">
        <f>'blk, drift &amp; conc calc'!E76</f>
        <v>50665.971973071806</v>
      </c>
      <c r="E15" s="1">
        <f>'blk, drift &amp; conc calc'!F76</f>
        <v>28772.68</v>
      </c>
      <c r="F15" s="1">
        <f>'blk, drift &amp; conc calc'!G76</f>
        <v>26611.9225</v>
      </c>
      <c r="G15" s="1">
        <f>'blk, drift &amp; conc calc'!H76</f>
        <v>27508.531834862388</v>
      </c>
      <c r="H15" s="1">
        <f>'blk, drift &amp; conc calc'!I76</f>
        <v>4457254.350030754</v>
      </c>
      <c r="I15" s="1">
        <f>'blk, drift &amp; conc calc'!J76</f>
        <v>15043.67461299061</v>
      </c>
      <c r="J15" s="1">
        <f>'blk, drift &amp; conc calc'!K76</f>
        <v>28755.23838142131</v>
      </c>
      <c r="K15" s="1">
        <f>'blk, drift &amp; conc calc'!L76</f>
        <v>25424.73684963834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28366.688381421307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17213.829482161447</v>
      </c>
      <c r="C16" s="1">
        <f>'blk, drift &amp; conc calc'!D96</f>
        <v>815905.4246293441</v>
      </c>
      <c r="D16" s="1">
        <f>'blk, drift &amp; conc calc'!E96</f>
        <v>1374.007127500666</v>
      </c>
      <c r="E16" s="1">
        <f>'blk, drift &amp; conc calc'!F96</f>
        <v>964.13859484237</v>
      </c>
      <c r="F16" s="1">
        <f>'blk, drift &amp; conc calc'!G96</f>
        <v>29386.550188608137</v>
      </c>
      <c r="G16" s="1">
        <f>'blk, drift &amp; conc calc'!H96</f>
        <v>4957.132260118122</v>
      </c>
      <c r="H16" s="1">
        <f>'blk, drift &amp; conc calc'!I96</f>
        <v>4610353.573210081</v>
      </c>
      <c r="I16" s="1">
        <f>'blk, drift &amp; conc calc'!J96</f>
        <v>26565.176876367987</v>
      </c>
      <c r="J16" s="1">
        <f>'blk, drift &amp; conc calc'!K96</f>
        <v>34583.01665905428</v>
      </c>
      <c r="K16" s="1">
        <f>'blk, drift &amp; conc calc'!L96</f>
        <v>13685.22029203737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16377.579638727979</v>
      </c>
      <c r="C17" s="1">
        <f>'blk, drift &amp; conc calc'!D106</f>
        <v>807920.9680282125</v>
      </c>
      <c r="D17" s="1">
        <f>'blk, drift &amp; conc calc'!E106</f>
        <v>1476.9278470686688</v>
      </c>
      <c r="E17" s="1">
        <f>'blk, drift &amp; conc calc'!F106</f>
        <v>995.9711468989749</v>
      </c>
      <c r="F17" s="1">
        <f>'blk, drift &amp; conc calc'!G106</f>
        <v>28605.99542582017</v>
      </c>
      <c r="G17" s="1">
        <f>'blk, drift &amp; conc calc'!H106</f>
        <v>4815.2857599084955</v>
      </c>
      <c r="H17" s="1">
        <f>'blk, drift &amp; conc calc'!I106</f>
        <v>4706914.26797659</v>
      </c>
      <c r="I17" s="1">
        <f>'blk, drift &amp; conc calc'!J106</f>
        <v>23076.68925503024</v>
      </c>
      <c r="J17" s="1">
        <f>'blk, drift &amp; conc calc'!K106</f>
        <v>34512.47663813989</v>
      </c>
      <c r="K17" s="1">
        <f>'blk, drift &amp; conc calc'!L106</f>
        <v>13369.594623325636</v>
      </c>
    </row>
    <row r="19" ht="11.25">
      <c r="A19" s="22" t="s">
        <v>538</v>
      </c>
    </row>
    <row r="20" spans="1:21" ht="11.25">
      <c r="A20" s="1" t="s">
        <v>523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442</v>
      </c>
      <c r="B21" s="32">
        <v>0</v>
      </c>
      <c r="C21" s="32">
        <f aca="true" t="shared" si="0" ref="C21:K21">AVERAGE(C8:C9)</f>
        <v>33039.03036271747</v>
      </c>
      <c r="D21" s="32">
        <f t="shared" si="0"/>
        <v>71305.50356573824</v>
      </c>
      <c r="E21" s="32">
        <f t="shared" si="0"/>
        <v>97716.21109997144</v>
      </c>
      <c r="F21" s="32">
        <f t="shared" si="0"/>
        <v>5386.209351236063</v>
      </c>
      <c r="G21" s="32">
        <v>0</v>
      </c>
      <c r="H21" s="32">
        <v>0</v>
      </c>
      <c r="I21" s="32">
        <v>0</v>
      </c>
      <c r="J21" s="32">
        <f>J9</f>
        <v>2126.169957965966</v>
      </c>
      <c r="K21" s="32">
        <f t="shared" si="0"/>
        <v>682.3712540579938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14738.826612415858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9929.312159024095</v>
      </c>
      <c r="C22" s="32">
        <f aca="true" t="shared" si="2" ref="C22:I22">AVERAGE(C6:C7)</f>
        <v>20479.91066889853</v>
      </c>
      <c r="D22" s="32">
        <f t="shared" si="2"/>
        <v>9384.97293706255</v>
      </c>
      <c r="E22" s="32">
        <f>AVERAGE(E7)</f>
        <v>6244.2975047166765</v>
      </c>
      <c r="F22" s="32">
        <f t="shared" si="2"/>
        <v>36838.02563835247</v>
      </c>
      <c r="G22" s="32">
        <f t="shared" si="2"/>
        <v>5712.358853636475</v>
      </c>
      <c r="H22" s="32">
        <f>AVERAGE(H7)</f>
        <v>1235779.8056572378</v>
      </c>
      <c r="I22" s="32">
        <f t="shared" si="2"/>
        <v>15987.027156670632</v>
      </c>
      <c r="J22" s="32">
        <f>AVERAGE(J7)</f>
        <v>28420.709072156813</v>
      </c>
      <c r="K22" s="32">
        <f>AVERAGE(K7)</f>
        <v>2571.8351821507476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18319.5926516529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13391.128086445799</v>
      </c>
      <c r="C23" s="32">
        <f aca="true" t="shared" si="4" ref="C23:K23">AVERAGE(C10:C11)</f>
        <v>1109307.4579152411</v>
      </c>
      <c r="D23" s="32">
        <f>AVERAGE(D11)</f>
        <v>1688.184618011875</v>
      </c>
      <c r="E23" s="32">
        <f t="shared" si="4"/>
        <v>914.7316346417845</v>
      </c>
      <c r="F23" s="32">
        <f>AVERAGE(F11)</f>
        <v>17596.59232574635</v>
      </c>
      <c r="G23" s="32">
        <f t="shared" si="4"/>
        <v>2614.2141899178378</v>
      </c>
      <c r="H23" s="32">
        <f t="shared" si="4"/>
        <v>3493314.0566954985</v>
      </c>
      <c r="I23" s="32"/>
      <c r="J23" s="32">
        <f>AVERAGE(J11)</f>
        <v>14963.712377218357</v>
      </c>
      <c r="K23" s="32">
        <f t="shared" si="4"/>
        <v>16777.35812018471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13569.674134092944</v>
      </c>
      <c r="T23" s="7" t="e">
        <f>T11</f>
        <v>#DIV/0!</v>
      </c>
      <c r="U23" s="1" t="e">
        <f>U11</f>
        <v>#DIV/0!</v>
      </c>
    </row>
    <row r="24" spans="1:21" ht="11.25">
      <c r="A24" s="1" t="s">
        <v>570</v>
      </c>
      <c r="B24" s="1">
        <f aca="true" t="shared" si="6" ref="B24:K24">+B15</f>
        <v>16308.186330797718</v>
      </c>
      <c r="C24" s="1">
        <f t="shared" si="6"/>
        <v>448119.8712717493</v>
      </c>
      <c r="D24" s="1">
        <f t="shared" si="6"/>
        <v>50665.971973071806</v>
      </c>
      <c r="E24" s="1">
        <f t="shared" si="6"/>
        <v>28772.68</v>
      </c>
      <c r="F24" s="1">
        <f t="shared" si="6"/>
        <v>26611.9225</v>
      </c>
      <c r="G24" s="1">
        <f t="shared" si="6"/>
        <v>27508.531834862388</v>
      </c>
      <c r="H24" s="1">
        <f t="shared" si="6"/>
        <v>4457254.350030754</v>
      </c>
      <c r="I24" s="1">
        <f t="shared" si="6"/>
        <v>15043.67461299061</v>
      </c>
      <c r="J24" s="1">
        <f t="shared" si="6"/>
        <v>28755.23838142131</v>
      </c>
      <c r="K24" s="1">
        <f t="shared" si="6"/>
        <v>25424.73684963834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24980.08096155433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28366.688381421307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jb3-2</v>
      </c>
      <c r="B26" s="32">
        <f>AVERAGE(B16:B17)</f>
        <v>16795.704560444712</v>
      </c>
      <c r="C26" s="32">
        <f aca="true" t="shared" si="9" ref="C26:K26">AVERAGE(C16:C17)</f>
        <v>811913.1963287783</v>
      </c>
      <c r="D26" s="32">
        <f t="shared" si="9"/>
        <v>1425.4674872846674</v>
      </c>
      <c r="E26" s="32">
        <f t="shared" si="9"/>
        <v>980.0548708706724</v>
      </c>
      <c r="F26" s="32">
        <f t="shared" si="9"/>
        <v>28996.272807214154</v>
      </c>
      <c r="G26" s="32">
        <f t="shared" si="9"/>
        <v>4886.209010013308</v>
      </c>
      <c r="H26" s="32">
        <f t="shared" si="9"/>
        <v>4658633.920593336</v>
      </c>
      <c r="I26" s="32">
        <f t="shared" si="9"/>
        <v>24820.933065699115</v>
      </c>
      <c r="J26" s="32">
        <f t="shared" si="9"/>
        <v>34547.74664859708</v>
      </c>
      <c r="K26" s="32">
        <f t="shared" si="9"/>
        <v>13527.407457681504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513</v>
      </c>
      <c r="C29" s="1" t="s">
        <v>495</v>
      </c>
      <c r="D29" s="1" t="s">
        <v>490</v>
      </c>
      <c r="E29" s="1" t="s">
        <v>492</v>
      </c>
      <c r="F29" s="1" t="s">
        <v>494</v>
      </c>
      <c r="G29" s="1" t="s">
        <v>491</v>
      </c>
      <c r="H29" s="1" t="s">
        <v>488</v>
      </c>
      <c r="I29" s="1" t="s">
        <v>493</v>
      </c>
      <c r="J29" s="1" t="s">
        <v>489</v>
      </c>
      <c r="K29" s="1" t="s">
        <v>512</v>
      </c>
      <c r="L29" s="1" t="s">
        <v>490</v>
      </c>
      <c r="M29" s="1" t="s">
        <v>492</v>
      </c>
      <c r="N29" s="1" t="s">
        <v>495</v>
      </c>
      <c r="O29" s="1" t="s">
        <v>488</v>
      </c>
      <c r="P29" s="1" t="s">
        <v>489</v>
      </c>
      <c r="Q29" s="1" t="s">
        <v>513</v>
      </c>
      <c r="R29" s="1" t="s">
        <v>512</v>
      </c>
      <c r="S29" s="1" t="s">
        <v>383</v>
      </c>
      <c r="T29" s="1" t="s">
        <v>491</v>
      </c>
      <c r="U29" s="1" t="s">
        <v>543</v>
      </c>
    </row>
    <row r="30" spans="1:21" ht="11.25">
      <c r="A30" s="1" t="s">
        <v>523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477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0</v>
      </c>
      <c r="H31" s="1">
        <v>0</v>
      </c>
      <c r="I31" s="1">
        <v>0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534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369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570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372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524</v>
      </c>
      <c r="B38" s="29">
        <f>SLOPE(B31:B33,B21:B23)</f>
        <v>0.0015893962580259165</v>
      </c>
      <c r="C38" s="29">
        <f aca="true" t="shared" si="10" ref="C38:K38">SLOPE(C30:C33,C20:C23)</f>
        <v>0.00028801179595375524</v>
      </c>
      <c r="D38" s="29">
        <f t="shared" si="10"/>
        <v>0.03936543963916877</v>
      </c>
      <c r="E38" s="29">
        <f t="shared" si="10"/>
        <v>0.02510361808630479</v>
      </c>
      <c r="F38" s="29">
        <f t="shared" si="10"/>
        <v>0.0011880216582437924</v>
      </c>
      <c r="G38" s="29">
        <f t="shared" si="10"/>
        <v>0.00903816221030818</v>
      </c>
      <c r="H38" s="29">
        <f>SLOPE(H31:H33,H21:H23)</f>
        <v>8.16971510319899E-05</v>
      </c>
      <c r="I38" s="29">
        <f>SLOPE(I31:I32,I21:I22)</f>
        <v>0.007818839536270094</v>
      </c>
      <c r="J38" s="29">
        <f t="shared" si="10"/>
        <v>0.010868860163435957</v>
      </c>
      <c r="K38" s="29">
        <f t="shared" si="10"/>
        <v>0.007008681803080084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0.0005953228484611683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525</v>
      </c>
      <c r="B39" s="29">
        <f>INTERCEPT(B31:B33,B21:B23)</f>
        <v>0.044859846111055646</v>
      </c>
      <c r="C39" s="29">
        <f aca="true" t="shared" si="12" ref="C39:K39">INTERCEPT(C30:C33,C20:C23)</f>
        <v>3.6480701142194505</v>
      </c>
      <c r="D39" s="29">
        <f t="shared" si="12"/>
        <v>0.08194702327739378</v>
      </c>
      <c r="E39" s="29">
        <f t="shared" si="12"/>
        <v>7.36300558059952</v>
      </c>
      <c r="F39" s="29">
        <f t="shared" si="12"/>
        <v>0.5428903838300769</v>
      </c>
      <c r="G39" s="29">
        <f t="shared" si="12"/>
        <v>-0.5392294559058364</v>
      </c>
      <c r="H39" s="29">
        <f>INTERCEPT(H31:H33,H21:H23)</f>
        <v>3.5488348276373642</v>
      </c>
      <c r="I39" s="29">
        <f>INTERCEPT(I31:I32,I21:I22)</f>
        <v>0</v>
      </c>
      <c r="J39" s="29">
        <f t="shared" si="12"/>
        <v>2.987936509584813</v>
      </c>
      <c r="K39" s="29">
        <f t="shared" si="12"/>
        <v>0.38128450159531724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6.822003533413975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526</v>
      </c>
      <c r="B40" s="29">
        <f>TREND(B31:B33,B21:B23,,TRUE)</f>
        <v>0.044859846111053855</v>
      </c>
      <c r="C40" s="29">
        <f aca="true" t="shared" si="14" ref="C40:K40">TREND(C30:C33,C20:C23,,TRUE)</f>
        <v>3.6480701142195007</v>
      </c>
      <c r="D40" s="29">
        <f t="shared" si="14"/>
        <v>0.0819470232774041</v>
      </c>
      <c r="E40" s="29">
        <f t="shared" si="14"/>
        <v>7.363005580599456</v>
      </c>
      <c r="F40" s="29">
        <f t="shared" si="14"/>
        <v>0.542890383830073</v>
      </c>
      <c r="G40" s="29">
        <f>TREND(G30:G33,G20:G23,,TRUE)</f>
        <v>-0.5392294559058366</v>
      </c>
      <c r="H40" s="29">
        <f>TREND(H31:H33,H21:H23,,TRUE)</f>
        <v>3.548834827637418</v>
      </c>
      <c r="I40" s="29">
        <f>TREND(I31:I32,I21:I22,,TRUE)</f>
        <v>0</v>
      </c>
      <c r="J40" s="29">
        <f t="shared" si="14"/>
        <v>2.987936509584857</v>
      </c>
      <c r="K40" s="29">
        <f t="shared" si="14"/>
        <v>0.38128450159530525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6.82200353341397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527</v>
      </c>
      <c r="B41" s="29">
        <f>RSQ(B31:B33,B21:B23)</f>
        <v>0.9998006216947192</v>
      </c>
      <c r="C41" s="29">
        <f aca="true" t="shared" si="16" ref="C41:K41">RSQ(C30:C33,C20:C23)</f>
        <v>0.9991921123047707</v>
      </c>
      <c r="D41" s="29">
        <f t="shared" si="16"/>
        <v>0.9999999352442829</v>
      </c>
      <c r="E41" s="29">
        <f t="shared" si="16"/>
        <v>0.999978540445884</v>
      </c>
      <c r="F41" s="29">
        <f t="shared" si="16"/>
        <v>0.9993081734823934</v>
      </c>
      <c r="G41" s="29">
        <f>RSQ(G31:G33,G21:G23)</f>
        <v>0.996462755983864</v>
      </c>
      <c r="H41" s="29">
        <f>RSQ(H31:H33,H21:H23)</f>
        <v>0.9988904977441662</v>
      </c>
      <c r="I41" s="29">
        <f>RSQ(I31:I32,I21:I22)</f>
        <v>1</v>
      </c>
      <c r="J41" s="29">
        <f t="shared" si="16"/>
        <v>0.9995733924473247</v>
      </c>
      <c r="K41" s="29">
        <f t="shared" si="16"/>
        <v>0.9999044727938657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0.0909669300695913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532</v>
      </c>
    </row>
    <row r="69" spans="1:21" ht="11.25">
      <c r="A69" s="22"/>
      <c r="B69" s="1" t="s">
        <v>480</v>
      </c>
      <c r="C69" s="1" t="s">
        <v>479</v>
      </c>
      <c r="D69" s="1" t="s">
        <v>482</v>
      </c>
      <c r="E69" s="1" t="s">
        <v>484</v>
      </c>
      <c r="F69" s="1" t="s">
        <v>483</v>
      </c>
      <c r="G69" s="1" t="s">
        <v>485</v>
      </c>
      <c r="H69" s="1" t="s">
        <v>486</v>
      </c>
      <c r="I69" s="1" t="s">
        <v>487</v>
      </c>
      <c r="J69" s="1" t="s">
        <v>392</v>
      </c>
      <c r="K69" s="1" t="s">
        <v>481</v>
      </c>
      <c r="L69" s="1" t="s">
        <v>490</v>
      </c>
      <c r="M69" s="1" t="s">
        <v>492</v>
      </c>
      <c r="N69" s="1" t="s">
        <v>495</v>
      </c>
      <c r="O69" s="1" t="s">
        <v>488</v>
      </c>
      <c r="P69" s="1" t="s">
        <v>489</v>
      </c>
      <c r="Q69" s="1" t="s">
        <v>513</v>
      </c>
      <c r="R69" s="1" t="s">
        <v>512</v>
      </c>
      <c r="S69" s="1" t="s">
        <v>494</v>
      </c>
      <c r="T69" s="1" t="s">
        <v>491</v>
      </c>
      <c r="U69" s="1" t="s">
        <v>543</v>
      </c>
    </row>
    <row r="70" spans="1:21" ht="11.25">
      <c r="A70" s="1" t="s">
        <v>478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501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503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523</v>
      </c>
      <c r="B75" s="39">
        <v>0</v>
      </c>
    </row>
    <row r="76" spans="1:2" ht="11.25">
      <c r="A76" s="1" t="s">
        <v>439</v>
      </c>
      <c r="B76" s="93">
        <v>815775.5763590767</v>
      </c>
    </row>
    <row r="77" spans="1:2" ht="11.25">
      <c r="A77" s="1" t="s">
        <v>441</v>
      </c>
      <c r="B77" s="39">
        <v>324422.6703893792</v>
      </c>
    </row>
    <row r="78" spans="1:2" ht="11.25">
      <c r="A78" s="1" t="s">
        <v>440</v>
      </c>
      <c r="B78" s="93">
        <v>3725412.536306778</v>
      </c>
    </row>
    <row r="79" spans="1:2" ht="11.25">
      <c r="A79" s="1" t="s">
        <v>542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484</v>
      </c>
    </row>
    <row r="83" spans="1:2" ht="11.25">
      <c r="A83" s="1" t="s">
        <v>523</v>
      </c>
      <c r="B83" s="39">
        <v>0</v>
      </c>
    </row>
    <row r="84" spans="1:2" ht="11.25">
      <c r="A84" s="1" t="s">
        <v>534</v>
      </c>
      <c r="B84" s="120">
        <v>5.804982036802153</v>
      </c>
    </row>
    <row r="85" spans="1:2" ht="11.25">
      <c r="A85" s="1" t="s">
        <v>369</v>
      </c>
      <c r="B85" s="120">
        <v>2.245314319076767</v>
      </c>
    </row>
    <row r="86" spans="1:2" ht="11.25">
      <c r="A86" s="1" t="s">
        <v>501</v>
      </c>
      <c r="B86" s="120">
        <v>30.149666915583403</v>
      </c>
    </row>
    <row r="87" spans="1:2" ht="11.25">
      <c r="A87" s="34" t="s">
        <v>372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524</v>
      </c>
      <c r="B90" s="128">
        <f>SLOPE(B83:B85,B75:B77)</f>
        <v>7.126336539044292E-06</v>
      </c>
    </row>
    <row r="91" spans="1:2" ht="11.25">
      <c r="A91" s="1" t="s">
        <v>525</v>
      </c>
      <c r="B91" s="128">
        <f>INTERCEPT(B83:B85,B75:B77)</f>
        <v>-0.02504669055961317</v>
      </c>
    </row>
    <row r="92" spans="1:2" ht="11.25">
      <c r="A92" s="1" t="s">
        <v>526</v>
      </c>
      <c r="B92" s="128">
        <f>TREND(B83:B85,B75:B77,,TRUE)</f>
        <v>-0.025046690559612284</v>
      </c>
    </row>
    <row r="93" spans="1:2" ht="11.25">
      <c r="A93" s="1" t="s">
        <v>527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499</v>
      </c>
      <c r="B1" s="3" t="s">
        <v>500</v>
      </c>
      <c r="C1" s="3" t="s">
        <v>501</v>
      </c>
      <c r="D1" s="3" t="s">
        <v>478</v>
      </c>
      <c r="E1" s="3" t="s">
        <v>534</v>
      </c>
      <c r="F1" s="3" t="s">
        <v>477</v>
      </c>
      <c r="G1" s="69" t="s">
        <v>372</v>
      </c>
      <c r="H1" s="3" t="s">
        <v>502</v>
      </c>
      <c r="I1" s="3" t="s">
        <v>503</v>
      </c>
      <c r="J1" s="3" t="s">
        <v>375</v>
      </c>
      <c r="K1" s="3" t="s">
        <v>376</v>
      </c>
      <c r="L1" s="12"/>
      <c r="M1" s="13" t="s">
        <v>384</v>
      </c>
      <c r="N1" s="54" t="s">
        <v>374</v>
      </c>
      <c r="O1" s="55" t="s">
        <v>501</v>
      </c>
      <c r="P1" s="55" t="s">
        <v>477</v>
      </c>
      <c r="Q1" s="55" t="s">
        <v>534</v>
      </c>
      <c r="R1" s="55" t="s">
        <v>503</v>
      </c>
      <c r="S1" s="55" t="s">
        <v>378</v>
      </c>
      <c r="T1" s="55" t="s">
        <v>478</v>
      </c>
      <c r="U1" s="55" t="s">
        <v>386</v>
      </c>
      <c r="V1" s="56" t="s">
        <v>502</v>
      </c>
      <c r="W1" s="55" t="s">
        <v>500</v>
      </c>
      <c r="X1" s="57" t="s">
        <v>379</v>
      </c>
    </row>
    <row r="2" spans="1:24" ht="11.25">
      <c r="A2" s="4" t="s">
        <v>514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480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515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479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516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482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517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484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505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483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504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485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506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486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518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487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519</v>
      </c>
      <c r="B10" s="5" t="s">
        <v>507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377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520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481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521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508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509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510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382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488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490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489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492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490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495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491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488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492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489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493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513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511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512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494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494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512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491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495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543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513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380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543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381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533</v>
      </c>
      <c r="B31" s="38"/>
      <c r="C31" s="12"/>
      <c r="E31" s="4"/>
      <c r="F31" s="44"/>
    </row>
    <row r="32" spans="1:11" ht="23.25" thickBot="1">
      <c r="A32" s="2" t="s">
        <v>499</v>
      </c>
      <c r="B32" s="3" t="s">
        <v>500</v>
      </c>
      <c r="C32" s="3" t="s">
        <v>501</v>
      </c>
      <c r="D32" s="3" t="s">
        <v>478</v>
      </c>
      <c r="E32" s="3" t="s">
        <v>534</v>
      </c>
      <c r="F32" s="3" t="s">
        <v>477</v>
      </c>
      <c r="G32" s="69" t="s">
        <v>372</v>
      </c>
      <c r="H32" s="3" t="s">
        <v>502</v>
      </c>
      <c r="I32" s="3" t="s">
        <v>503</v>
      </c>
      <c r="J32" s="3" t="s">
        <v>375</v>
      </c>
      <c r="K32" s="3" t="s">
        <v>376</v>
      </c>
    </row>
    <row r="33" spans="1:11" ht="11.25">
      <c r="A33" s="4" t="s">
        <v>514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515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516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517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505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504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506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518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519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520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509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H9" sqref="H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475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-269.49142871092454</v>
      </c>
      <c r="D4" s="7">
        <f>'blk, drift &amp; conc calc'!D5</f>
        <v>4686.311283386955</v>
      </c>
      <c r="E4" s="7">
        <f>'blk, drift &amp; conc calc'!E5</f>
        <v>384.1693924199556</v>
      </c>
      <c r="F4" s="7">
        <f>'blk, drift &amp; conc calc'!F5</f>
        <v>952.67</v>
      </c>
      <c r="G4" s="7">
        <f>'blk, drift &amp; conc calc'!G5</f>
        <v>444.51</v>
      </c>
      <c r="H4" s="7">
        <f>'blk, drift &amp; conc calc'!H5</f>
        <v>-1105.1727828746177</v>
      </c>
      <c r="I4" s="7">
        <f>'blk, drift &amp; conc calc'!I5</f>
        <v>4916.722403610777</v>
      </c>
      <c r="J4" s="7">
        <f>'blk, drift &amp; conc calc'!J5</f>
        <v>4498.163427344273</v>
      </c>
      <c r="K4" s="7">
        <f>'blk, drift &amp; conc calc'!K5</f>
        <v>149.48893257172992</v>
      </c>
      <c r="L4" s="7">
        <f>'blk, drift &amp; conc calc'!L5</f>
        <v>2075.703395186608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149.48893257172992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190.78801127652875</v>
      </c>
      <c r="D5" s="7">
        <f>'blk, drift &amp; conc calc'!D32</f>
        <v>5861.180992452673</v>
      </c>
      <c r="E5" s="7">
        <f>'blk, drift &amp; conc calc'!E32</f>
        <v>413.6966614364273</v>
      </c>
      <c r="F5" s="7">
        <f>'blk, drift &amp; conc calc'!F32</f>
        <v>815.09</v>
      </c>
      <c r="G5" s="7">
        <f>'blk, drift &amp; conc calc'!G32</f>
        <v>391.315</v>
      </c>
      <c r="H5" s="7">
        <f>'blk, drift &amp; conc calc'!H32</f>
        <v>-1194.230886850153</v>
      </c>
      <c r="I5" s="7">
        <f>'blk, drift &amp; conc calc'!I32</f>
        <v>5573.177534881629</v>
      </c>
      <c r="J5" s="7">
        <f>'blk, drift &amp; conc calc'!J32</f>
        <v>4950.586799982831</v>
      </c>
      <c r="K5" s="7">
        <f>'blk, drift &amp; conc calc'!K32</f>
        <v>126.255</v>
      </c>
      <c r="L5" s="7">
        <f>'blk, drift &amp; conc calc'!L32</f>
        <v>2244.8210440816188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903.355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496</v>
      </c>
      <c r="C9" s="7">
        <f>AVERAGE(C4:C5)</f>
        <v>-39.351708717197894</v>
      </c>
      <c r="D9" s="7">
        <f>AVERAGE(D4:D5)</f>
        <v>5273.746137919814</v>
      </c>
      <c r="E9" s="7">
        <f>AVERAGE(E4:E5)</f>
        <v>398.93302692819145</v>
      </c>
      <c r="F9" s="7">
        <f aca="true" t="shared" si="0" ref="F9:V9">AVERAGE(F4:F5)</f>
        <v>883.88</v>
      </c>
      <c r="G9" s="7">
        <f t="shared" si="0"/>
        <v>417.9125</v>
      </c>
      <c r="H9" s="7">
        <f t="shared" si="0"/>
        <v>-1149.7018348623853</v>
      </c>
      <c r="I9" s="7">
        <f t="shared" si="0"/>
        <v>5244.949969246203</v>
      </c>
      <c r="J9" s="7">
        <f t="shared" si="0"/>
        <v>4724.375113663552</v>
      </c>
      <c r="K9" s="7">
        <f t="shared" si="0"/>
        <v>137.87196628586497</v>
      </c>
      <c r="L9" s="7">
        <f t="shared" si="0"/>
        <v>2160.2622196341135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526.421966285865</v>
      </c>
      <c r="U9" s="7">
        <f t="shared" si="0"/>
        <v>0</v>
      </c>
      <c r="V9" s="7">
        <f t="shared" si="0"/>
        <v>0</v>
      </c>
    </row>
    <row r="12" ht="11.25">
      <c r="B12" s="71" t="s">
        <v>531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2005-02-13T19:18:01Z</dcterms:modified>
  <cp:category/>
  <cp:version/>
  <cp:contentType/>
  <cp:contentStatus/>
</cp:coreProperties>
</file>