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78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<sst xmlns="http://schemas.openxmlformats.org/spreadsheetml/2006/main" count="6665" uniqueCount="1319">
  <si>
    <t xml:space="preserve">   679,852.04</t>
  </si>
  <si>
    <t xml:space="preserve">   859,842.23</t>
  </si>
  <si>
    <t xml:space="preserve">   802,996.67</t>
  </si>
  <si>
    <t xml:space="preserve">   475,622.38</t>
  </si>
  <si>
    <t xml:space="preserve">   358,144.20</t>
  </si>
  <si>
    <t xml:space="preserve">   469,318.66</t>
  </si>
  <si>
    <t xml:space="preserve">  1,810,052.55</t>
  </si>
  <si>
    <t xml:space="preserve">  1,659,875.00</t>
  </si>
  <si>
    <t xml:space="preserve">  1,775,402.86</t>
  </si>
  <si>
    <t xml:space="preserve">  4,587,136.10</t>
  </si>
  <si>
    <t xml:space="preserve">  5,184,824.66</t>
  </si>
  <si>
    <t xml:space="preserve">  4,653,501.85</t>
  </si>
  <si>
    <t xml:space="preserve">  5,080,072.67</t>
  </si>
  <si>
    <t xml:space="preserve">  5,298,822.75</t>
  </si>
  <si>
    <t xml:space="preserve">  4,742,749.61</t>
  </si>
  <si>
    <t xml:space="preserve">   427,688.45</t>
  </si>
  <si>
    <t xml:space="preserve">   439,004.40</t>
  </si>
  <si>
    <t xml:space="preserve">   425,099.90</t>
  </si>
  <si>
    <t xml:space="preserve">    28,851.99</t>
  </si>
  <si>
    <t xml:space="preserve">    28,257.36</t>
  </si>
  <si>
    <t xml:space="preserve">    27,553.41</t>
  </si>
  <si>
    <t xml:space="preserve">       33.16</t>
  </si>
  <si>
    <t xml:space="preserve">       59.01</t>
  </si>
  <si>
    <t>-       58.51</t>
  </si>
  <si>
    <t xml:space="preserve">  4,013,247.26</t>
  </si>
  <si>
    <t xml:space="preserve">  3,905,694.56</t>
  </si>
  <si>
    <t xml:space="preserve">  3,811,499.20</t>
  </si>
  <si>
    <t xml:space="preserve">   319,748.42</t>
  </si>
  <si>
    <t xml:space="preserve">   331,510.83</t>
  </si>
  <si>
    <t xml:space="preserve">   325,581.78</t>
  </si>
  <si>
    <t xml:space="preserve">  3,373,029.05</t>
  </si>
  <si>
    <t xml:space="preserve">  3,549,430.91</t>
  </si>
  <si>
    <t xml:space="preserve">  3,573,021.15</t>
  </si>
  <si>
    <t xml:space="preserve">  5,649,307.91</t>
  </si>
  <si>
    <t xml:space="preserve">  6,016,665.80</t>
  </si>
  <si>
    <t xml:space="preserve">  5,509,470.24</t>
  </si>
  <si>
    <t xml:space="preserve">   384,736.91</t>
  </si>
  <si>
    <t xml:space="preserve">   401,439.97</t>
  </si>
  <si>
    <t xml:space="preserve">   375,107.74</t>
  </si>
  <si>
    <t xml:space="preserve">     2,998.01</t>
  </si>
  <si>
    <t xml:space="preserve">     2,626.60</t>
  </si>
  <si>
    <t xml:space="preserve">     2,952.10</t>
  </si>
  <si>
    <t xml:space="preserve">    70,772.65</t>
  </si>
  <si>
    <t xml:space="preserve">    70,384.76</t>
  </si>
  <si>
    <t xml:space="preserve">    71,625.55</t>
  </si>
  <si>
    <t xml:space="preserve">    71,621.39</t>
  </si>
  <si>
    <t xml:space="preserve">    71,802.36</t>
  </si>
  <si>
    <t xml:space="preserve">    76,950.65</t>
  </si>
  <si>
    <t xml:space="preserve">     4,036.27</t>
  </si>
  <si>
    <t xml:space="preserve">     3,687.02</t>
  </si>
  <si>
    <t xml:space="preserve">     3,526.10</t>
  </si>
  <si>
    <t xml:space="preserve">       59.40</t>
  </si>
  <si>
    <t xml:space="preserve">       68.56</t>
  </si>
  <si>
    <t xml:space="preserve">      262.01</t>
  </si>
  <si>
    <t>93R1  11-16</t>
  </si>
  <si>
    <t xml:space="preserve">     1,272.83</t>
  </si>
  <si>
    <t xml:space="preserve">     1,338.83</t>
  </si>
  <si>
    <t xml:space="preserve">     1,261.14</t>
  </si>
  <si>
    <t xml:space="preserve">  4,859,725.96</t>
  </si>
  <si>
    <t xml:space="preserve">  5,181,336.88</t>
  </si>
  <si>
    <t xml:space="preserve">  5,237,182.91</t>
  </si>
  <si>
    <t xml:space="preserve">   185,262.59</t>
  </si>
  <si>
    <t xml:space="preserve">   182,491.89</t>
  </si>
  <si>
    <t xml:space="preserve">   189,780.45</t>
  </si>
  <si>
    <t xml:space="preserve">  1,587,963.99</t>
  </si>
  <si>
    <t xml:space="preserve">  1,518,346.24</t>
  </si>
  <si>
    <t xml:space="preserve">  1,585,092.14</t>
  </si>
  <si>
    <t xml:space="preserve">   361,030.14</t>
  </si>
  <si>
    <t xml:space="preserve">   353,587.62</t>
  </si>
  <si>
    <t xml:space="preserve">   358,585.67</t>
  </si>
  <si>
    <t xml:space="preserve">   527,407.83</t>
  </si>
  <si>
    <t xml:space="preserve">   516,209.59</t>
  </si>
  <si>
    <t xml:space="preserve">   512,910.37</t>
  </si>
  <si>
    <t xml:space="preserve">  2,556,368.23</t>
  </si>
  <si>
    <t xml:space="preserve">  2,643,161.31</t>
  </si>
  <si>
    <t xml:space="preserve">  2,584,950.12</t>
  </si>
  <si>
    <t xml:space="preserve">  5,772,939.59</t>
  </si>
  <si>
    <t xml:space="preserve">  5,708,866.54</t>
  </si>
  <si>
    <t xml:space="preserve">  5,714,005.08</t>
  </si>
  <si>
    <t xml:space="preserve">  6,673,339.78</t>
  </si>
  <si>
    <t xml:space="preserve">  6,735,477.65</t>
  </si>
  <si>
    <t xml:space="preserve">  6,625,432.71</t>
  </si>
  <si>
    <t xml:space="preserve">   983,724.01</t>
  </si>
  <si>
    <t xml:space="preserve">   921,364.04</t>
  </si>
  <si>
    <t xml:space="preserve">   934,701.29</t>
  </si>
  <si>
    <t xml:space="preserve">     4,206.98</t>
  </si>
  <si>
    <t xml:space="preserve">     4,526.16</t>
  </si>
  <si>
    <t xml:space="preserve">     4,272.14</t>
  </si>
  <si>
    <t>94R1  66-76</t>
  </si>
  <si>
    <t xml:space="preserve">        1.48</t>
  </si>
  <si>
    <t xml:space="preserve">       15.03</t>
  </si>
  <si>
    <t xml:space="preserve">       88.36</t>
  </si>
  <si>
    <t xml:space="preserve">  5,078,267.93</t>
  </si>
  <si>
    <t xml:space="preserve">  4,651,076.11</t>
  </si>
  <si>
    <t xml:space="preserve">  4,941,776.63</t>
  </si>
  <si>
    <t xml:space="preserve">   278,808.84</t>
  </si>
  <si>
    <t xml:space="preserve">   284,196.13</t>
  </si>
  <si>
    <t xml:space="preserve">   254,901.49</t>
  </si>
  <si>
    <t xml:space="preserve">  1,917,656.63</t>
  </si>
  <si>
    <t xml:space="preserve">  1,979,545.26</t>
  </si>
  <si>
    <t xml:space="preserve">  1,907,818.98</t>
  </si>
  <si>
    <t xml:space="preserve">  1,065,394.85</t>
  </si>
  <si>
    <t xml:space="preserve">  1,114,687.84</t>
  </si>
  <si>
    <t xml:space="preserve">  1,109,157.31</t>
  </si>
  <si>
    <t xml:space="preserve">   486,957.18</t>
  </si>
  <si>
    <t xml:space="preserve">   487,255.99</t>
  </si>
  <si>
    <t xml:space="preserve">   491,699.81</t>
  </si>
  <si>
    <t xml:space="preserve">   210,052.15</t>
  </si>
  <si>
    <t xml:space="preserve">   206,932.09</t>
  </si>
  <si>
    <t xml:space="preserve">   217,600.41</t>
  </si>
  <si>
    <t xml:space="preserve">  6,490,878.24</t>
  </si>
  <si>
    <t xml:space="preserve">  6,473,081.04</t>
  </si>
  <si>
    <t xml:space="preserve">  6,001,151.37</t>
  </si>
  <si>
    <t xml:space="preserve">  6,305,006.69</t>
  </si>
  <si>
    <t xml:space="preserve">  5,524,956.57</t>
  </si>
  <si>
    <t xml:space="preserve">  6,592,230.28</t>
  </si>
  <si>
    <t xml:space="preserve">   359,578.33</t>
  </si>
  <si>
    <t xml:space="preserve">   327,383.58</t>
  </si>
  <si>
    <t xml:space="preserve">   386,248.24</t>
  </si>
  <si>
    <t xml:space="preserve">     3,301.31</t>
  </si>
  <si>
    <t xml:space="preserve">     3,282.24</t>
  </si>
  <si>
    <t xml:space="preserve">     3,384.85</t>
  </si>
  <si>
    <t>94R3  18-26</t>
  </si>
  <si>
    <t xml:space="preserve">      129.84</t>
  </si>
  <si>
    <t xml:space="preserve">      106.74</t>
  </si>
  <si>
    <t xml:space="preserve">      158.48</t>
  </si>
  <si>
    <t xml:space="preserve">  4,887,798.71</t>
  </si>
  <si>
    <t xml:space="preserve">  5,090,169.13</t>
  </si>
  <si>
    <t xml:space="preserve">  5,019,570.93</t>
  </si>
  <si>
    <t xml:space="preserve">   488,106.82</t>
  </si>
  <si>
    <t xml:space="preserve">   464,605.93</t>
  </si>
  <si>
    <t xml:space="preserve">   468,974.41</t>
  </si>
  <si>
    <t xml:space="preserve">  4,049,046.89</t>
  </si>
  <si>
    <t xml:space="preserve">  3,760,826.05</t>
  </si>
  <si>
    <t xml:space="preserve">  3,789,359.34</t>
  </si>
  <si>
    <t xml:space="preserve">  1,098,526.44</t>
  </si>
  <si>
    <t xml:space="preserve">  1,091,936.84</t>
  </si>
  <si>
    <t xml:space="preserve">  1,034,239.73</t>
  </si>
  <si>
    <t xml:space="preserve">   528,226.47</t>
  </si>
  <si>
    <t xml:space="preserve">   512,554.53</t>
  </si>
  <si>
    <t xml:space="preserve">   493,281.92</t>
  </si>
  <si>
    <t xml:space="preserve">   944,105.02</t>
  </si>
  <si>
    <t xml:space="preserve">   989,026.52</t>
  </si>
  <si>
    <t xml:space="preserve">   937,145.76</t>
  </si>
  <si>
    <t xml:space="preserve">  5,154,069.24</t>
  </si>
  <si>
    <t xml:space="preserve">  4,833,746.04</t>
  </si>
  <si>
    <t xml:space="preserve">  4,891,304.78</t>
  </si>
  <si>
    <t xml:space="preserve">  5,684,037.74</t>
  </si>
  <si>
    <t xml:space="preserve">  5,952,006.41</t>
  </si>
  <si>
    <t xml:space="preserve">  6,291,025.27</t>
  </si>
  <si>
    <t xml:space="preserve">   487,335.85</t>
  </si>
  <si>
    <t xml:space="preserve">   441,387.93</t>
  </si>
  <si>
    <t xml:space="preserve">   434,518.90</t>
  </si>
  <si>
    <t xml:space="preserve">     2,048.77</t>
  </si>
  <si>
    <t xml:space="preserve">     2,165.51</t>
  </si>
  <si>
    <t xml:space="preserve">     2,043.60</t>
  </si>
  <si>
    <t xml:space="preserve">      275.07</t>
  </si>
  <si>
    <t xml:space="preserve">      297.83</t>
  </si>
  <si>
    <t xml:space="preserve">      310.20</t>
  </si>
  <si>
    <t xml:space="preserve">  4,869,013.59</t>
  </si>
  <si>
    <t xml:space="preserve">  5,027,799.88</t>
  </si>
  <si>
    <t xml:space="preserve">  4,814,863.44</t>
  </si>
  <si>
    <t xml:space="preserve">   433,626.32</t>
  </si>
  <si>
    <t xml:space="preserve">   458,672.70</t>
  </si>
  <si>
    <t xml:space="preserve">   439,722.07</t>
  </si>
  <si>
    <t xml:space="preserve">  5,139,584.52</t>
  </si>
  <si>
    <t xml:space="preserve">  4,515,790.53</t>
  </si>
  <si>
    <t xml:space="preserve">  5,277,629.34</t>
  </si>
  <si>
    <t xml:space="preserve">   847,786.37</t>
  </si>
  <si>
    <t xml:space="preserve">   792,998.66</t>
  </si>
  <si>
    <t xml:space="preserve">   858,690.39</t>
  </si>
  <si>
    <t xml:space="preserve">   473,136.33</t>
  </si>
  <si>
    <t xml:space="preserve">   499,544.89</t>
  </si>
  <si>
    <t xml:space="preserve">   466,406.49</t>
  </si>
  <si>
    <t xml:space="preserve">  1,852,691.19</t>
  </si>
  <si>
    <t xml:space="preserve">  1,880,463.01</t>
  </si>
  <si>
    <t xml:space="preserve">  1,844,095.28</t>
  </si>
  <si>
    <t xml:space="preserve">  4,842,739.71</t>
  </si>
  <si>
    <t xml:space="preserve">  4,958,019.49</t>
  </si>
  <si>
    <t xml:space="preserve">  4,718,254.48</t>
  </si>
  <si>
    <t xml:space="preserve">  4,959,190.60</t>
  </si>
  <si>
    <t xml:space="preserve">  5,277,291.17</t>
  </si>
  <si>
    <t xml:space="preserve">  5,371,084.38</t>
  </si>
  <si>
    <t xml:space="preserve">   425,108.70</t>
  </si>
  <si>
    <t xml:space="preserve">   415,573.95</t>
  </si>
  <si>
    <t xml:space="preserve">   444,243.73</t>
  </si>
  <si>
    <t xml:space="preserve">    26,667.31</t>
  </si>
  <si>
    <t xml:space="preserve">    27,602.72</t>
  </si>
  <si>
    <t xml:space="preserve">    28,088.68</t>
  </si>
  <si>
    <t xml:space="preserve">       73.91</t>
  </si>
  <si>
    <t xml:space="preserve">       16.64</t>
  </si>
  <si>
    <t xml:space="preserve">       44.25</t>
  </si>
  <si>
    <t xml:space="preserve">  4,488,299.97</t>
  </si>
  <si>
    <t xml:space="preserve">  4,795,833.72</t>
  </si>
  <si>
    <t xml:space="preserve">  4,716,496.92</t>
  </si>
  <si>
    <t xml:space="preserve">   463,274.61</t>
  </si>
  <si>
    <t xml:space="preserve">   340,380.00</t>
  </si>
  <si>
    <t xml:space="preserve">   463,446.64</t>
  </si>
  <si>
    <t xml:space="preserve">  4,804,236.72</t>
  </si>
  <si>
    <t xml:space="preserve">  4,496,405.48</t>
  </si>
  <si>
    <t xml:space="preserve">  4,764,132.07</t>
  </si>
  <si>
    <t xml:space="preserve">  1,184,262.45</t>
  </si>
  <si>
    <t xml:space="preserve">  1,136,802.49</t>
  </si>
  <si>
    <t xml:space="preserve">  1,142,021.70</t>
  </si>
  <si>
    <t xml:space="preserve">   441,781.26</t>
  </si>
  <si>
    <t xml:space="preserve">   445,117.17</t>
  </si>
  <si>
    <t xml:space="preserve">   479,618.74</t>
  </si>
  <si>
    <t xml:space="preserve">   623,726.57</t>
  </si>
  <si>
    <t xml:space="preserve">   650,836.25</t>
  </si>
  <si>
    <t xml:space="preserve">   667,709.82</t>
  </si>
  <si>
    <t xml:space="preserve">  5,103,355.55</t>
  </si>
  <si>
    <t xml:space="preserve">  5,452,889.12</t>
  </si>
  <si>
    <t xml:space="preserve">  5,504,222.72</t>
  </si>
  <si>
    <t xml:space="preserve">  6,076,368.86</t>
  </si>
  <si>
    <t xml:space="preserve">  6,108,209.80</t>
  </si>
  <si>
    <t xml:space="preserve">  6,182,764.61</t>
  </si>
  <si>
    <t xml:space="preserve">   356,453.98</t>
  </si>
  <si>
    <t xml:space="preserve">   331,443.26</t>
  </si>
  <si>
    <t xml:space="preserve">   357,097.50</t>
  </si>
  <si>
    <t xml:space="preserve">     1,334.60</t>
  </si>
  <si>
    <t xml:space="preserve">     1,230.62</t>
  </si>
  <si>
    <t xml:space="preserve">     1,399.03</t>
  </si>
  <si>
    <t>95R3  39-51</t>
  </si>
  <si>
    <t xml:space="preserve">       73.54</t>
  </si>
  <si>
    <t xml:space="preserve">       35.74</t>
  </si>
  <si>
    <t xml:space="preserve">       33.20</t>
  </si>
  <si>
    <t xml:space="preserve">  4,664,165.27</t>
  </si>
  <si>
    <t xml:space="preserve">  4,719,845.65</t>
  </si>
  <si>
    <t xml:space="preserve">  4,585,025.92</t>
  </si>
  <si>
    <t xml:space="preserve">   285,870.69</t>
  </si>
  <si>
    <t xml:space="preserve">   299,635.43</t>
  </si>
  <si>
    <t xml:space="preserve">   303,366.02</t>
  </si>
  <si>
    <t xml:space="preserve">  2,374,558.43</t>
  </si>
  <si>
    <t xml:space="preserve">  2,091,703.07</t>
  </si>
  <si>
    <t xml:space="preserve">  2,479,952.04</t>
  </si>
  <si>
    <t xml:space="preserve">  1,373,901.10</t>
  </si>
  <si>
    <t xml:space="preserve">  1,366,452.52</t>
  </si>
  <si>
    <t xml:space="preserve">  1,381,782.36</t>
  </si>
  <si>
    <t xml:space="preserve">   506,940.23</t>
  </si>
  <si>
    <t xml:space="preserve">   463,032.89</t>
  </si>
  <si>
    <t xml:space="preserve">   507,772.37</t>
  </si>
  <si>
    <t xml:space="preserve">   220,712.41</t>
  </si>
  <si>
    <t xml:space="preserve">   211,945.33</t>
  </si>
  <si>
    <t xml:space="preserve">   230,195.84</t>
  </si>
  <si>
    <t xml:space="preserve">  6,188,167.30</t>
  </si>
  <si>
    <t xml:space="preserve">  6,119,782.05</t>
  </si>
  <si>
    <t xml:space="preserve">  6,191,735.57</t>
  </si>
  <si>
    <t xml:space="preserve">  5,974,650.91</t>
  </si>
  <si>
    <t xml:space="preserve">  5,382,486.77</t>
  </si>
  <si>
    <t xml:space="preserve">  6,569,814.00</t>
  </si>
  <si>
    <t xml:space="preserve">   294,580.29</t>
  </si>
  <si>
    <t xml:space="preserve">   331,156.26</t>
  </si>
  <si>
    <t xml:space="preserve">   307,380.72</t>
  </si>
  <si>
    <t xml:space="preserve">     2,332.33</t>
  </si>
  <si>
    <t xml:space="preserve">     2,347.12</t>
  </si>
  <si>
    <t xml:space="preserve">     2,434.50</t>
  </si>
  <si>
    <t>97R1  8-18</t>
  </si>
  <si>
    <t xml:space="preserve">       63.94</t>
  </si>
  <si>
    <t xml:space="preserve">       53.90</t>
  </si>
  <si>
    <t xml:space="preserve">       34.73</t>
  </si>
  <si>
    <t xml:space="preserve">  5,013,283.95</t>
  </si>
  <si>
    <t xml:space="preserve">  4,516,274.95</t>
  </si>
  <si>
    <t xml:space="preserve">  4,887,182.10</t>
  </si>
  <si>
    <t xml:space="preserve">   360,105.68</t>
  </si>
  <si>
    <t xml:space="preserve">   348,596.75</t>
  </si>
  <si>
    <t xml:space="preserve">   352,250.21</t>
  </si>
  <si>
    <t xml:space="preserve">  3,106,754.14</t>
  </si>
  <si>
    <t xml:space="preserve">  2,905,694.26</t>
  </si>
  <si>
    <t xml:space="preserve">  2,588,188.13</t>
  </si>
  <si>
    <t xml:space="preserve">  1,299,833.24</t>
  </si>
  <si>
    <t xml:space="preserve">  1,375,477.12</t>
  </si>
  <si>
    <t xml:space="preserve">  1,287,118.56</t>
  </si>
  <si>
    <t xml:space="preserve">   482,985.33</t>
  </si>
  <si>
    <t xml:space="preserve">   485,607.51</t>
  </si>
  <si>
    <t xml:space="preserve">   506,668.66</t>
  </si>
  <si>
    <t xml:space="preserve">   225,644.96</t>
  </si>
  <si>
    <t xml:space="preserve">   212,861.49</t>
  </si>
  <si>
    <t xml:space="preserve">   228,928.07</t>
  </si>
  <si>
    <t xml:space="preserve">  5,856,771.76</t>
  </si>
  <si>
    <t xml:space="preserve">  5,983,970.71</t>
  </si>
  <si>
    <t xml:space="preserve">  5,211,285.83</t>
  </si>
  <si>
    <t xml:space="preserve">  5,075,615.71</t>
  </si>
  <si>
    <t xml:space="preserve">  5,619,885.16</t>
  </si>
  <si>
    <t xml:space="preserve">  4,944,612.06</t>
  </si>
  <si>
    <t xml:space="preserve">   358,224.51</t>
  </si>
  <si>
    <t xml:space="preserve">   341,846.66</t>
  </si>
  <si>
    <t xml:space="preserve">   350,597.12</t>
  </si>
  <si>
    <t xml:space="preserve">     1,362.15</t>
  </si>
  <si>
    <t xml:space="preserve">     1,428.97</t>
  </si>
  <si>
    <t xml:space="preserve">     1,529.17</t>
  </si>
  <si>
    <t xml:space="preserve">       97.56</t>
  </si>
  <si>
    <t xml:space="preserve">       90.03</t>
  </si>
  <si>
    <t xml:space="preserve">       97.12</t>
  </si>
  <si>
    <t xml:space="preserve">  4,344,916.46</t>
  </si>
  <si>
    <t xml:space="preserve">  4,393,531.28</t>
  </si>
  <si>
    <t xml:space="preserve">  4,246,514.21</t>
  </si>
  <si>
    <t xml:space="preserve">   496,032.63</t>
  </si>
  <si>
    <t xml:space="preserve">   534,410.68</t>
  </si>
  <si>
    <t xml:space="preserve">   447,688.75</t>
  </si>
  <si>
    <t xml:space="preserve">  6,626,108.30</t>
  </si>
  <si>
    <t xml:space="preserve">  5,830,301.26</t>
  </si>
  <si>
    <t xml:space="preserve">  5,457,119.33</t>
  </si>
  <si>
    <t xml:space="preserve">   973,546.98</t>
  </si>
  <si>
    <t xml:space="preserve">   903,929.32</t>
  </si>
  <si>
    <t xml:space="preserve">   881,726.99</t>
  </si>
  <si>
    <t xml:space="preserve">   451,370.07</t>
  </si>
  <si>
    <t xml:space="preserve">   443,420.51</t>
  </si>
  <si>
    <t xml:space="preserve">   424,947.86</t>
  </si>
  <si>
    <t xml:space="preserve">   980,001.19</t>
  </si>
  <si>
    <t xml:space="preserve">  1,116,995.55</t>
  </si>
  <si>
    <t xml:space="preserve">  1,074,945.82</t>
  </si>
  <si>
    <t xml:space="preserve">  4,960,364.59</t>
  </si>
  <si>
    <t xml:space="preserve">  5,249,816.30</t>
  </si>
  <si>
    <t xml:space="preserve">  4,842,171.97</t>
  </si>
  <si>
    <t xml:space="preserve">  6,911,940.82</t>
  </si>
  <si>
    <t xml:space="preserve">  6,791,760.90</t>
  </si>
  <si>
    <t xml:space="preserve">  6,768,292.51</t>
  </si>
  <si>
    <t xml:space="preserve">   251,186.56</t>
  </si>
  <si>
    <t xml:space="preserve">   254,232.08</t>
  </si>
  <si>
    <t xml:space="preserve">   229,384.33</t>
  </si>
  <si>
    <t xml:space="preserve">    12,098.92</t>
  </si>
  <si>
    <t xml:space="preserve">    12,687.41</t>
  </si>
  <si>
    <t xml:space="preserve">    12,024.38</t>
  </si>
  <si>
    <t xml:space="preserve">      321.46</t>
  </si>
  <si>
    <t xml:space="preserve">      359.52</t>
  </si>
  <si>
    <t xml:space="preserve">      261.94</t>
  </si>
  <si>
    <t xml:space="preserve">  4,804,711.35</t>
  </si>
  <si>
    <t xml:space="preserve">  4,513,534.51</t>
  </si>
  <si>
    <t xml:space="preserve">  4,882,538.47</t>
  </si>
  <si>
    <t xml:space="preserve">   450,246.31</t>
  </si>
  <si>
    <t xml:space="preserve">   458,039.46</t>
  </si>
  <si>
    <t xml:space="preserve">   460,961.05</t>
  </si>
  <si>
    <t xml:space="preserve">  5,052,274.45</t>
  </si>
  <si>
    <t xml:space="preserve">  5,164,182.62</t>
  </si>
  <si>
    <t xml:space="preserve">  5,172,142.57</t>
  </si>
  <si>
    <t xml:space="preserve">   817,490.88</t>
  </si>
  <si>
    <t xml:space="preserve">   855,541.38</t>
  </si>
  <si>
    <t xml:space="preserve">   866,806.16</t>
  </si>
  <si>
    <t xml:space="preserve">   493,392.00</t>
  </si>
  <si>
    <t xml:space="preserve">   459,025.86</t>
  </si>
  <si>
    <t xml:space="preserve">   497,566.34</t>
  </si>
  <si>
    <t xml:space="preserve">  1,907,402.13</t>
  </si>
  <si>
    <t xml:space="preserve">  1,390,875.00</t>
  </si>
  <si>
    <t xml:space="preserve">  1,875,636.40</t>
  </si>
  <si>
    <t xml:space="preserve">  4,876,962.28</t>
  </si>
  <si>
    <t xml:space="preserve">  4,463,278.88</t>
  </si>
  <si>
    <t xml:space="preserve">  4,863,880.50</t>
  </si>
  <si>
    <t xml:space="preserve">  5,034,704.87</t>
  </si>
  <si>
    <t xml:space="preserve">  5,184,766.84</t>
  </si>
  <si>
    <t xml:space="preserve">  5,147,360.15</t>
  </si>
  <si>
    <t xml:space="preserve">   420,997.33</t>
  </si>
  <si>
    <t xml:space="preserve">   419,509.24</t>
  </si>
  <si>
    <t xml:space="preserve">   436,603.05</t>
  </si>
  <si>
    <t xml:space="preserve">    28,149.30</t>
  </si>
  <si>
    <t xml:space="preserve">    27,688.23</t>
  </si>
  <si>
    <t xml:space="preserve">    28,473.60</t>
  </si>
  <si>
    <t>98R3  26-46</t>
  </si>
  <si>
    <t xml:space="preserve">       11.56</t>
  </si>
  <si>
    <t xml:space="preserve">       45.40</t>
  </si>
  <si>
    <t xml:space="preserve">       16.32</t>
  </si>
  <si>
    <t xml:space="preserve">  5,224,331.96</t>
  </si>
  <si>
    <t xml:space="preserve">  5,041,832.71</t>
  </si>
  <si>
    <t xml:space="preserve">  4,749,157.39</t>
  </si>
  <si>
    <t xml:space="preserve">   295,024.90</t>
  </si>
  <si>
    <t xml:space="preserve">   122,658.88</t>
  </si>
  <si>
    <t xml:space="preserve">   278,737.86</t>
  </si>
  <si>
    <t xml:space="preserve">  2,463,182.37</t>
  </si>
  <si>
    <t xml:space="preserve">  2,592,043.59</t>
  </si>
  <si>
    <t xml:space="preserve">  1,875,876.52</t>
  </si>
  <si>
    <t xml:space="preserve">   920,236.97</t>
  </si>
  <si>
    <t xml:space="preserve">  1,268,398.40</t>
  </si>
  <si>
    <t xml:space="preserve">  1,332,908.92</t>
  </si>
  <si>
    <t xml:space="preserve">   320,086.57</t>
  </si>
  <si>
    <t xml:space="preserve">   457,470.11</t>
  </si>
  <si>
    <t xml:space="preserve">   509,446.23</t>
  </si>
  <si>
    <t xml:space="preserve">   184,319.94</t>
  </si>
  <si>
    <t xml:space="preserve">   196,764.21</t>
  </si>
  <si>
    <t xml:space="preserve">   186,983.21</t>
  </si>
  <si>
    <t xml:space="preserve">  5,903,422.05</t>
  </si>
  <si>
    <t xml:space="preserve">  6,252,376.10</t>
  </si>
  <si>
    <t xml:space="preserve">  6,080,002.42</t>
  </si>
  <si>
    <t xml:space="preserve">  6,398,279.58</t>
  </si>
  <si>
    <t xml:space="preserve">  5,979,275.20</t>
  </si>
  <si>
    <t xml:space="preserve">  6,250,285.52</t>
  </si>
  <si>
    <t xml:space="preserve">   358,322.67</t>
  </si>
  <si>
    <t xml:space="preserve">   353,920.89</t>
  </si>
  <si>
    <t xml:space="preserve">   349,923.68</t>
  </si>
  <si>
    <t xml:space="preserve">     3,093.31</t>
  </si>
  <si>
    <t xml:space="preserve">     3,219.53</t>
  </si>
  <si>
    <t xml:space="preserve">     3,285.24</t>
  </si>
  <si>
    <t>-       42.63</t>
  </si>
  <si>
    <t>-       10.92</t>
  </si>
  <si>
    <t xml:space="preserve">       84.64</t>
  </si>
  <si>
    <t xml:space="preserve">  4,444,772.51</t>
  </si>
  <si>
    <t xml:space="preserve">  4,448,062.60</t>
  </si>
  <si>
    <t xml:space="preserve">  4,508,850.38</t>
  </si>
  <si>
    <t xml:space="preserve">   201,168.75</t>
  </si>
  <si>
    <t xml:space="preserve">   348,637.02</t>
  </si>
  <si>
    <t xml:space="preserve">   251,115.00</t>
  </si>
  <si>
    <t xml:space="preserve">  3,431,793.98</t>
  </si>
  <si>
    <t xml:space="preserve">  2,447,360.86</t>
  </si>
  <si>
    <t xml:space="preserve">  2,258,135.35</t>
  </si>
  <si>
    <t xml:space="preserve">  5,430,577.22</t>
  </si>
  <si>
    <t xml:space="preserve">  3,238,558.21</t>
  </si>
  <si>
    <t xml:space="preserve">  3,676,439.98</t>
  </si>
  <si>
    <t xml:space="preserve">   433,956.70</t>
  </si>
  <si>
    <t xml:space="preserve">   431,727.48</t>
  </si>
  <si>
    <t xml:space="preserve">   400,517.13</t>
  </si>
  <si>
    <t xml:space="preserve">     2,469.32</t>
  </si>
  <si>
    <t xml:space="preserve">     1,525.00</t>
  </si>
  <si>
    <t xml:space="preserve">     2,663.71</t>
  </si>
  <si>
    <t xml:space="preserve">   148,675.00</t>
  </si>
  <si>
    <t xml:space="preserve">   250,838.50</t>
  </si>
  <si>
    <t xml:space="preserve">   254,301.62</t>
  </si>
  <si>
    <t xml:space="preserve">   187,506.96</t>
  </si>
  <si>
    <t xml:space="preserve">   263,035.94</t>
  </si>
  <si>
    <t xml:space="preserve">   282,338.39</t>
  </si>
  <si>
    <t xml:space="preserve">     7,084.87</t>
  </si>
  <si>
    <t xml:space="preserve">     6,861.07</t>
  </si>
  <si>
    <t xml:space="preserve">     6,615.93</t>
  </si>
  <si>
    <t xml:space="preserve">      294.14</t>
  </si>
  <si>
    <t xml:space="preserve">      233.16</t>
  </si>
  <si>
    <t xml:space="preserve">      361.72</t>
  </si>
  <si>
    <t>100R1  50-55</t>
  </si>
  <si>
    <t xml:space="preserve">       25.25</t>
  </si>
  <si>
    <t>-        6.33</t>
  </si>
  <si>
    <t xml:space="preserve">      106.61</t>
  </si>
  <si>
    <t xml:space="preserve">  4,567,959.60</t>
  </si>
  <si>
    <t xml:space="preserve">  4,286,504.59</t>
  </si>
  <si>
    <t xml:space="preserve">  3,717,201.97</t>
  </si>
  <si>
    <t xml:space="preserve">   359,201.25</t>
  </si>
  <si>
    <t xml:space="preserve">   386,321.27</t>
  </si>
  <si>
    <t xml:space="preserve">   393,800.82</t>
  </si>
  <si>
    <t xml:space="preserve">  3,725,011.44</t>
  </si>
  <si>
    <t xml:space="preserve">  3,916,838.68</t>
  </si>
  <si>
    <t xml:space="preserve">  4,023,638.14</t>
  </si>
  <si>
    <t xml:space="preserve">  3,666,834.10</t>
  </si>
  <si>
    <t xml:space="preserve">  3,585,228.04</t>
  </si>
  <si>
    <t xml:space="preserve">  3,815,591.27</t>
  </si>
  <si>
    <t xml:space="preserve">   438,795.77</t>
  </si>
  <si>
    <t xml:space="preserve">   410,671.31</t>
  </si>
  <si>
    <t xml:space="preserve">   437,752.47</t>
  </si>
  <si>
    <t xml:space="preserve">    62,725.00</t>
  </si>
  <si>
    <t xml:space="preserve">    70,028.48</t>
  </si>
  <si>
    <t xml:space="preserve">    70,695.10</t>
  </si>
  <si>
    <t xml:space="preserve">  2,628,124.64</t>
  </si>
  <si>
    <t xml:space="preserve">  2,623,630.63</t>
  </si>
  <si>
    <t xml:space="preserve">  2,665,235.99</t>
  </si>
  <si>
    <t xml:space="preserve">  3,458,510.15</t>
  </si>
  <si>
    <t xml:space="preserve">  3,298,931.41</t>
  </si>
  <si>
    <t xml:space="preserve">  3,222,208.24</t>
  </si>
  <si>
    <t xml:space="preserve">   105,873.37</t>
  </si>
  <si>
    <t xml:space="preserve">   102,264.77</t>
  </si>
  <si>
    <t xml:space="preserve">    98,823.89</t>
  </si>
  <si>
    <t xml:space="preserve">     1,727.32</t>
  </si>
  <si>
    <t xml:space="preserve">     1,933.04</t>
  </si>
  <si>
    <t xml:space="preserve">     1,852.75</t>
  </si>
  <si>
    <t>83R2  32-42</t>
  </si>
  <si>
    <t xml:space="preserve">       33.70</t>
  </si>
  <si>
    <t xml:space="preserve">       50.75</t>
  </si>
  <si>
    <t xml:space="preserve">       55.32</t>
  </si>
  <si>
    <t xml:space="preserve">  4,349,092.38</t>
  </si>
  <si>
    <t xml:space="preserve">  4,480,098.03</t>
  </si>
  <si>
    <t xml:space="preserve">  4,591,502.46</t>
  </si>
  <si>
    <t xml:space="preserve">   313,358.23</t>
  </si>
  <si>
    <t xml:space="preserve">   285,193.20</t>
  </si>
  <si>
    <t xml:space="preserve">   307,192.05</t>
  </si>
  <si>
    <t xml:space="preserve">  2,917,644.05</t>
  </si>
  <si>
    <t xml:space="preserve">  2,633,591.52</t>
  </si>
  <si>
    <t xml:space="preserve">  2,900,643.42</t>
  </si>
  <si>
    <t xml:space="preserve">  2,410,937.06</t>
  </si>
  <si>
    <t xml:space="preserve">  2,528,721.27</t>
  </si>
  <si>
    <t xml:space="preserve">  2,388,634.37</t>
  </si>
  <si>
    <t xml:space="preserve">   328,969.75</t>
  </si>
  <si>
    <t xml:space="preserve">   427,854.75</t>
  </si>
  <si>
    <t xml:space="preserve">   457,685.84</t>
  </si>
  <si>
    <t xml:space="preserve">   119,910.43</t>
  </si>
  <si>
    <t xml:space="preserve">   112,119.24</t>
  </si>
  <si>
    <t xml:space="preserve">   113,554.46</t>
  </si>
  <si>
    <t xml:space="preserve">  4,379,613.89</t>
  </si>
  <si>
    <t xml:space="preserve">  4,426,589.20</t>
  </si>
  <si>
    <t xml:space="preserve">  4,290,739.01</t>
  </si>
  <si>
    <t xml:space="preserve">  5,536,025.94</t>
  </si>
  <si>
    <t xml:space="preserve">  5,134,556.91</t>
  </si>
  <si>
    <t xml:space="preserve">  4,671,952.82</t>
  </si>
  <si>
    <t xml:space="preserve">   141,295.52</t>
  </si>
  <si>
    <t xml:space="preserve">   134,686.00</t>
  </si>
  <si>
    <t xml:space="preserve">   141,913.87</t>
  </si>
  <si>
    <t xml:space="preserve">     2,451.96</t>
  </si>
  <si>
    <t xml:space="preserve">     2,401.27</t>
  </si>
  <si>
    <t xml:space="preserve">     2,308.42</t>
  </si>
  <si>
    <t xml:space="preserve">      341.46</t>
  </si>
  <si>
    <t xml:space="preserve">      294.76</t>
  </si>
  <si>
    <t xml:space="preserve">      367.02</t>
  </si>
  <si>
    <t xml:space="preserve">  4,518,070.04</t>
  </si>
  <si>
    <t xml:space="preserve">  5,208,236.35</t>
  </si>
  <si>
    <t xml:space="preserve">  5,181,402.37</t>
  </si>
  <si>
    <t xml:space="preserve">   466,234.41</t>
  </si>
  <si>
    <t xml:space="preserve">   473,742.28</t>
  </si>
  <si>
    <t xml:space="preserve">   459,493.39</t>
  </si>
  <si>
    <t xml:space="preserve">  4,961,215.40</t>
  </si>
  <si>
    <t xml:space="preserve">  4,729,069.26</t>
  </si>
  <si>
    <t xml:space="preserve">  5,153,732.89</t>
  </si>
  <si>
    <t xml:space="preserve">   875,405.06</t>
  </si>
  <si>
    <t xml:space="preserve">   872,497.81</t>
  </si>
  <si>
    <t xml:space="preserve">   905,431.00</t>
  </si>
  <si>
    <t xml:space="preserve">   507,527.44</t>
  </si>
  <si>
    <t xml:space="preserve">   495,425.09</t>
  </si>
  <si>
    <t xml:space="preserve">   507,968.87</t>
  </si>
  <si>
    <t xml:space="preserve">  1,858,304.74</t>
  </si>
  <si>
    <t xml:space="preserve">  1,783,340.40</t>
  </si>
  <si>
    <t xml:space="preserve">  1,802,025.00</t>
  </si>
  <si>
    <t xml:space="preserve">  4,664,398.62</t>
  </si>
  <si>
    <t xml:space="preserve">  4,823,693.18</t>
  </si>
  <si>
    <t xml:space="preserve">  4,933,109.50</t>
  </si>
  <si>
    <t xml:space="preserve">  5,154,728.40</t>
  </si>
  <si>
    <t xml:space="preserve">  5,243,252.83</t>
  </si>
  <si>
    <t xml:space="preserve">  5,259,128.49</t>
  </si>
  <si>
    <t xml:space="preserve">   436,351.43</t>
  </si>
  <si>
    <t xml:space="preserve">   402,702.34</t>
  </si>
  <si>
    <t xml:space="preserve">   438,196.37</t>
  </si>
  <si>
    <t xml:space="preserve">    27,811.78</t>
  </si>
  <si>
    <t xml:space="preserve">    27,530.85</t>
  </si>
  <si>
    <t xml:space="preserve">    28,786.19</t>
  </si>
  <si>
    <t xml:space="preserve">      145.86</t>
  </si>
  <si>
    <t xml:space="preserve">       86.70</t>
  </si>
  <si>
    <t xml:space="preserve">      146.80</t>
  </si>
  <si>
    <t xml:space="preserve">  5,771,320.21</t>
  </si>
  <si>
    <t xml:space="preserve">  5,704,464.89</t>
  </si>
  <si>
    <t xml:space="preserve">  5,993,828.94</t>
  </si>
  <si>
    <t xml:space="preserve">   259,312.50</t>
  </si>
  <si>
    <t xml:space="preserve">   301,484.09</t>
  </si>
  <si>
    <t xml:space="preserve">   276,851.59</t>
  </si>
  <si>
    <t xml:space="preserve">  2,584,203.56</t>
  </si>
  <si>
    <t xml:space="preserve">  2,684,456.78</t>
  </si>
  <si>
    <t xml:space="preserve">  2,809,523.78</t>
  </si>
  <si>
    <t xml:space="preserve">   454,091.66</t>
  </si>
  <si>
    <t xml:space="preserve">   458,673.59</t>
  </si>
  <si>
    <t xml:space="preserve">   409,568.23</t>
  </si>
  <si>
    <t xml:space="preserve">   583,602.82</t>
  </si>
  <si>
    <t xml:space="preserve">   557,713.19</t>
  </si>
  <si>
    <t xml:space="preserve">   631,602.46</t>
  </si>
  <si>
    <t xml:space="preserve">   460,636.64</t>
  </si>
  <si>
    <t xml:space="preserve">   457,588.08</t>
  </si>
  <si>
    <t xml:space="preserve">   423,993.79</t>
  </si>
  <si>
    <t xml:space="preserve">  2,515,377.70</t>
  </si>
  <si>
    <t xml:space="preserve">  2,782,115.49</t>
  </si>
  <si>
    <t xml:space="preserve">  2,747,656.24</t>
  </si>
  <si>
    <t xml:space="preserve">  6,136,743.31</t>
  </si>
  <si>
    <t xml:space="preserve">  6,044,159.02</t>
  </si>
  <si>
    <t xml:space="preserve">  5,497,899.68</t>
  </si>
  <si>
    <t xml:space="preserve">   584,656.01</t>
  </si>
  <si>
    <t xml:space="preserve">   616,543.91</t>
  </si>
  <si>
    <t xml:space="preserve">   622,778.53</t>
  </si>
  <si>
    <t xml:space="preserve">    78,696.53</t>
  </si>
  <si>
    <t xml:space="preserve">    76,817.52</t>
  </si>
  <si>
    <t xml:space="preserve">    75,165.98</t>
  </si>
  <si>
    <t xml:space="preserve">       22.67</t>
  </si>
  <si>
    <t xml:space="preserve">       41.98</t>
  </si>
  <si>
    <t xml:space="preserve">       27.40</t>
  </si>
  <si>
    <t xml:space="preserve">    11,151.97</t>
  </si>
  <si>
    <t xml:space="preserve">    13,087.36</t>
  </si>
  <si>
    <t xml:space="preserve">    12,224.60</t>
  </si>
  <si>
    <t xml:space="preserve">    12,011.13</t>
  </si>
  <si>
    <t xml:space="preserve">    12,313.89</t>
  </si>
  <si>
    <t xml:space="preserve">    12,653.38</t>
  </si>
  <si>
    <t xml:space="preserve">    14,449.65</t>
  </si>
  <si>
    <t xml:space="preserve">    13,555.94</t>
  </si>
  <si>
    <t xml:space="preserve">    13,581.71</t>
  </si>
  <si>
    <t xml:space="preserve">      588.32</t>
  </si>
  <si>
    <t xml:space="preserve">      502.25</t>
  </si>
  <si>
    <t xml:space="preserve">      612.86</t>
  </si>
  <si>
    <t xml:space="preserve">     1,218.06</t>
  </si>
  <si>
    <t xml:space="preserve">     1,257.75</t>
  </si>
  <si>
    <t xml:space="preserve">     1,126.68</t>
  </si>
  <si>
    <t xml:space="preserve">      216.43</t>
  </si>
  <si>
    <t xml:space="preserve">      478.01</t>
  </si>
  <si>
    <t xml:space="preserve">      757.00</t>
  </si>
  <si>
    <t xml:space="preserve">    25,863.48</t>
  </si>
  <si>
    <t xml:space="preserve">    23,325.00</t>
  </si>
  <si>
    <t xml:space="preserve">    28,559.05</t>
  </si>
  <si>
    <t xml:space="preserve">     7,379.66</t>
  </si>
  <si>
    <t xml:space="preserve">     7,403.21</t>
  </si>
  <si>
    <t xml:space="preserve">     7,736.27</t>
  </si>
  <si>
    <t xml:space="preserve">     2,188.55</t>
  </si>
  <si>
    <t xml:space="preserve">     2,439.83</t>
  </si>
  <si>
    <t xml:space="preserve">     2,415.99</t>
  </si>
  <si>
    <t xml:space="preserve">        9.03</t>
  </si>
  <si>
    <t xml:space="preserve">      234.30</t>
  </si>
  <si>
    <t xml:space="preserve">      190.86</t>
  </si>
  <si>
    <t xml:space="preserve">        2.47</t>
  </si>
  <si>
    <t xml:space="preserve">       47.40</t>
  </si>
  <si>
    <t xml:space="preserve">      118.30</t>
  </si>
  <si>
    <t xml:space="preserve">  3,986,136.56</t>
  </si>
  <si>
    <t xml:space="preserve">  3,982,066.29</t>
  </si>
  <si>
    <t xml:space="preserve">  3,635,144.89</t>
  </si>
  <si>
    <t xml:space="preserve">   308,833.88</t>
  </si>
  <si>
    <t xml:space="preserve">   288,042.78</t>
  </si>
  <si>
    <t xml:space="preserve">   311,763.75</t>
  </si>
  <si>
    <t xml:space="preserve">  3,606,317.31</t>
  </si>
  <si>
    <t xml:space="preserve">  3,664,215.39</t>
  </si>
  <si>
    <t xml:space="preserve">  3,574,367.34</t>
  </si>
  <si>
    <t xml:space="preserve">  6,017,316.91</t>
  </si>
  <si>
    <t xml:space="preserve">  5,608,956.05</t>
  </si>
  <si>
    <t xml:space="preserve">  4,018,499.85</t>
  </si>
  <si>
    <t xml:space="preserve">   420,225.54</t>
  </si>
  <si>
    <t xml:space="preserve">   383,289.32</t>
  </si>
  <si>
    <t xml:space="preserve">   409,777.05</t>
  </si>
  <si>
    <t xml:space="preserve">     1,750.00</t>
  </si>
  <si>
    <t xml:space="preserve">     2,902.71</t>
  </si>
  <si>
    <t xml:space="preserve">     2,525.00</t>
  </si>
  <si>
    <t xml:space="preserve">    72,925.00</t>
  </si>
  <si>
    <t xml:space="preserve">    70,842.50</t>
  </si>
  <si>
    <t xml:space="preserve">    74,377.68</t>
  </si>
  <si>
    <t xml:space="preserve">    74,011.73</t>
  </si>
  <si>
    <t xml:space="preserve">    74,653.49</t>
  </si>
  <si>
    <t xml:space="preserve">    70,088.33</t>
  </si>
  <si>
    <t xml:space="preserve">     3,528.39</t>
  </si>
  <si>
    <t xml:space="preserve">     3,669.63</t>
  </si>
  <si>
    <t xml:space="preserve">     3,358.18</t>
  </si>
  <si>
    <t xml:space="preserve">      288.43</t>
  </si>
  <si>
    <t xml:space="preserve">      192.07</t>
  </si>
  <si>
    <t xml:space="preserve">      114.99</t>
  </si>
  <si>
    <t xml:space="preserve">      106.16</t>
  </si>
  <si>
    <t xml:space="preserve">      116.39</t>
  </si>
  <si>
    <t xml:space="preserve">       80.13</t>
  </si>
  <si>
    <t xml:space="preserve">  4,339,505.96</t>
  </si>
  <si>
    <t xml:space="preserve">  4,437,435.46</t>
  </si>
  <si>
    <t xml:space="preserve">  4,407,315.62</t>
  </si>
  <si>
    <t xml:space="preserve">   484,548.90</t>
  </si>
  <si>
    <t xml:space="preserve">   493,804.02</t>
  </si>
  <si>
    <t xml:space="preserve">   519,400.30</t>
  </si>
  <si>
    <t xml:space="preserve">  6,481,967.42</t>
  </si>
  <si>
    <t xml:space="preserve">  6,580,503.53</t>
  </si>
  <si>
    <t xml:space="preserve">  6,500,088.64</t>
  </si>
  <si>
    <t xml:space="preserve">   887,446.45</t>
  </si>
  <si>
    <t xml:space="preserve">   985,923.42</t>
  </si>
  <si>
    <t xml:space="preserve">   853,024.55</t>
  </si>
  <si>
    <t xml:space="preserve">   418,348.56</t>
  </si>
  <si>
    <t xml:space="preserve">   433,904.69</t>
  </si>
  <si>
    <t xml:space="preserve">   456,119.97</t>
  </si>
  <si>
    <t xml:space="preserve">  1,116,776.72</t>
  </si>
  <si>
    <t xml:space="preserve">  1,094,084.19</t>
  </si>
  <si>
    <t xml:space="preserve">  1,053,527.09</t>
  </si>
  <si>
    <t xml:space="preserve">  4,537,538.36</t>
  </si>
  <si>
    <t xml:space="preserve">  4,371,575.00</t>
  </si>
  <si>
    <t xml:space="preserve">  5,194,185.84</t>
  </si>
  <si>
    <t xml:space="preserve">  6,994,225.83</t>
  </si>
  <si>
    <t xml:space="preserve">  7,240,794.98</t>
  </si>
  <si>
    <t xml:space="preserve">  7,016,655.98</t>
  </si>
  <si>
    <t xml:space="preserve">   255,614.03</t>
  </si>
  <si>
    <t xml:space="preserve">   252,168.91</t>
  </si>
  <si>
    <t xml:space="preserve">   225,939.63</t>
  </si>
  <si>
    <t xml:space="preserve">    12,526.44</t>
  </si>
  <si>
    <t xml:space="preserve">    13,068.74</t>
  </si>
  <si>
    <t xml:space="preserve">    11,761.57</t>
  </si>
  <si>
    <t xml:space="preserve">      332.69</t>
  </si>
  <si>
    <t xml:space="preserve">      365.52</t>
  </si>
  <si>
    <t xml:space="preserve">      334.52</t>
  </si>
  <si>
    <t xml:space="preserve">  4,810,992.22</t>
  </si>
  <si>
    <t xml:space="preserve">  4,960,663.72</t>
  </si>
  <si>
    <t xml:space="preserve">  4,815,189.29</t>
  </si>
  <si>
    <t xml:space="preserve">   377,215.00</t>
  </si>
  <si>
    <t xml:space="preserve">   463,672.50</t>
  </si>
  <si>
    <t xml:space="preserve">   411,803.42</t>
  </si>
  <si>
    <t xml:space="preserve">  5,361,131.66</t>
  </si>
  <si>
    <t xml:space="preserve">  4,400,481.82</t>
  </si>
  <si>
    <t xml:space="preserve">  4,816,235.35</t>
  </si>
  <si>
    <t xml:space="preserve">   807,160.48</t>
  </si>
  <si>
    <t xml:space="preserve">   800,614.00</t>
  </si>
  <si>
    <t xml:space="preserve">   880,492.32</t>
  </si>
  <si>
    <t xml:space="preserve">   504,150.63</t>
  </si>
  <si>
    <t xml:space="preserve">   511,582.55</t>
  </si>
  <si>
    <t xml:space="preserve">   463,556.93</t>
  </si>
  <si>
    <t xml:space="preserve">  1,957,768.61</t>
  </si>
  <si>
    <t xml:space="preserve">  1,685,176.94</t>
  </si>
  <si>
    <t xml:space="preserve">  1,648,049.37</t>
  </si>
  <si>
    <t xml:space="preserve">  4,390,328.97</t>
  </si>
  <si>
    <t xml:space="preserve">  5,048,536.41</t>
  </si>
  <si>
    <t xml:space="preserve">  5,036,404.36</t>
  </si>
  <si>
    <t xml:space="preserve">  5,200,911.33</t>
  </si>
  <si>
    <t xml:space="preserve">  4,742,163.63</t>
  </si>
  <si>
    <t xml:space="preserve">  4,710,043.61</t>
  </si>
  <si>
    <t xml:space="preserve">   394,881.31</t>
  </si>
  <si>
    <t xml:space="preserve">   436,406.37</t>
  </si>
  <si>
    <t xml:space="preserve">   405,778.14</t>
  </si>
  <si>
    <t xml:space="preserve">    27,769.62</t>
  </si>
  <si>
    <t xml:space="preserve">    26,083.36</t>
  </si>
  <si>
    <t xml:space="preserve">    26,517.64</t>
  </si>
  <si>
    <t>Print Date: 26-01-2005</t>
  </si>
  <si>
    <t>1309D89R2(123-129)</t>
  </si>
  <si>
    <t>1309D91R2(56-65)</t>
  </si>
  <si>
    <t>1309D91R2(81-91)</t>
  </si>
  <si>
    <t>1309D92R1(103-115)</t>
  </si>
  <si>
    <t>1309D93R1(11-16)</t>
  </si>
  <si>
    <t>1309D94R1(66-76)</t>
  </si>
  <si>
    <t>1309D94R3(18-26)</t>
  </si>
  <si>
    <t>1309D95R3(39-51)</t>
  </si>
  <si>
    <t>1309D97R1(8-18)</t>
  </si>
  <si>
    <t>1309D98R3(26-46)</t>
  </si>
  <si>
    <t>1309D100R1(50-55)</t>
  </si>
  <si>
    <t>Blank (2)</t>
  </si>
  <si>
    <t>JGB-1 (2)</t>
  </si>
  <si>
    <t>drift-6</t>
  </si>
  <si>
    <t>bir-1-2</t>
  </si>
  <si>
    <t>jgb-1-1</t>
  </si>
  <si>
    <t>ja-3-2</t>
  </si>
  <si>
    <t>jp-1-2</t>
  </si>
  <si>
    <t>jgb-1-2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</si>
  <si>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</si>
  <si>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</si>
  <si>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</si>
  <si>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</si>
  <si>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</si>
  <si>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</si>
  <si>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</si>
  <si>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</si>
  <si>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</si>
  <si>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</si>
  <si>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</si>
  <si>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</si>
  <si>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</si>
  <si>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</si>
  <si>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</si>
  <si>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</si>
  <si>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</si>
  <si>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</si>
  <si>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</si>
  <si>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</si>
  <si>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</si>
  <si>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</si>
  <si>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</si>
  <si>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</si>
  <si>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</si>
  <si>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</si>
  <si>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</si>
  <si>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</si>
  <si>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</si>
  <si>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</si>
  <si>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</si>
  <si>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</si>
  <si>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</si>
  <si>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</si>
  <si>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</si>
  <si>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</si>
  <si>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</si>
  <si>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dts-1-2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</si>
  <si>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</si>
  <si>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</si>
  <si>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</si>
  <si>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</si>
  <si>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</si>
  <si>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</si>
  <si>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</si>
  <si>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</si>
  <si>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</si>
  <si>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</si>
  <si>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</si>
  <si>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</si>
  <si>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</si>
  <si>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t>K 766.490</t>
  </si>
  <si>
    <t>Ti 334.941</t>
  </si>
  <si>
    <t>Nb</t>
  </si>
  <si>
    <t>K2O</t>
  </si>
  <si>
    <t>TiO2</t>
  </si>
  <si>
    <t>drift-8</t>
  </si>
  <si>
    <t>drift-7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</si>
  <si>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</si>
  <si>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</si>
  <si>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</si>
  <si>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</si>
  <si>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</si>
  <si>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</si>
  <si>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</si>
  <si>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</si>
  <si>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</si>
  <si>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</si>
  <si>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</si>
  <si>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</si>
  <si>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</si>
  <si>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</si>
  <si>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</si>
  <si>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</si>
  <si>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</si>
  <si>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</si>
  <si>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</si>
  <si>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</si>
  <si>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</si>
  <si>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</si>
  <si>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</si>
  <si>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</si>
  <si>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</si>
  <si>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</si>
  <si>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</si>
  <si>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</si>
  <si>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</si>
  <si>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</si>
  <si>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</si>
  <si>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</si>
  <si>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</si>
  <si>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</si>
  <si>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</si>
  <si>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</si>
  <si>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</si>
  <si>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</si>
  <si>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</si>
  <si>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</si>
  <si>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</si>
  <si>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</si>
  <si>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</si>
  <si>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</si>
  <si>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</si>
  <si>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</si>
  <si>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</si>
  <si>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</si>
  <si>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</si>
  <si>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</si>
  <si>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</si>
  <si>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</si>
  <si>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</si>
  <si>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</si>
  <si>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</si>
  <si>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</si>
  <si>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</si>
  <si>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</si>
  <si>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</si>
  <si>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</si>
  <si>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</si>
  <si>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</si>
  <si>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</si>
  <si>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</si>
  <si>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</si>
  <si>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</si>
  <si>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</si>
  <si>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</si>
  <si>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</si>
  <si>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</si>
  <si>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</si>
  <si>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</si>
  <si>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</si>
  <si>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</si>
  <si>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</si>
  <si>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</si>
  <si>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</si>
  <si>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</si>
  <si>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</si>
  <si>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</si>
  <si>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</si>
  <si>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</si>
  <si>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</si>
  <si>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</si>
  <si>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</si>
  <si>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</si>
  <si>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</si>
  <si>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</si>
  <si>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</si>
  <si>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</si>
  <si>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</si>
  <si>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Nebulizer :</t>
  </si>
  <si>
    <t>Meinhard</t>
  </si>
  <si>
    <t>Drift (1)</t>
  </si>
  <si>
    <t>Blank 1</t>
  </si>
  <si>
    <t>Drift (2)</t>
  </si>
  <si>
    <t>Drift (3)</t>
  </si>
  <si>
    <t>Drift (4)</t>
  </si>
  <si>
    <t>1309D83R2(32-42)</t>
  </si>
  <si>
    <t>Drift (5)</t>
  </si>
  <si>
    <t>BIR-1 (2)</t>
  </si>
  <si>
    <t>JGb-1 (1)</t>
  </si>
  <si>
    <t>Drift (6)</t>
  </si>
  <si>
    <t>Drift (7)</t>
  </si>
  <si>
    <t>3</t>
  </si>
  <si>
    <t>Print Date: 06-12-2004</t>
  </si>
  <si>
    <t>blank-1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</si>
  <si>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</si>
  <si>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</si>
  <si>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</si>
  <si>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</si>
  <si>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</si>
  <si>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</si>
  <si>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</si>
  <si>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</si>
  <si>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</si>
  <si>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</si>
  <si>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</si>
  <si>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</si>
  <si>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</si>
  <si>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</si>
  <si>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</si>
  <si>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</si>
  <si>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</si>
  <si>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</si>
  <si>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</si>
  <si>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</si>
  <si>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</si>
  <si>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</si>
  <si>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</si>
  <si>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</si>
  <si>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</si>
  <si>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</si>
  <si>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</si>
  <si>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</si>
  <si>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</si>
  <si>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</si>
  <si>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</si>
  <si>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</si>
  <si>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</si>
  <si>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</si>
  <si>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</si>
  <si>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</si>
  <si>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</si>
  <si>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</si>
  <si>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</si>
  <si>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</si>
  <si>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</si>
  <si>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</si>
  <si>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</si>
  <si>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</si>
  <si>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</si>
  <si>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</si>
  <si>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</si>
  <si>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</si>
  <si>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</si>
  <si>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</si>
  <si>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Drift (8)</t>
  </si>
  <si>
    <t>P 178.229</t>
  </si>
  <si>
    <t>305ROCK</t>
  </si>
  <si>
    <t>drift-1</t>
  </si>
  <si>
    <t>drift-2</t>
  </si>
  <si>
    <t>ja-3-1</t>
  </si>
  <si>
    <t>drift-5</t>
  </si>
  <si>
    <t>drift-3</t>
  </si>
  <si>
    <t>JGb-1 (Imai et al., 1995)</t>
  </si>
  <si>
    <t>dts-1-1</t>
  </si>
  <si>
    <t>Analysis report from: 25.01.2005             Run: 305majors2</t>
  </si>
  <si>
    <t xml:space="preserve">      265.17</t>
  </si>
  <si>
    <t xml:space="preserve">      262.49</t>
  </si>
  <si>
    <t xml:space="preserve">      284.18</t>
  </si>
  <si>
    <t xml:space="preserve">  4,579,388.81</t>
  </si>
  <si>
    <t xml:space="preserve">  4,702,541.17</t>
  </si>
  <si>
    <t xml:space="preserve">  4,642,967.21</t>
  </si>
  <si>
    <t xml:space="preserve">   448,911.53</t>
  </si>
  <si>
    <t xml:space="preserve">   431,026.07</t>
  </si>
  <si>
    <t xml:space="preserve">   423,880.23</t>
  </si>
  <si>
    <t xml:space="preserve">  4,661,023.05</t>
  </si>
  <si>
    <t xml:space="preserve">  4,920,813.01</t>
  </si>
  <si>
    <t xml:space="preserve">  4,916,285.12</t>
  </si>
  <si>
    <t xml:space="preserve">   845,320.44</t>
  </si>
  <si>
    <t xml:space="preserve">   885,700.84</t>
  </si>
  <si>
    <t xml:space="preserve">   815,581.49</t>
  </si>
  <si>
    <t xml:space="preserve">   469,848.53</t>
  </si>
  <si>
    <t xml:space="preserve">   465,034.45</t>
  </si>
  <si>
    <t xml:space="preserve">   445,533.71</t>
  </si>
  <si>
    <t xml:space="preserve">  1,888,622.39</t>
  </si>
  <si>
    <t xml:space="preserve">  1,852,056.71</t>
  </si>
  <si>
    <t xml:space="preserve">  1,886,265.47</t>
  </si>
  <si>
    <t xml:space="preserve">  4,754,266.11</t>
  </si>
  <si>
    <t xml:space="preserve">  4,449,691.51</t>
  </si>
  <si>
    <t xml:space="preserve">  4,709,225.53</t>
  </si>
  <si>
    <t xml:space="preserve">  5,056,625.20</t>
  </si>
  <si>
    <t xml:space="preserve">  5,178,559.33</t>
  </si>
  <si>
    <t xml:space="preserve">  5,317,891.51</t>
  </si>
  <si>
    <t xml:space="preserve">   430,499.08</t>
  </si>
  <si>
    <t xml:space="preserve">   435,434.07</t>
  </si>
  <si>
    <t xml:space="preserve">   425,153.05</t>
  </si>
  <si>
    <t xml:space="preserve">    27,984.93</t>
  </si>
  <si>
    <t xml:space="preserve">    28,952.87</t>
  </si>
  <si>
    <t xml:space="preserve">    27,884.00</t>
  </si>
  <si>
    <t xml:space="preserve">       27.76</t>
  </si>
  <si>
    <t>-       20.56</t>
  </si>
  <si>
    <t xml:space="preserve">       46.67</t>
  </si>
  <si>
    <t xml:space="preserve">     9,401.97</t>
  </si>
  <si>
    <t xml:space="preserve">     9,385.18</t>
  </si>
  <si>
    <t xml:space="preserve">     9,376.48</t>
  </si>
  <si>
    <t xml:space="preserve">    11,509.51</t>
  </si>
  <si>
    <t xml:space="preserve">    11,477.33</t>
  </si>
  <si>
    <t xml:space="preserve">    11,821.09</t>
  </si>
  <si>
    <t xml:space="preserve">    13,579.61</t>
  </si>
  <si>
    <t xml:space="preserve">    13,575.23</t>
  </si>
  <si>
    <t xml:space="preserve">    14,187.84</t>
  </si>
  <si>
    <t xml:space="preserve">      536.90</t>
  </si>
  <si>
    <t xml:space="preserve">      483.66</t>
  </si>
  <si>
    <t xml:space="preserve">      492.12</t>
  </si>
  <si>
    <t xml:space="preserve">     1,096.10</t>
  </si>
  <si>
    <t xml:space="preserve">     1,118.96</t>
  </si>
  <si>
    <t xml:space="preserve">     1,121.55</t>
  </si>
  <si>
    <t xml:space="preserve">      412.19</t>
  </si>
  <si>
    <t xml:space="preserve">      581.41</t>
  </si>
  <si>
    <t xml:space="preserve">      472.49</t>
  </si>
  <si>
    <t xml:space="preserve">    13,841.74</t>
  </si>
  <si>
    <t xml:space="preserve">    14,071.76</t>
  </si>
  <si>
    <t xml:space="preserve">    13,139.60</t>
  </si>
  <si>
    <t xml:space="preserve">     8,018.58</t>
  </si>
  <si>
    <t xml:space="preserve">     7,906.56</t>
  </si>
  <si>
    <t xml:space="preserve">     7,466.36</t>
  </si>
  <si>
    <t xml:space="preserve">     2,069.85</t>
  </si>
  <si>
    <t xml:space="preserve">     2,105.46</t>
  </si>
  <si>
    <t xml:space="preserve">     2,075.00</t>
  </si>
  <si>
    <t xml:space="preserve">      213.92</t>
  </si>
  <si>
    <t xml:space="preserve">      241.40</t>
  </si>
  <si>
    <t xml:space="preserve">      193.78</t>
  </si>
  <si>
    <t xml:space="preserve">       66.14</t>
  </si>
  <si>
    <t xml:space="preserve">       57.05</t>
  </si>
  <si>
    <t xml:space="preserve">       45.09</t>
  </si>
  <si>
    <t xml:space="preserve">  4,508,208.57</t>
  </si>
  <si>
    <t xml:space="preserve">  4,525,002.12</t>
  </si>
  <si>
    <t xml:space="preserve">  4,557,161.44</t>
  </si>
  <si>
    <t xml:space="preserve">   445,890.52</t>
  </si>
  <si>
    <t xml:space="preserve">   448,750.55</t>
  </si>
  <si>
    <t xml:space="preserve">   462,621.42</t>
  </si>
  <si>
    <t xml:space="preserve">  4,339,000.45</t>
  </si>
  <si>
    <t xml:space="preserve">  4,464,443.69</t>
  </si>
  <si>
    <t xml:space="preserve">  4,491,202.36</t>
  </si>
  <si>
    <t xml:space="preserve">  1,121,162.08</t>
  </si>
  <si>
    <t xml:space="preserve">  1,093,781.99</t>
  </si>
  <si>
    <t xml:space="preserve">  1,131,783.64</t>
  </si>
  <si>
    <t xml:space="preserve">   470,703.80</t>
  </si>
  <si>
    <t xml:space="preserve">   448,418.44</t>
  </si>
  <si>
    <t xml:space="preserve">   446,339.57</t>
  </si>
  <si>
    <t xml:space="preserve">   632,971.66</t>
  </si>
  <si>
    <t xml:space="preserve">   652,379.36</t>
  </si>
  <si>
    <t xml:space="preserve">   609,787.65</t>
  </si>
  <si>
    <t xml:space="preserve">  5,611,811.11</t>
  </si>
  <si>
    <t xml:space="preserve">  5,672,077.25</t>
  </si>
  <si>
    <t xml:space="preserve">  5,676,354.58</t>
  </si>
  <si>
    <t xml:space="preserve">  6,065,899.81</t>
  </si>
  <si>
    <t xml:space="preserve">  6,116,137.19</t>
  </si>
  <si>
    <t xml:space="preserve">  5,797,577.29</t>
  </si>
  <si>
    <t xml:space="preserve">   346,416.93</t>
  </si>
  <si>
    <t xml:space="preserve">   351,756.52</t>
  </si>
  <si>
    <t xml:space="preserve">   331,804.39</t>
  </si>
  <si>
    <t xml:space="preserve">     1,257.89</t>
  </si>
  <si>
    <t xml:space="preserve">     1,506.96</t>
  </si>
  <si>
    <t xml:space="preserve">     1,587.71</t>
  </si>
  <si>
    <t xml:space="preserve">      285.02</t>
  </si>
  <si>
    <t xml:space="preserve">      318.86</t>
  </si>
  <si>
    <t xml:space="preserve">      260.29</t>
  </si>
  <si>
    <t xml:space="preserve">  4,790,727.26</t>
  </si>
  <si>
    <t xml:space="preserve">  4,822,789.88</t>
  </si>
  <si>
    <t xml:space="preserve">  4,667,556.04</t>
  </si>
  <si>
    <t xml:space="preserve">   441,581.56</t>
  </si>
  <si>
    <t xml:space="preserve">   457,006.17</t>
  </si>
  <si>
    <t xml:space="preserve">   441,693.24</t>
  </si>
  <si>
    <t xml:space="preserve">  4,862,055.79</t>
  </si>
  <si>
    <t xml:space="preserve">  4,964,212.74</t>
  </si>
  <si>
    <t xml:space="preserve">  4,843,896.57</t>
  </si>
  <si>
    <t xml:space="preserve">   821,234.33</t>
  </si>
  <si>
    <t xml:space="preserve">   798,560.18</t>
  </si>
  <si>
    <t xml:space="preserve">   853,643.43</t>
  </si>
  <si>
    <t xml:space="preserve">   484,578.68</t>
  </si>
  <si>
    <t xml:space="preserve">   482,827.82</t>
  </si>
  <si>
    <t xml:space="preserve">   454,127.56</t>
  </si>
  <si>
    <t xml:space="preserve">  1,714,779.60</t>
  </si>
  <si>
    <t xml:space="preserve">  1,833,535.78</t>
  </si>
  <si>
    <t xml:space="preserve">  1,806,568.08</t>
  </si>
  <si>
    <t xml:space="preserve">  4,869,944.32</t>
  </si>
  <si>
    <t xml:space="preserve">  4,666,210.67</t>
  </si>
  <si>
    <t xml:space="preserve">  4,916,079.29</t>
  </si>
  <si>
    <t xml:space="preserve">  5,300,092.95</t>
  </si>
  <si>
    <t xml:space="preserve">  5,085,308.05</t>
  </si>
  <si>
    <t xml:space="preserve">  5,223,298.07</t>
  </si>
  <si>
    <t xml:space="preserve">   412,435.16</t>
  </si>
  <si>
    <t xml:space="preserve">   432,223.56</t>
  </si>
  <si>
    <t xml:space="preserve">   414,089.77</t>
  </si>
  <si>
    <t xml:space="preserve">    28,598.89</t>
  </si>
  <si>
    <t xml:space="preserve">    28,731.37</t>
  </si>
  <si>
    <t xml:space="preserve">    28,121.67</t>
  </si>
  <si>
    <t xml:space="preserve">       30.96</t>
  </si>
  <si>
    <t xml:space="preserve">       16.02</t>
  </si>
  <si>
    <t>-       53.58</t>
  </si>
  <si>
    <t xml:space="preserve">  4,260,212.90</t>
  </si>
  <si>
    <t xml:space="preserve">  4,061,389.21</t>
  </si>
  <si>
    <t xml:space="preserve">  4,313,018.83</t>
  </si>
  <si>
    <t xml:space="preserve">   318,191.35</t>
  </si>
  <si>
    <t xml:space="preserve">   312,240.84</t>
  </si>
  <si>
    <t xml:space="preserve">   331,009.87</t>
  </si>
  <si>
    <t xml:space="preserve">  3,184,706.40</t>
  </si>
  <si>
    <t xml:space="preserve">  3,328,025.22</t>
  </si>
  <si>
    <t xml:space="preserve">  3,570,345.59</t>
  </si>
  <si>
    <t xml:space="preserve">  5,201,106.84</t>
  </si>
  <si>
    <t xml:space="preserve">  5,637,893.09</t>
  </si>
  <si>
    <t xml:space="preserve">  5,391,934.98</t>
  </si>
  <si>
    <t xml:space="preserve">   372,176.32</t>
  </si>
  <si>
    <t xml:space="preserve">   418,728.14</t>
  </si>
  <si>
    <t xml:space="preserve">   404,272.62</t>
  </si>
  <si>
    <t xml:space="preserve">     2,970.78</t>
  </si>
  <si>
    <t xml:space="preserve">     2,962.60</t>
  </si>
  <si>
    <t xml:space="preserve">     2,651.34</t>
  </si>
  <si>
    <t xml:space="preserve">   267,124.76</t>
  </si>
  <si>
    <t xml:space="preserve">   249,671.29</t>
  </si>
  <si>
    <t xml:space="preserve">   247,540.73</t>
  </si>
  <si>
    <t xml:space="preserve">   265,346.64</t>
  </si>
  <si>
    <t xml:space="preserve">   273,493.92</t>
  </si>
  <si>
    <t xml:space="preserve">   262,529.20</t>
  </si>
  <si>
    <t xml:space="preserve">     6,765.87</t>
  </si>
  <si>
    <t xml:space="preserve">     6,547.45</t>
  </si>
  <si>
    <t xml:space="preserve">     6,621.67</t>
  </si>
  <si>
    <t xml:space="preserve">      333.37</t>
  </si>
  <si>
    <t xml:space="preserve">      532.23</t>
  </si>
  <si>
    <t xml:space="preserve">      378.47</t>
  </si>
  <si>
    <t>89R2  123-129</t>
  </si>
  <si>
    <t>-       29.14</t>
  </si>
  <si>
    <t xml:space="preserve">       22.30</t>
  </si>
  <si>
    <t xml:space="preserve">       67.55</t>
  </si>
  <si>
    <t xml:space="preserve">  4,764,018.48</t>
  </si>
  <si>
    <t xml:space="preserve">  4,657,858.53</t>
  </si>
  <si>
    <t xml:space="preserve">  4,761,618.36</t>
  </si>
  <si>
    <t xml:space="preserve">   259,143.72</t>
  </si>
  <si>
    <t xml:space="preserve">   256,520.71</t>
  </si>
  <si>
    <t xml:space="preserve">   260,717.91</t>
  </si>
  <si>
    <t xml:space="preserve">  2,870,283.41</t>
  </si>
  <si>
    <t xml:space="preserve">  3,010,120.87</t>
  </si>
  <si>
    <t xml:space="preserve">  2,790,388.11</t>
  </si>
  <si>
    <t xml:space="preserve">  1,205,721.68</t>
  </si>
  <si>
    <t xml:space="preserve">  1,156,940.27</t>
  </si>
  <si>
    <t xml:space="preserve">  1,176,567.79</t>
  </si>
  <si>
    <t xml:space="preserve">   472,935.75</t>
  </si>
  <si>
    <t xml:space="preserve">   429,892.20</t>
  </si>
  <si>
    <t xml:space="preserve">   478,685.53</t>
  </si>
  <si>
    <t xml:space="preserve">   152,686.86</t>
  </si>
  <si>
    <t xml:space="preserve">   172,868.92</t>
  </si>
  <si>
    <t xml:space="preserve">   178,151.50</t>
  </si>
  <si>
    <t xml:space="preserve">  4,961,882.50</t>
  </si>
  <si>
    <t xml:space="preserve">  4,924,161.40</t>
  </si>
  <si>
    <t xml:space="preserve">  4,845,884.18</t>
  </si>
  <si>
    <t xml:space="preserve">  8,572,032.40</t>
  </si>
  <si>
    <t xml:space="preserve">  8,067,644.89</t>
  </si>
  <si>
    <t xml:space="preserve">  6,704,059.63</t>
  </si>
  <si>
    <t xml:space="preserve">   394,482.29</t>
  </si>
  <si>
    <t xml:space="preserve">   381,002.09</t>
  </si>
  <si>
    <t xml:space="preserve">   377,114.12</t>
  </si>
  <si>
    <t xml:space="preserve">     2,547.65</t>
  </si>
  <si>
    <t xml:space="preserve">     2,581.57</t>
  </si>
  <si>
    <t xml:space="preserve">     2,524.56</t>
  </si>
  <si>
    <t xml:space="preserve">      239.09</t>
  </si>
  <si>
    <t xml:space="preserve">      338.52</t>
  </si>
  <si>
    <t xml:space="preserve">      296.39</t>
  </si>
  <si>
    <t xml:space="preserve">  4,661,500.50</t>
  </si>
  <si>
    <t xml:space="preserve">  4,706,641.47</t>
  </si>
  <si>
    <t xml:space="preserve">  4,844,380.04</t>
  </si>
  <si>
    <t xml:space="preserve">   453,056.91</t>
  </si>
  <si>
    <t xml:space="preserve">   438,243.94</t>
  </si>
  <si>
    <t xml:space="preserve">   417,131.48</t>
  </si>
  <si>
    <t xml:space="preserve">  5,121,587.48</t>
  </si>
  <si>
    <t xml:space="preserve">  5,038,804.59</t>
  </si>
  <si>
    <t xml:space="preserve">  4,541,643.70</t>
  </si>
  <si>
    <t xml:space="preserve">   876,864.94</t>
  </si>
  <si>
    <t xml:space="preserve">   854,116.00</t>
  </si>
  <si>
    <t xml:space="preserve">   877,908.76</t>
  </si>
  <si>
    <t xml:space="preserve">   486,685.72</t>
  </si>
  <si>
    <t xml:space="preserve">   499,589.92</t>
  </si>
  <si>
    <t xml:space="preserve">   485,165.98</t>
  </si>
  <si>
    <t xml:space="preserve">  1,684,687.23</t>
  </si>
  <si>
    <t xml:space="preserve">  1,724,292.00</t>
  </si>
  <si>
    <t xml:space="preserve">  1,828,251.92</t>
  </si>
  <si>
    <t xml:space="preserve">  4,729,583.90</t>
  </si>
  <si>
    <t xml:space="preserve">  5,041,615.46</t>
  </si>
  <si>
    <t xml:space="preserve">  4,951,226.73</t>
  </si>
  <si>
    <t xml:space="preserve">  4,930,961.61</t>
  </si>
  <si>
    <t xml:space="preserve">  5,071,305.43</t>
  </si>
  <si>
    <t xml:space="preserve">  5,085,897.76</t>
  </si>
  <si>
    <t xml:space="preserve">   437,420.50</t>
  </si>
  <si>
    <t xml:space="preserve">   401,198.43</t>
  </si>
  <si>
    <t xml:space="preserve">   445,755.75</t>
  </si>
  <si>
    <t xml:space="preserve">    28,871.19</t>
  </si>
  <si>
    <t xml:space="preserve">    28,966.89</t>
  </si>
  <si>
    <t xml:space="preserve">    28,785.94</t>
  </si>
  <si>
    <t>91R2  56-65</t>
  </si>
  <si>
    <t xml:space="preserve">        4.23</t>
  </si>
  <si>
    <t xml:space="preserve">       63.20</t>
  </si>
  <si>
    <t>-       10.35</t>
  </si>
  <si>
    <t xml:space="preserve">  4,532,103.30</t>
  </si>
  <si>
    <t xml:space="preserve">  4,522,858.50</t>
  </si>
  <si>
    <t xml:space="preserve">  4,304,500.21</t>
  </si>
  <si>
    <t xml:space="preserve">   238,131.40</t>
  </si>
  <si>
    <t xml:space="preserve">   207,295.00</t>
  </si>
  <si>
    <t xml:space="preserve">   229,950.60</t>
  </si>
  <si>
    <t xml:space="preserve">  2,547,303.01</t>
  </si>
  <si>
    <t xml:space="preserve">  2,595,291.00</t>
  </si>
  <si>
    <t xml:space="preserve">  2,555,533.16</t>
  </si>
  <si>
    <t xml:space="preserve">  1,649,405.62</t>
  </si>
  <si>
    <t xml:space="preserve">  1,632,306.41</t>
  </si>
  <si>
    <t xml:space="preserve">  1,603,367.02</t>
  </si>
  <si>
    <t xml:space="preserve">   424,532.78</t>
  </si>
  <si>
    <t xml:space="preserve">   421,108.16</t>
  </si>
  <si>
    <t xml:space="preserve">   465,146.79</t>
  </si>
  <si>
    <t xml:space="preserve">    49,671.38</t>
  </si>
  <si>
    <t xml:space="preserve">    51,499.40</t>
  </si>
  <si>
    <t xml:space="preserve">    52,577.45</t>
  </si>
  <si>
    <t xml:space="preserve">  4,579,561.08</t>
  </si>
  <si>
    <t xml:space="preserve">  4,818,105.49</t>
  </si>
  <si>
    <t xml:space="preserve">  5,105,095.74</t>
  </si>
  <si>
    <t xml:space="preserve">  8,643,202.17</t>
  </si>
  <si>
    <t xml:space="preserve">  8,336,292.40</t>
  </si>
  <si>
    <t xml:space="preserve">  8,633,744.63</t>
  </si>
  <si>
    <t xml:space="preserve">   213,928.02</t>
  </si>
  <si>
    <t xml:space="preserve">   212,040.46</t>
  </si>
  <si>
    <t xml:space="preserve">   217,140.67</t>
  </si>
  <si>
    <t xml:space="preserve">    10,964.04</t>
  </si>
  <si>
    <t xml:space="preserve">    10,845.08</t>
  </si>
  <si>
    <t xml:space="preserve">    10,426.25</t>
  </si>
  <si>
    <t>91R2  81-91</t>
  </si>
  <si>
    <t xml:space="preserve">       12.69</t>
  </si>
  <si>
    <t xml:space="preserve">        0.08</t>
  </si>
  <si>
    <t xml:space="preserve">       50.85</t>
  </si>
  <si>
    <t xml:space="preserve">  4,609,660.16</t>
  </si>
  <si>
    <t xml:space="preserve">  4,353,135.35</t>
  </si>
  <si>
    <t xml:space="preserve">  4,542,658.08</t>
  </si>
  <si>
    <t xml:space="preserve">   172,719.05</t>
  </si>
  <si>
    <t xml:space="preserve">   173,207.50</t>
  </si>
  <si>
    <t xml:space="preserve">   171,612.48</t>
  </si>
  <si>
    <t xml:space="preserve">  1,872,918.22</t>
  </si>
  <si>
    <t xml:space="preserve">  1,882,506.55</t>
  </si>
  <si>
    <t xml:space="preserve">  1,718,791.41</t>
  </si>
  <si>
    <t xml:space="preserve">  1,316,551.81</t>
  </si>
  <si>
    <t xml:space="preserve">  1,326,244.63</t>
  </si>
  <si>
    <t xml:space="preserve">  1,371,127.42</t>
  </si>
  <si>
    <t xml:space="preserve">   471,067.21</t>
  </si>
  <si>
    <t xml:space="preserve">   413,917.58</t>
  </si>
  <si>
    <t xml:space="preserve">   441,253.57</t>
  </si>
  <si>
    <t xml:space="preserve">    54,048.76</t>
  </si>
  <si>
    <t xml:space="preserve">    53,910.21</t>
  </si>
  <si>
    <t xml:space="preserve">    54,699.33</t>
  </si>
  <si>
    <t xml:space="preserve">  5,428,173.40</t>
  </si>
  <si>
    <t xml:space="preserve">  5,347,235.20</t>
  </si>
  <si>
    <t xml:space="preserve">  5,171,709.15</t>
  </si>
  <si>
    <t xml:space="preserve">  9,202,153.89</t>
  </si>
  <si>
    <t xml:space="preserve">  9,184,256.34</t>
  </si>
  <si>
    <t xml:space="preserve">  9,274,464.51</t>
  </si>
  <si>
    <t xml:space="preserve">   303,111.07</t>
  </si>
  <si>
    <t xml:space="preserve">   297,290.04</t>
  </si>
  <si>
    <t xml:space="preserve">   295,928.41</t>
  </si>
  <si>
    <t xml:space="preserve">     1,578.83</t>
  </si>
  <si>
    <t xml:space="preserve">     1,461.82</t>
  </si>
  <si>
    <t xml:space="preserve">     1,686.56</t>
  </si>
  <si>
    <t>92R1  103-115</t>
  </si>
  <si>
    <t xml:space="preserve">       55.88</t>
  </si>
  <si>
    <t>-        6.98</t>
  </si>
  <si>
    <t>-        6.19</t>
  </si>
  <si>
    <t xml:space="preserve">  5,048,126.48</t>
  </si>
  <si>
    <t xml:space="preserve">  4,922,419.63</t>
  </si>
  <si>
    <t xml:space="preserve">  4,907,406.74</t>
  </si>
  <si>
    <t xml:space="preserve">   285,225.43</t>
  </si>
  <si>
    <t xml:space="preserve">   297,609.33</t>
  </si>
  <si>
    <t xml:space="preserve">   291,364.08</t>
  </si>
  <si>
    <t xml:space="preserve">  2,433,485.20</t>
  </si>
  <si>
    <t xml:space="preserve">  1,894,898.99</t>
  </si>
  <si>
    <t xml:space="preserve">  2,502,840.97</t>
  </si>
  <si>
    <t xml:space="preserve">  1,436,646.79</t>
  </si>
  <si>
    <t xml:space="preserve">  1,448,284.38</t>
  </si>
  <si>
    <t xml:space="preserve">  1,427,026.40</t>
  </si>
  <si>
    <t xml:space="preserve">   486,770.23</t>
  </si>
  <si>
    <t xml:space="preserve">   423,046.36</t>
  </si>
  <si>
    <t xml:space="preserve">   451,804.68</t>
  </si>
  <si>
    <t xml:space="preserve">   133,271.93</t>
  </si>
  <si>
    <t xml:space="preserve">   130,357.37</t>
  </si>
  <si>
    <t xml:space="preserve">   135,638.60</t>
  </si>
  <si>
    <t xml:space="preserve">  5,566,593.82</t>
  </si>
  <si>
    <t xml:space="preserve">  5,767,727.68</t>
  </si>
  <si>
    <t xml:space="preserve">  5,776,379.63</t>
  </si>
  <si>
    <t xml:space="preserve">  6,031,970.72</t>
  </si>
  <si>
    <t xml:space="preserve">  6,003,441.73</t>
  </si>
  <si>
    <t xml:space="preserve">  6,524,164.29</t>
  </si>
  <si>
    <t xml:space="preserve">   311,431.11</t>
  </si>
  <si>
    <t xml:space="preserve">   315,595.17</t>
  </si>
  <si>
    <t xml:space="preserve">   317,603.63</t>
  </si>
  <si>
    <t xml:space="preserve">     1,513.27</t>
  </si>
  <si>
    <t xml:space="preserve">     1,422.78</t>
  </si>
  <si>
    <t xml:space="preserve">     1,366.75</t>
  </si>
  <si>
    <t xml:space="preserve">      113.31</t>
  </si>
  <si>
    <t xml:space="preserve">      114.28</t>
  </si>
  <si>
    <t xml:space="preserve">       94.83</t>
  </si>
  <si>
    <t xml:space="preserve">  5,893,397.44</t>
  </si>
  <si>
    <t xml:space="preserve">  5,957,644.97</t>
  </si>
  <si>
    <t xml:space="preserve">  5,945,789.41</t>
  </si>
  <si>
    <t xml:space="preserve">   264,423.49</t>
  </si>
  <si>
    <t xml:space="preserve">   282,650.25</t>
  </si>
  <si>
    <t xml:space="preserve">   283,365.55</t>
  </si>
  <si>
    <t xml:space="preserve">  2,552,877.44</t>
  </si>
  <si>
    <t xml:space="preserve">  2,612,581.25</t>
  </si>
  <si>
    <t xml:space="preserve">  2,615,486.23</t>
  </si>
  <si>
    <t xml:space="preserve">   445,572.54</t>
  </si>
  <si>
    <t xml:space="preserve">   446,992.15</t>
  </si>
  <si>
    <t xml:space="preserve">   420,231.97</t>
  </si>
  <si>
    <t xml:space="preserve">   625,236.13</t>
  </si>
  <si>
    <t xml:space="preserve">   621,731.66</t>
  </si>
  <si>
    <t xml:space="preserve">   565,338.31</t>
  </si>
  <si>
    <t xml:space="preserve">   376,700.00</t>
  </si>
  <si>
    <t xml:space="preserve">   449,924.59</t>
  </si>
  <si>
    <t xml:space="preserve">   440,832.43</t>
  </si>
  <si>
    <t xml:space="preserve">  2,688,575.54</t>
  </si>
  <si>
    <t xml:space="preserve">  2,577,576.52</t>
  </si>
  <si>
    <t xml:space="preserve">  2,769,162.33</t>
  </si>
  <si>
    <t xml:space="preserve">  6,147,554.83</t>
  </si>
  <si>
    <t xml:space="preserve">  6,039,428.13</t>
  </si>
  <si>
    <t xml:space="preserve">  6,131,936.71</t>
  </si>
  <si>
    <t xml:space="preserve">   586,344.15</t>
  </si>
  <si>
    <t xml:space="preserve">   616,181.57</t>
  </si>
  <si>
    <t xml:space="preserve">   578,698.05</t>
  </si>
  <si>
    <t xml:space="preserve">    79,068.75</t>
  </si>
  <si>
    <t xml:space="preserve">    78,833.53</t>
  </si>
  <si>
    <t xml:space="preserve">    78,922.57</t>
  </si>
  <si>
    <t xml:space="preserve">      322.97</t>
  </si>
  <si>
    <t xml:space="preserve">      287.25</t>
  </si>
  <si>
    <t xml:space="preserve">      210.87</t>
  </si>
  <si>
    <t xml:space="preserve">  5,022,376.77</t>
  </si>
  <si>
    <t xml:space="preserve">  5,064,970.58</t>
  </si>
  <si>
    <t xml:space="preserve">  4,919,223.95</t>
  </si>
  <si>
    <t xml:space="preserve">   450,262.43</t>
  </si>
  <si>
    <t xml:space="preserve">   440,557.60</t>
  </si>
  <si>
    <t xml:space="preserve">   408,149.01</t>
  </si>
  <si>
    <t xml:space="preserve">  4,936,538.59</t>
  </si>
  <si>
    <t xml:space="preserve">  4,967,565.33</t>
  </si>
  <si>
    <t xml:space="preserve">  5,095,331.20</t>
  </si>
  <si>
    <t>25/16/2005</t>
  </si>
  <si>
    <t>This file includes major element data of hole U1309D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</si>
  <si>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data are listed in this file.</t>
    </r>
  </si>
  <si>
    <t>JP-1, BIR-1 and JA-3 are used as standards for this run.</t>
  </si>
  <si>
    <t>BHVO2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</si>
</sst>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1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5.75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1" fillId="0" borderId="0" xfId="0" applyAlignment="1">
      <alignment vertical="center"/>
    </xf>
    <xf numFmtId="185" fontId="21" fillId="0" borderId="0" xfId="0" applyAlignment="1">
      <alignment horizontal="right" vertical="center"/>
    </xf>
    <xf numFmtId="0" fontId="22" fillId="0" borderId="0" xfId="0" applyAlignment="1">
      <alignment horizontal="center" vertical="center"/>
    </xf>
    <xf numFmtId="0" fontId="23" fillId="0" borderId="0" xfId="0" applyAlignment="1">
      <alignment horizontal="center" vertical="center"/>
    </xf>
    <xf numFmtId="0" fontId="24" fillId="0" borderId="0" xfId="0" applyAlignment="1">
      <alignment horizontal="left" vertical="center"/>
    </xf>
    <xf numFmtId="0" fontId="21" fillId="0" borderId="0" xfId="0" applyAlignment="1">
      <alignment horizontal="left" vertical="center"/>
    </xf>
    <xf numFmtId="0" fontId="21" fillId="0" borderId="0" xfId="0" applyAlignment="1">
      <alignment vertical="center"/>
    </xf>
    <xf numFmtId="0" fontId="25" fillId="0" borderId="0" xfId="0" applyAlignment="1">
      <alignment horizontal="left" vertical="center"/>
    </xf>
    <xf numFmtId="185" fontId="21" fillId="0" borderId="0" xfId="0" applyAlignment="1">
      <alignment horizontal="left" vertical="center"/>
    </xf>
    <xf numFmtId="0" fontId="26" fillId="0" borderId="0" xfId="0" applyAlignment="1">
      <alignment horizontal="left" vertical="center"/>
    </xf>
    <xf numFmtId="190" fontId="26" fillId="0" borderId="0" xfId="0" applyAlignment="1">
      <alignment vertical="center"/>
    </xf>
    <xf numFmtId="0" fontId="27" fillId="0" borderId="0" xfId="0" applyAlignment="1">
      <alignment horizontal="left" vertical="center"/>
    </xf>
    <xf numFmtId="0" fontId="28" fillId="0" borderId="0" xfId="0" applyAlignment="1">
      <alignment horizontal="left" vertical="center"/>
    </xf>
    <xf numFmtId="3" fontId="21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3" fontId="21" fillId="0" borderId="0" xfId="0" applyAlignment="1">
      <alignment horizontal="left" vertical="center"/>
    </xf>
    <xf numFmtId="194" fontId="21" fillId="0" borderId="0" xfId="0" applyAlignment="1">
      <alignment horizontal="left" vertical="center"/>
    </xf>
    <xf numFmtId="0" fontId="30" fillId="0" borderId="0" xfId="0" applyAlignment="1">
      <alignment horizontal="left" vertical="center"/>
    </xf>
    <xf numFmtId="0" fontId="30" fillId="0" borderId="0" xfId="0" applyAlignment="1">
      <alignment horizontal="right" vertical="center"/>
    </xf>
    <xf numFmtId="0" fontId="31" fillId="0" borderId="0" xfId="0" applyAlignment="1">
      <alignment horizontal="right" vertical="center"/>
    </xf>
    <xf numFmtId="0" fontId="26" fillId="0" borderId="0" xfId="0" applyAlignment="1">
      <alignment vertical="center"/>
    </xf>
    <xf numFmtId="194" fontId="26" fillId="0" borderId="0" xfId="0" applyAlignment="1">
      <alignment horizontal="right" vertical="center"/>
    </xf>
    <xf numFmtId="0" fontId="21" fillId="0" borderId="0" xfId="0" applyAlignment="1">
      <alignment horizontal="right" vertical="center"/>
    </xf>
    <xf numFmtId="0" fontId="32" fillId="0" borderId="0" xfId="0" applyAlignment="1">
      <alignment horizontal="right" vertical="center"/>
    </xf>
    <xf numFmtId="0" fontId="33" fillId="0" borderId="0" xfId="0" applyAlignment="1">
      <alignment horizontal="left" vertical="center"/>
    </xf>
    <xf numFmtId="0" fontId="34" fillId="0" borderId="0" xfId="0" applyAlignment="1">
      <alignment horizontal="left" vertical="center"/>
    </xf>
    <xf numFmtId="0" fontId="34" fillId="0" borderId="0" xfId="0" applyAlignment="1">
      <alignment vertical="center"/>
    </xf>
    <xf numFmtId="0" fontId="35" fillId="0" borderId="0" xfId="0" applyAlignment="1">
      <alignment horizontal="left" vertical="center"/>
    </xf>
    <xf numFmtId="0" fontId="26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1" fillId="7" borderId="0" xfId="0" applyFont="1" applyFill="1" applyBorder="1" applyAlignment="1">
      <alignment/>
    </xf>
    <xf numFmtId="0" fontId="21" fillId="7" borderId="0" xfId="0" applyFill="1" applyAlignment="1">
      <alignment horizontal="right" vertic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  <xf numFmtId="2" fontId="40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5414224.582884164</c:v>
                </c:pt>
                <c:pt idx="2">
                  <c:v>1148468.6190504935</c:v>
                </c:pt>
                <c:pt idx="3">
                  <c:v>446065.954760378</c:v>
                </c:pt>
                <c:pt idx="5">
                  <c:v>848323.3515360605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5414224.582884164</c:v>
                </c:pt>
                <c:pt idx="2">
                  <c:v>1148468.6190504935</c:v>
                </c:pt>
                <c:pt idx="3">
                  <c:v>446065.954760378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64453961"/>
        <c:axId val="43214738"/>
      </c:scatterChart>
      <c:valAx>
        <c:axId val="64453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14738"/>
        <c:crossesAt val="-5"/>
        <c:crossBetween val="midCat"/>
        <c:dispUnits/>
      </c:valAx>
      <c:valAx>
        <c:axId val="4321473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453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1.0256392390823341</c:v>
                </c:pt>
                <c:pt idx="2">
                  <c:v>1.0207046009514533</c:v>
                </c:pt>
                <c:pt idx="3">
                  <c:v>1.0710852200772119</c:v>
                </c:pt>
                <c:pt idx="4">
                  <c:v>1.056636140809638</c:v>
                </c:pt>
                <c:pt idx="5">
                  <c:v>1.043621141442037</c:v>
                </c:pt>
                <c:pt idx="6">
                  <c:v>1.1194630747006726</c:v>
                </c:pt>
                <c:pt idx="7">
                  <c:v>1.047650164311148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1.0035815824114542</c:v>
                </c:pt>
                <c:pt idx="2">
                  <c:v>0.9700642324384502</c:v>
                </c:pt>
                <c:pt idx="3">
                  <c:v>1.0009830518290805</c:v>
                </c:pt>
                <c:pt idx="4">
                  <c:v>1.0035086334740726</c:v>
                </c:pt>
                <c:pt idx="5">
                  <c:v>0.9880076841492333</c:v>
                </c:pt>
                <c:pt idx="6">
                  <c:v>1.0066987579403233</c:v>
                </c:pt>
                <c:pt idx="7">
                  <c:v>0.911478477936524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1.0119006718305559</c:v>
                </c:pt>
                <c:pt idx="2">
                  <c:v>1.0513581366787699</c:v>
                </c:pt>
                <c:pt idx="3">
                  <c:v>1.034677032833356</c:v>
                </c:pt>
                <c:pt idx="4">
                  <c:v>1.0780055632994712</c:v>
                </c:pt>
                <c:pt idx="5">
                  <c:v>1.0615964333532886</c:v>
                </c:pt>
                <c:pt idx="6">
                  <c:v>1.0239264435016293</c:v>
                </c:pt>
                <c:pt idx="7">
                  <c:v>0.9534439073154912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0.986527882893514</c:v>
                </c:pt>
                <c:pt idx="2">
                  <c:v>1.0244745251231089</c:v>
                </c:pt>
                <c:pt idx="3">
                  <c:v>0.979432204118315</c:v>
                </c:pt>
                <c:pt idx="4">
                  <c:v>0.9814821574997012</c:v>
                </c:pt>
                <c:pt idx="5">
                  <c:v>0.9973420659830762</c:v>
                </c:pt>
                <c:pt idx="6">
                  <c:v>1.0295687292098235</c:v>
                </c:pt>
                <c:pt idx="7">
                  <c:v>0.9469773507299847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1.028758129675375</c:v>
                </c:pt>
                <c:pt idx="2">
                  <c:v>1.0261320287830393</c:v>
                </c:pt>
                <c:pt idx="3">
                  <c:v>1.025563201611133</c:v>
                </c:pt>
                <c:pt idx="4">
                  <c:v>1.0222436451789478</c:v>
                </c:pt>
                <c:pt idx="5">
                  <c:v>1.0516032211214774</c:v>
                </c:pt>
                <c:pt idx="6">
                  <c:v>1.075440010797838</c:v>
                </c:pt>
                <c:pt idx="7">
                  <c:v>1.007410573399486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1.0181830156638132</c:v>
                </c:pt>
                <c:pt idx="2">
                  <c:v>1.0372996021292125</c:v>
                </c:pt>
                <c:pt idx="3">
                  <c:v>1.0397804245983353</c:v>
                </c:pt>
                <c:pt idx="4">
                  <c:v>1.0229077857295905</c:v>
                </c:pt>
                <c:pt idx="5">
                  <c:v>1.029434684430593</c:v>
                </c:pt>
                <c:pt idx="6">
                  <c:v>1.015987373643942</c:v>
                </c:pt>
                <c:pt idx="7">
                  <c:v>1.0659530695681172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0.9748211264661678</c:v>
                </c:pt>
                <c:pt idx="2">
                  <c:v>0.9947742539316539</c:v>
                </c:pt>
                <c:pt idx="3">
                  <c:v>1.0005501415009033</c:v>
                </c:pt>
                <c:pt idx="4">
                  <c:v>0.9952038201535074</c:v>
                </c:pt>
                <c:pt idx="5">
                  <c:v>0.9891175195458902</c:v>
                </c:pt>
                <c:pt idx="6">
                  <c:v>0.989226924616252</c:v>
                </c:pt>
                <c:pt idx="7">
                  <c:v>0.9298484176062152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1.0074839947896221</c:v>
                </c:pt>
                <c:pt idx="2">
                  <c:v>1.021404738690453</c:v>
                </c:pt>
                <c:pt idx="3">
                  <c:v>0.9981111690203056</c:v>
                </c:pt>
                <c:pt idx="4">
                  <c:v>0.9707461322470035</c:v>
                </c:pt>
                <c:pt idx="5">
                  <c:v>0.9939347789823682</c:v>
                </c:pt>
                <c:pt idx="6">
                  <c:v>0.9917695991827703</c:v>
                </c:pt>
                <c:pt idx="7">
                  <c:v>0.9597265377165979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1.1041098400479288</c:v>
                </c:pt>
                <c:pt idx="2">
                  <c:v>1.1181912001320988</c:v>
                </c:pt>
                <c:pt idx="3">
                  <c:v>1.1773919769665457</c:v>
                </c:pt>
                <c:pt idx="4">
                  <c:v>1.1726864485077673</c:v>
                </c:pt>
                <c:pt idx="5">
                  <c:v>1.329429964977117</c:v>
                </c:pt>
                <c:pt idx="6">
                  <c:v>1.3885176511033286</c:v>
                </c:pt>
                <c:pt idx="7">
                  <c:v>1.3455538404762313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0.9703505312574905</c:v>
                </c:pt>
                <c:pt idx="2">
                  <c:v>0.9470026866187182</c:v>
                </c:pt>
                <c:pt idx="3">
                  <c:v>0.9557785304047066</c:v>
                </c:pt>
                <c:pt idx="4">
                  <c:v>0.9911658740177299</c:v>
                </c:pt>
                <c:pt idx="5">
                  <c:v>1.0084640392002115</c:v>
                </c:pt>
                <c:pt idx="6">
                  <c:v>0.9674199333257909</c:v>
                </c:pt>
                <c:pt idx="7">
                  <c:v>0.8885216793815406</c:v>
                </c:pt>
              </c:numCache>
            </c:numRef>
          </c:yVal>
          <c:smooth val="0"/>
        </c:ser>
        <c:axId val="53388323"/>
        <c:axId val="10732860"/>
      </c:scatterChart>
      <c:valAx>
        <c:axId val="53388323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0732860"/>
        <c:crosses val="autoZero"/>
        <c:crossBetween val="midCat"/>
        <c:dispUnits/>
      </c:valAx>
      <c:valAx>
        <c:axId val="10732860"/>
        <c:scaling>
          <c:orientation val="minMax"/>
          <c:max val="1.4"/>
          <c:min val="0.8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3388323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29375"/>
        <a:ext cx="31146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0" sqref="B10:D12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 t="s">
        <v>1314</v>
      </c>
      <c r="B1" t="s">
        <v>1315</v>
      </c>
    </row>
    <row r="3" ht="12.75">
      <c r="B3" t="s">
        <v>1316</v>
      </c>
    </row>
    <row r="5" ht="12.75">
      <c r="B5" t="s">
        <v>1317</v>
      </c>
    </row>
    <row r="6" ht="12.75">
      <c r="B6" s="14"/>
    </row>
    <row r="7" ht="12.75">
      <c r="A7" s="1"/>
    </row>
    <row r="8" spans="1:3" ht="12.75">
      <c r="A8" s="1"/>
      <c r="B8" t="s">
        <v>858</v>
      </c>
      <c r="C8" t="s">
        <v>859</v>
      </c>
    </row>
    <row r="9" ht="12.75">
      <c r="A9" s="1"/>
    </row>
    <row r="10" ht="12.75">
      <c r="A10" s="1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="125" zoomScaleNormal="125" workbookViewId="0" topLeftCell="A31">
      <selection activeCell="B57" sqref="B57:K58"/>
    </sheetView>
  </sheetViews>
  <sheetFormatPr defaultColWidth="11.421875" defaultRowHeight="12.75"/>
  <cols>
    <col min="1" max="1" width="17.28125" style="32" customWidth="1"/>
    <col min="2" max="6" width="8.8515625" style="32" customWidth="1"/>
    <col min="7" max="7" width="4.8515625" style="32" customWidth="1"/>
    <col min="8" max="8" width="6.00390625" style="32" customWidth="1"/>
    <col min="9" max="9" width="6.140625" style="32" customWidth="1"/>
    <col min="10" max="10" width="7.421875" style="32" customWidth="1"/>
    <col min="11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5" t="s">
        <v>855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92" customFormat="1" ht="11.25">
      <c r="A2" s="165">
        <f>'recalc raw'!A1</f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s="93" customFormat="1" ht="12" thickBot="1">
      <c r="A3" s="167" t="str">
        <f>'blk, drift &amp; conc calc'!B2</f>
        <v>Sample</v>
      </c>
      <c r="B3" s="168" t="str">
        <f>'blk, drift &amp; conc calc'!C145</f>
        <v>SiO2</v>
      </c>
      <c r="C3" s="168" t="str">
        <f>'blk, drift &amp; conc calc'!D145</f>
        <v>Al2O3</v>
      </c>
      <c r="D3" s="168" t="str">
        <f>'blk, drift &amp; conc calc'!E145</f>
        <v>Fe2O3</v>
      </c>
      <c r="E3" s="168" t="str">
        <f>'blk, drift &amp; conc calc'!F145</f>
        <v>MgO</v>
      </c>
      <c r="F3" s="168" t="str">
        <f>'blk, drift &amp; conc calc'!G145</f>
        <v>MnO</v>
      </c>
      <c r="G3" s="168" t="str">
        <f>'blk, drift &amp; conc calc'!H145</f>
        <v>CaO</v>
      </c>
      <c r="H3" s="168" t="str">
        <f>'blk, drift &amp; conc calc'!I145</f>
        <v>Na2O</v>
      </c>
      <c r="I3" s="168" t="str">
        <f>'blk, drift &amp; conc calc'!J145</f>
        <v>K2O</v>
      </c>
      <c r="J3" s="168" t="str">
        <f>'blk, drift &amp; conc calc'!K145</f>
        <v>P2O5</v>
      </c>
      <c r="K3" s="168" t="str">
        <f>'blk, drift &amp; conc calc'!L145</f>
        <v>TiO2</v>
      </c>
      <c r="L3" s="168" t="s">
        <v>758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69"/>
      <c r="C4" s="169"/>
      <c r="D4" s="169"/>
      <c r="E4" s="169"/>
      <c r="F4" s="169"/>
      <c r="G4" s="169"/>
    </row>
    <row r="5" spans="1:29" ht="11.25">
      <c r="A5" s="32" t="str">
        <f>'recalc raw'!C3</f>
        <v>Drift (1)</v>
      </c>
      <c r="B5" s="32">
        <f>'blk, drift &amp; conc calc'!C146</f>
        <v>50.56281457471217</v>
      </c>
      <c r="C5" s="32">
        <f>'blk, drift &amp; conc calc'!D146</f>
        <v>13.148029077320798</v>
      </c>
      <c r="D5" s="32">
        <f>'blk, drift &amp; conc calc'!E146</f>
        <v>12.463962513030172</v>
      </c>
      <c r="E5" s="32">
        <f>'blk, drift &amp; conc calc'!F146</f>
        <v>7.157035005332874</v>
      </c>
      <c r="F5" s="32">
        <f>'blk, drift &amp; conc calc'!G146</f>
        <v>0.171512515865612</v>
      </c>
      <c r="G5" s="32">
        <f>'blk, drift &amp; conc calc'!H146</f>
        <v>11.48895647252921</v>
      </c>
      <c r="H5" s="32">
        <f>'blk, drift &amp; conc calc'!I146</f>
        <v>2.2478341162706887</v>
      </c>
      <c r="I5" s="32">
        <f>'blk, drift &amp; conc calc'!J146</f>
        <v>0.5085702555394427</v>
      </c>
      <c r="J5" s="32">
        <f>'blk, drift &amp; conc calc'!K146</f>
        <v>0.27552372015277027</v>
      </c>
      <c r="K5" s="32">
        <f>'blk, drift &amp; conc calc'!L146</f>
        <v>2.734466841294179</v>
      </c>
      <c r="L5" s="32">
        <f>SUM(B5:K5)</f>
        <v>100.75870509204793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54.6668844302521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calc'!C147</f>
        <v>-0.30295851006543</v>
      </c>
      <c r="C6" s="32">
        <f>'blk, drift &amp; conc calc'!D147</f>
        <v>0.02913125232854661</v>
      </c>
      <c r="D6" s="32">
        <f>'blk, drift &amp; conc calc'!E147</f>
        <v>0.13786467758613555</v>
      </c>
      <c r="E6" s="32">
        <f>'blk, drift &amp; conc calc'!F147</f>
        <v>-0.07204632862453969</v>
      </c>
      <c r="F6" s="32">
        <f>'blk, drift &amp; conc calc'!G147</f>
        <v>0.00634956229854154</v>
      </c>
      <c r="G6" s="32">
        <f>'blk, drift &amp; conc calc'!H147</f>
        <v>0.005609213396653822</v>
      </c>
      <c r="H6" s="32">
        <f>'blk, drift &amp; conc calc'!I147</f>
        <v>0.006368680585998533</v>
      </c>
      <c r="I6" s="32">
        <f>'blk, drift &amp; conc calc'!J147</f>
        <v>0.00629357683627112</v>
      </c>
      <c r="J6" s="32">
        <f>'blk, drift &amp; conc calc'!K147</f>
        <v>0.04728305569075579</v>
      </c>
      <c r="K6" s="32">
        <f>'blk, drift &amp; conc calc'!L147</f>
        <v>0.007972415040494224</v>
      </c>
      <c r="L6" s="32">
        <f aca="true" t="shared" si="0" ref="L6:L36">SUM(B6:K6)</f>
        <v>-0.12813240492657246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11.133155070446373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calc'!C148</f>
        <v>48.49954000161337</v>
      </c>
      <c r="C7" s="32">
        <f>'blk, drift &amp; conc calc'!D148</f>
        <v>15.164699261068899</v>
      </c>
      <c r="D7" s="32">
        <f>'blk, drift &amp; conc calc'!E148</f>
        <v>11.345719414922325</v>
      </c>
      <c r="E7" s="32">
        <f>'blk, drift &amp; conc calc'!F148</f>
        <v>9.517296561548854</v>
      </c>
      <c r="F7" s="32">
        <f>'blk, drift &amp; conc calc'!G148</f>
        <v>0.17534052471852393</v>
      </c>
      <c r="G7" s="32">
        <f>'blk, drift &amp; conc calc'!H148</f>
        <v>13.577025697876573</v>
      </c>
      <c r="H7" s="32">
        <f>'blk, drift &amp; conc calc'!I148</f>
        <v>1.8205235180058033</v>
      </c>
      <c r="I7" s="32">
        <f>'blk, drift &amp; conc calc'!J148</f>
        <v>0.026648453633548657</v>
      </c>
      <c r="J7" s="32">
        <f>'blk, drift &amp; conc calc'!K148</f>
        <v>0.03861183081955557</v>
      </c>
      <c r="K7" s="32">
        <f>'blk, drift &amp; conc calc'!L148</f>
        <v>0.9438168373531788</v>
      </c>
      <c r="L7" s="32">
        <f t="shared" si="0"/>
        <v>101.10922210156065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15.559475022117883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calc'!C149</f>
        <v>50.56281457471217</v>
      </c>
      <c r="C8" s="32">
        <f>'blk, drift &amp; conc calc'!D149</f>
        <v>13.148029077320798</v>
      </c>
      <c r="D8" s="32">
        <f>'blk, drift &amp; conc calc'!E149</f>
        <v>12.463962513030172</v>
      </c>
      <c r="E8" s="32">
        <f>'blk, drift &amp; conc calc'!F149</f>
        <v>7.157035005332874</v>
      </c>
      <c r="F8" s="32">
        <f>'blk, drift &amp; conc calc'!G149</f>
        <v>0.171512515865612</v>
      </c>
      <c r="G8" s="32">
        <f>'blk, drift &amp; conc calc'!H149</f>
        <v>11.48895647252921</v>
      </c>
      <c r="H8" s="32">
        <f>'blk, drift &amp; conc calc'!I149</f>
        <v>2.2478341162706887</v>
      </c>
      <c r="I8" s="32">
        <f>'blk, drift &amp; conc calc'!J149</f>
        <v>0.5085702555394427</v>
      </c>
      <c r="J8" s="32">
        <f>'blk, drift &amp; conc calc'!K149</f>
        <v>0.27552372015277027</v>
      </c>
      <c r="K8" s="32">
        <f>'blk, drift &amp; conc calc'!L149</f>
        <v>2.734466841294179</v>
      </c>
      <c r="L8" s="32">
        <f t="shared" si="0"/>
        <v>100.75870509204793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54.666884430252104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calc'!C150</f>
        <v>44.74550727644029</v>
      </c>
      <c r="C9" s="32">
        <f>'blk, drift &amp; conc calc'!D150</f>
        <v>0.6730900858730401</v>
      </c>
      <c r="D9" s="32">
        <f>'blk, drift &amp; conc calc'!E150</f>
        <v>8.21707159602637</v>
      </c>
      <c r="E9" s="32">
        <f>'blk, drift &amp; conc calc'!F150</f>
        <v>46.08835899900366</v>
      </c>
      <c r="F9" s="32">
        <f>'blk, drift &amp; conc calc'!G150</f>
        <v>0.12230529732228101</v>
      </c>
      <c r="G9" s="32">
        <f>'blk, drift &amp; conc calc'!H150</f>
        <v>0.5314452163162127</v>
      </c>
      <c r="H9" s="32">
        <f>'blk, drift &amp; conc calc'!I150</f>
        <v>0.01884449018823218</v>
      </c>
      <c r="I9" s="32">
        <f>'blk, drift &amp; conc calc'!J150</f>
        <v>0.005258695922193575</v>
      </c>
      <c r="J9" s="32">
        <f>'blk, drift &amp; conc calc'!K150</f>
        <v>-0.0024313111536374866</v>
      </c>
      <c r="K9" s="32">
        <f>'blk, drift &amp; conc calc'!L150</f>
        <v>0.01084565427263571</v>
      </c>
      <c r="L9" s="32">
        <f t="shared" si="0"/>
        <v>100.41029600021128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8.892537296778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1309D89R2(123-129)</v>
      </c>
      <c r="B10" s="91">
        <f>'blk, drift &amp; conc calc'!C151</f>
        <v>50.37664198945449</v>
      </c>
      <c r="C10" s="91">
        <f>'blk, drift &amp; conc calc'!D151</f>
        <v>21.509308989607135</v>
      </c>
      <c r="D10" s="91">
        <f>'blk, drift &amp; conc calc'!E151</f>
        <v>7.209716739486086</v>
      </c>
      <c r="E10" s="91">
        <f>'blk, drift &amp; conc calc'!F151</f>
        <v>9.860747289452892</v>
      </c>
      <c r="F10" s="91">
        <f>'blk, drift &amp; conc calc'!G151</f>
        <v>0.0982795609344985</v>
      </c>
      <c r="G10" s="91">
        <f>'blk, drift &amp; conc calc'!H151</f>
        <v>11.567651086776092</v>
      </c>
      <c r="H10" s="91">
        <f>'blk, drift &amp; conc calc'!I151</f>
        <v>2.029100461104807</v>
      </c>
      <c r="I10" s="91">
        <f>'blk, drift &amp; conc calc'!J151</f>
        <v>0.04416970510913149</v>
      </c>
      <c r="J10" s="91">
        <f>'blk, drift &amp; conc calc'!K151</f>
        <v>-0.0057884640921947676</v>
      </c>
      <c r="K10" s="91">
        <f>'blk, drift &amp; conc calc'!L151</f>
        <v>0.2738629319755363</v>
      </c>
      <c r="L10" s="91">
        <f t="shared" si="0"/>
        <v>102.96369028980847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8.352160328603691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calc'!C152</f>
        <v>50.56281457471217</v>
      </c>
      <c r="C11" s="32">
        <f>'blk, drift &amp; conc calc'!D152</f>
        <v>13.148029077320798</v>
      </c>
      <c r="D11" s="32">
        <f>'blk, drift &amp; conc calc'!E152</f>
        <v>12.463962513030172</v>
      </c>
      <c r="E11" s="32">
        <f>'blk, drift &amp; conc calc'!F152</f>
        <v>7.157035005332874</v>
      </c>
      <c r="F11" s="32">
        <f>'blk, drift &amp; conc calc'!G152</f>
        <v>0.171512515865612</v>
      </c>
      <c r="G11" s="32">
        <f>'blk, drift &amp; conc calc'!H152</f>
        <v>11.48895647252921</v>
      </c>
      <c r="H11" s="32">
        <f>'blk, drift &amp; conc calc'!I152</f>
        <v>2.2478341162706896</v>
      </c>
      <c r="I11" s="32">
        <f>'blk, drift &amp; conc calc'!J152</f>
        <v>0.5085702555394427</v>
      </c>
      <c r="J11" s="32">
        <f>'blk, drift &amp; conc calc'!K152</f>
        <v>0.27552372015277027</v>
      </c>
      <c r="K11" s="32">
        <f>'blk, drift &amp; conc calc'!L152</f>
        <v>2.734466841294179</v>
      </c>
      <c r="L11" s="32">
        <f t="shared" si="0"/>
        <v>100.75870509204793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54.6668844302521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1309D91R2(56-65)</v>
      </c>
      <c r="B12" s="91">
        <f>'blk, drift &amp; conc calc'!C153</f>
        <v>47.028227748351625</v>
      </c>
      <c r="C12" s="91">
        <f>'blk, drift &amp; conc calc'!D153</f>
        <v>22.185682044625086</v>
      </c>
      <c r="D12" s="91">
        <f>'blk, drift &amp; conc calc'!E153</f>
        <v>6.3495706305525825</v>
      </c>
      <c r="E12" s="91">
        <f>'blk, drift &amp; conc calc'!F153</f>
        <v>13.592009129173846</v>
      </c>
      <c r="F12" s="91">
        <f>'blk, drift &amp; conc calc'!G153</f>
        <v>0.08868120267228526</v>
      </c>
      <c r="G12" s="91">
        <f>'blk, drift &amp; conc calc'!H153</f>
        <v>10.992006964859192</v>
      </c>
      <c r="H12" s="91">
        <f>'blk, drift &amp; conc calc'!I153</f>
        <v>1.1159324295088457</v>
      </c>
      <c r="I12" s="91">
        <f>'blk, drift &amp; conc calc'!J153</f>
        <v>0.18944887009047837</v>
      </c>
      <c r="J12" s="91">
        <f>'blk, drift &amp; conc calc'!K153</f>
        <v>-0.006861876150255078</v>
      </c>
      <c r="K12" s="91">
        <f>'blk, drift &amp; conc calc'!L153</f>
        <v>0.08507239598653327</v>
      </c>
      <c r="L12" s="91">
        <f t="shared" si="0"/>
        <v>101.6197695396702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8.218709836585724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1309D91R2(81-91)</v>
      </c>
      <c r="B13" s="91">
        <f>'blk, drift &amp; conc calc'!C154</f>
        <v>47.083649787821315</v>
      </c>
      <c r="C13" s="91">
        <f>'blk, drift &amp; conc calc'!D154</f>
        <v>23.809378784192162</v>
      </c>
      <c r="D13" s="91">
        <f>'blk, drift &amp; conc calc'!E154</f>
        <v>4.6793560374029735</v>
      </c>
      <c r="E13" s="91">
        <f>'blk, drift &amp; conc calc'!F154</f>
        <v>11.254256316341166</v>
      </c>
      <c r="F13" s="91">
        <f>'blk, drift &amp; conc calc'!G154</f>
        <v>0.06459849809925566</v>
      </c>
      <c r="G13" s="91">
        <f>'blk, drift &amp; conc calc'!H154</f>
        <v>12.43905197968106</v>
      </c>
      <c r="H13" s="91">
        <f>'blk, drift &amp; conc calc'!I154</f>
        <v>1.5600466245313442</v>
      </c>
      <c r="I13" s="91">
        <f>'blk, drift &amp; conc calc'!J154</f>
        <v>0.028000404497374592</v>
      </c>
      <c r="J13" s="91">
        <f>'blk, drift &amp; conc calc'!K154</f>
        <v>0.006212380627550939</v>
      </c>
      <c r="K13" s="91">
        <f>'blk, drift &amp; conc calc'!L154</f>
        <v>0.08947327507480272</v>
      </c>
      <c r="L13" s="91">
        <f t="shared" si="0"/>
        <v>101.014024088269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10.39800244600237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1309D92R1(103-115)</v>
      </c>
      <c r="B14" s="91">
        <f>'blk, drift &amp; conc calc'!C155</f>
        <v>51.4198968549367</v>
      </c>
      <c r="C14" s="91">
        <f>'blk, drift &amp; conc calc'!D155</f>
        <v>15.872124733822332</v>
      </c>
      <c r="D14" s="91">
        <f>'blk, drift &amp; conc calc'!E155</f>
        <v>6.148489384597928</v>
      </c>
      <c r="E14" s="91">
        <f>'blk, drift &amp; conc calc'!F155</f>
        <v>12.205818955193212</v>
      </c>
      <c r="F14" s="91">
        <f>'blk, drift &amp; conc calc'!G155</f>
        <v>0.11116273497528388</v>
      </c>
      <c r="G14" s="91">
        <f>'blk, drift &amp; conc calc'!H155</f>
        <v>13.345807554645269</v>
      </c>
      <c r="H14" s="91">
        <f>'blk, drift &amp; conc calc'!I155</f>
        <v>1.6430975682896047</v>
      </c>
      <c r="I14" s="91">
        <f>'blk, drift &amp; conc calc'!J155</f>
        <v>0.024567031677443923</v>
      </c>
      <c r="J14" s="91">
        <f>'blk, drift &amp; conc calc'!K155</f>
        <v>-0.011427681735021147</v>
      </c>
      <c r="K14" s="91">
        <f>'blk, drift &amp; conc calc'!L155</f>
        <v>0.2097786443357427</v>
      </c>
      <c r="L14" s="91">
        <f t="shared" si="0"/>
        <v>100.9693157807385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7.528354077997684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 (1)</v>
      </c>
      <c r="B15" s="32">
        <f>'blk, drift &amp; conc calc'!C156</f>
        <v>61.0211145461905</v>
      </c>
      <c r="C15" s="32">
        <f>'blk, drift &amp; conc calc'!D156</f>
        <v>15.568859545310856</v>
      </c>
      <c r="D15" s="32">
        <f>'blk, drift &amp; conc calc'!E156</f>
        <v>6.478025085339381</v>
      </c>
      <c r="E15" s="32">
        <f>'blk, drift &amp; conc calc'!F156</f>
        <v>3.6939176587195246</v>
      </c>
      <c r="F15" s="32">
        <f>'blk, drift &amp; conc calc'!G156</f>
        <v>0.10546200383810922</v>
      </c>
      <c r="G15" s="32">
        <f>'blk, drift &amp; conc calc'!H156</f>
        <v>6.224124532847734</v>
      </c>
      <c r="H15" s="32">
        <f>'blk, drift &amp; conc calc'!I156</f>
        <v>3.1093525818124146</v>
      </c>
      <c r="I15" s="32">
        <f>'blk, drift &amp; conc calc'!J156</f>
        <v>1.4180390292809844</v>
      </c>
      <c r="J15" s="32">
        <f>'blk, drift &amp; conc calc'!K156</f>
        <v>0.08784208542154501</v>
      </c>
      <c r="K15" s="32">
        <f>'blk, drift &amp; conc calc'!L156</f>
        <v>0.685483395256029</v>
      </c>
      <c r="L15" s="32">
        <f t="shared" si="0"/>
        <v>98.3922204640171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23.85494603064732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calc'!C157</f>
        <v>50.56281457471217</v>
      </c>
      <c r="C16" s="32">
        <f>'blk, drift &amp; conc calc'!D157</f>
        <v>13.148029077320798</v>
      </c>
      <c r="D16" s="32">
        <f>'blk, drift &amp; conc calc'!E157</f>
        <v>12.463962513030172</v>
      </c>
      <c r="E16" s="32">
        <f>'blk, drift &amp; conc calc'!F157</f>
        <v>7.157035005332875</v>
      </c>
      <c r="F16" s="32">
        <f>'blk, drift &amp; conc calc'!G157</f>
        <v>0.171512515865612</v>
      </c>
      <c r="G16" s="32">
        <f>'blk, drift &amp; conc calc'!H157</f>
        <v>11.48895647252921</v>
      </c>
      <c r="H16" s="32">
        <f>'blk, drift &amp; conc calc'!I157</f>
        <v>2.2478341162706887</v>
      </c>
      <c r="I16" s="32">
        <f>'blk, drift &amp; conc calc'!J157</f>
        <v>0.5085702555394427</v>
      </c>
      <c r="J16" s="32">
        <f>'blk, drift &amp; conc calc'!K157</f>
        <v>0.27552372015277027</v>
      </c>
      <c r="K16" s="32">
        <f>'blk, drift &amp; conc calc'!L157</f>
        <v>2.7344668412941786</v>
      </c>
      <c r="L16" s="32">
        <f t="shared" si="0"/>
        <v>100.75870509204793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54.6668844302521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calc'!C158</f>
        <v>39.77160902860076</v>
      </c>
      <c r="C17" s="32">
        <f>'blk, drift &amp; conc calc'!D158</f>
        <v>0.17628004246627224</v>
      </c>
      <c r="D17" s="32">
        <f>'blk, drift &amp; conc calc'!E158</f>
        <v>8.670127274216354</v>
      </c>
      <c r="E17" s="32">
        <f>'blk, drift &amp; conc calc'!F158</f>
        <v>49.7389835439739</v>
      </c>
      <c r="F17" s="32">
        <f>'blk, drift &amp; conc calc'!G158</f>
        <v>0.12466816147253429</v>
      </c>
      <c r="G17" s="32">
        <f>'blk, drift &amp; conc calc'!H158</f>
        <v>0.09142137754623979</v>
      </c>
      <c r="H17" s="32">
        <f>'blk, drift &amp; conc calc'!I158</f>
        <v>0.002425198191290402</v>
      </c>
      <c r="I17" s="32">
        <f>'blk, drift &amp; conc calc'!J158</f>
        <v>8.48910661119266E-06</v>
      </c>
      <c r="J17" s="32">
        <f>'blk, drift &amp; conc calc'!K158</f>
        <v>0.020309454211372226</v>
      </c>
      <c r="K17" s="32">
        <f>'blk, drift &amp; conc calc'!L158</f>
        <v>0.010840566322707535</v>
      </c>
      <c r="L17" s="32">
        <f t="shared" si="0"/>
        <v>98.60667313610803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12.79155866904305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1309D93R1(11-16)</v>
      </c>
      <c r="B18" s="91">
        <f>'blk, drift &amp; conc calc'!C159</f>
        <v>52.09931073765341</v>
      </c>
      <c r="C18" s="91">
        <f>'blk, drift &amp; conc calc'!D159</f>
        <v>16.905433928165156</v>
      </c>
      <c r="D18" s="91">
        <f>'blk, drift &amp; conc calc'!E159</f>
        <v>3.88206794524142</v>
      </c>
      <c r="E18" s="91">
        <f>'blk, drift &amp; conc calc'!F159</f>
        <v>3.030726012345256</v>
      </c>
      <c r="F18" s="91">
        <f>'blk, drift &amp; conc calc'!G159</f>
        <v>0.06992981306347917</v>
      </c>
      <c r="G18" s="91">
        <f>'blk, drift &amp; conc calc'!H159</f>
        <v>13.48746519108109</v>
      </c>
      <c r="H18" s="91">
        <f>'blk, drift &amp; conc calc'!I159</f>
        <v>4.971952721126726</v>
      </c>
      <c r="I18" s="91">
        <f>'blk, drift &amp; conc calc'!J159</f>
        <v>0.07799061669917373</v>
      </c>
      <c r="J18" s="91">
        <f>'blk, drift &amp; conc calc'!K159</f>
        <v>1.2488781812773317</v>
      </c>
      <c r="K18" s="91">
        <f>'blk, drift &amp; conc calc'!L159</f>
        <v>3.897390014451117</v>
      </c>
      <c r="L18" s="91">
        <f>SUM(B18:K18)</f>
        <v>99.67114516110415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214.38168356607076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1309D94R1(66-76)</v>
      </c>
      <c r="B19" s="91">
        <f>'blk, drift &amp; conc calc'!C160</f>
        <v>50.14548663585047</v>
      </c>
      <c r="C19" s="91">
        <f>'blk, drift &amp; conc calc'!D160</f>
        <v>16.315988645643476</v>
      </c>
      <c r="D19" s="91">
        <f>'blk, drift &amp; conc calc'!E160</f>
        <v>4.748931111377868</v>
      </c>
      <c r="E19" s="91">
        <f>'blk, drift &amp; conc calc'!F160</f>
        <v>9.451997926766083</v>
      </c>
      <c r="F19" s="91">
        <f>'blk, drift &amp; conc calc'!G160</f>
        <v>0.10751577190743646</v>
      </c>
      <c r="G19" s="91">
        <f>'blk, drift &amp; conc calc'!H160</f>
        <v>14.93189769692531</v>
      </c>
      <c r="H19" s="91">
        <f>'blk, drift &amp; conc calc'!I160</f>
        <v>1.950759063034696</v>
      </c>
      <c r="I19" s="91">
        <f>'blk, drift &amp; conc calc'!J160</f>
        <v>0.05982178877201608</v>
      </c>
      <c r="J19" s="91">
        <f>'blk, drift &amp; conc calc'!K160</f>
        <v>-0.008878196228315026</v>
      </c>
      <c r="K19" s="91">
        <f>'blk, drift &amp; conc calc'!L160</f>
        <v>0.3214161630676024</v>
      </c>
      <c r="L19" s="91">
        <f t="shared" si="0"/>
        <v>98.02493660711663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7.99798351122931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1309D94R3(18-26)</v>
      </c>
      <c r="B20" s="91">
        <f>'blk, drift &amp; conc calc'!C161</f>
        <v>51.41368549601595</v>
      </c>
      <c r="C20" s="91">
        <f>'blk, drift &amp; conc calc'!D161</f>
        <v>14.712111164780989</v>
      </c>
      <c r="D20" s="91">
        <f>'blk, drift &amp; conc calc'!E161</f>
        <v>9.344416070867391</v>
      </c>
      <c r="E20" s="91">
        <f>'blk, drift &amp; conc calc'!F161</f>
        <v>9.261051561356775</v>
      </c>
      <c r="F20" s="91">
        <f>'blk, drift &amp; conc calc'!G161</f>
        <v>0.18314004228490233</v>
      </c>
      <c r="G20" s="91">
        <f>'blk, drift &amp; conc calc'!H161</f>
        <v>11.736996644779142</v>
      </c>
      <c r="H20" s="91">
        <f>'blk, drift &amp; conc calc'!I161</f>
        <v>2.2963524623840437</v>
      </c>
      <c r="I20" s="91">
        <f>'blk, drift &amp; conc calc'!J161</f>
        <v>0.03730274493090676</v>
      </c>
      <c r="J20" s="91">
        <f>'blk, drift &amp; conc calc'!K161</f>
        <v>0.09171916335382442</v>
      </c>
      <c r="K20" s="91">
        <f>'blk, drift &amp; conc calc'!L161</f>
        <v>1.4205346399740073</v>
      </c>
      <c r="L20" s="91">
        <f t="shared" si="0"/>
        <v>100.49730999072796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24.504040850262456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 (5)</v>
      </c>
      <c r="B21" s="32">
        <f>'blk, drift &amp; conc calc'!C162</f>
        <v>50.56281457471217</v>
      </c>
      <c r="C21" s="32">
        <f>'blk, drift &amp; conc calc'!D162</f>
        <v>13.148029077320798</v>
      </c>
      <c r="D21" s="32">
        <f>'blk, drift &amp; conc calc'!E162</f>
        <v>12.463962513030172</v>
      </c>
      <c r="E21" s="32">
        <f>'blk, drift &amp; conc calc'!F162</f>
        <v>7.157035005332874</v>
      </c>
      <c r="F21" s="32">
        <f>'blk, drift &amp; conc calc'!G162</f>
        <v>0.171512515865612</v>
      </c>
      <c r="G21" s="32">
        <f>'blk, drift &amp; conc calc'!H162</f>
        <v>11.48895647252921</v>
      </c>
      <c r="H21" s="32">
        <f>'blk, drift &amp; conc calc'!I162</f>
        <v>2.2478341162706887</v>
      </c>
      <c r="I21" s="32">
        <f>'blk, drift &amp; conc calc'!J162</f>
        <v>0.5085702555394427</v>
      </c>
      <c r="J21" s="32">
        <f>'blk, drift &amp; conc calc'!K162</f>
        <v>0.27552372015277027</v>
      </c>
      <c r="K21" s="32">
        <f>'blk, drift &amp; conc calc'!L162</f>
        <v>2.734466841294179</v>
      </c>
      <c r="L21" s="32">
        <f t="shared" si="0"/>
        <v>100.75870509204793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54.6668844302521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calc'!C163</f>
        <v>48.21363566190098</v>
      </c>
      <c r="C22" s="32">
        <f>'blk, drift &amp; conc calc'!D163</f>
        <v>15.522569312396755</v>
      </c>
      <c r="D22" s="32">
        <f>'blk, drift &amp; conc calc'!E163</f>
        <v>11.259726720952829</v>
      </c>
      <c r="E22" s="32">
        <f>'blk, drift &amp; conc calc'!F163</f>
        <v>9.915172670959599</v>
      </c>
      <c r="F22" s="32">
        <f>'blk, drift &amp; conc calc'!G163</f>
        <v>0.1781047829516528</v>
      </c>
      <c r="G22" s="32">
        <f>'blk, drift &amp; conc calc'!H163</f>
        <v>12.700594531496895</v>
      </c>
      <c r="H22" s="32">
        <f>'blk, drift &amp; conc calc'!I163</f>
        <v>1.8272394952669093</v>
      </c>
      <c r="I22" s="32">
        <f>'blk, drift &amp; conc calc'!J163</f>
        <v>0.023202092472330557</v>
      </c>
      <c r="J22" s="32">
        <f>'blk, drift &amp; conc calc'!K163</f>
        <v>0.0324925513121673</v>
      </c>
      <c r="K22" s="32">
        <f>'blk, drift &amp; conc calc'!L163</f>
        <v>0.9532399417378847</v>
      </c>
      <c r="L22" s="32">
        <f t="shared" si="0"/>
        <v>100.62597776144801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14.845346637595515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1309D95R3(39-51)</v>
      </c>
      <c r="B23" s="91">
        <f>'blk, drift &amp; conc calc'!C164</f>
        <v>48.22375510123582</v>
      </c>
      <c r="C23" s="91">
        <f>'blk, drift &amp; conc calc'!D164</f>
        <v>14.441184641432686</v>
      </c>
      <c r="D23" s="91">
        <f>'blk, drift &amp; conc calc'!E164</f>
        <v>5.880747455714979</v>
      </c>
      <c r="E23" s="91">
        <f>'blk, drift &amp; conc calc'!F164</f>
        <v>11.77931003783439</v>
      </c>
      <c r="F23" s="91">
        <f>'blk, drift &amp; conc calc'!G164</f>
        <v>0.11219547411016705</v>
      </c>
      <c r="G23" s="91">
        <f>'blk, drift &amp; conc calc'!H164</f>
        <v>14.622462276675927</v>
      </c>
      <c r="H23" s="91">
        <f>'blk, drift &amp; conc calc'!I164</f>
        <v>1.5785291128188494</v>
      </c>
      <c r="I23" s="91">
        <f>'blk, drift &amp; conc calc'!J164</f>
        <v>0.0424172045851962</v>
      </c>
      <c r="J23" s="91">
        <f>'blk, drift &amp; conc calc'!K164</f>
        <v>0.00869829230131531</v>
      </c>
      <c r="K23" s="91">
        <f>'blk, drift &amp; conc calc'!L164</f>
        <v>0.32851512086504403</v>
      </c>
      <c r="L23" s="91">
        <f t="shared" si="0"/>
        <v>97.01781471757438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11.011494971809592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1309D97R1(8-18)</v>
      </c>
      <c r="B24" s="91">
        <f>'blk, drift &amp; conc calc'!C165</f>
        <v>51.428614239246755</v>
      </c>
      <c r="C24" s="91">
        <f>'blk, drift &amp; conc calc'!D165</f>
        <v>12.77975989500187</v>
      </c>
      <c r="D24" s="91">
        <f>'blk, drift &amp; conc calc'!E165</f>
        <v>7.288890627293942</v>
      </c>
      <c r="E24" s="91">
        <f>'blk, drift &amp; conc calc'!F165</f>
        <v>11.283323660184308</v>
      </c>
      <c r="F24" s="91">
        <f>'blk, drift &amp; conc calc'!G165</f>
        <v>0.1337306570985681</v>
      </c>
      <c r="G24" s="91">
        <f>'blk, drift &amp; conc calc'!H165</f>
        <v>14.017755443788339</v>
      </c>
      <c r="H24" s="91">
        <f>'blk, drift &amp; conc calc'!I165</f>
        <v>1.8417727537890878</v>
      </c>
      <c r="I24" s="91">
        <f>'blk, drift &amp; conc calc'!J165</f>
        <v>0.02518111687745591</v>
      </c>
      <c r="J24" s="91">
        <f>'blk, drift &amp; conc calc'!K165</f>
        <v>0.031012835159252003</v>
      </c>
      <c r="K24" s="91">
        <f>'blk, drift &amp; conc calc'!L165</f>
        <v>0.3296230213696515</v>
      </c>
      <c r="L24" s="91">
        <f t="shared" si="0"/>
        <v>99.15966424980924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14.718770199191908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JGb-1 (1)</v>
      </c>
      <c r="B25" s="32">
        <f>'blk, drift &amp; conc calc'!C166</f>
        <v>45.01474534207557</v>
      </c>
      <c r="C25" s="32">
        <f>'blk, drift &amp; conc calc'!D166</f>
        <v>17.464659779038236</v>
      </c>
      <c r="D25" s="32">
        <f>'blk, drift &amp; conc calc'!E166</f>
        <v>13.664465116628454</v>
      </c>
      <c r="E25" s="32">
        <f>'blk, drift &amp; conc calc'!F166</f>
        <v>7.576480990503514</v>
      </c>
      <c r="F25" s="32">
        <f>'blk, drift &amp; conc calc'!G166</f>
        <v>0.19505579594480987</v>
      </c>
      <c r="G25" s="32">
        <f>'blk, drift &amp; conc calc'!H166</f>
        <v>11.853153814595839</v>
      </c>
      <c r="H25" s="32">
        <f>'blk, drift &amp; conc calc'!I166</f>
        <v>1.2846510384262275</v>
      </c>
      <c r="I25" s="32">
        <f>'blk, drift &amp; conc calc'!J166</f>
        <v>0.22242314123408255</v>
      </c>
      <c r="J25" s="32">
        <f>'blk, drift &amp; conc calc'!K166</f>
        <v>0.06473488261987852</v>
      </c>
      <c r="K25" s="32">
        <f>'blk, drift &amp; conc calc'!L166</f>
        <v>1.5925821659628945</v>
      </c>
      <c r="L25" s="32">
        <f t="shared" si="0"/>
        <v>98.93295206702952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20.274402668792522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calc'!C167</f>
        <v>50.56281457471217</v>
      </c>
      <c r="C26" s="32">
        <f>'blk, drift &amp; conc calc'!D167</f>
        <v>13.148029077320798</v>
      </c>
      <c r="D26" s="32">
        <f>'blk, drift &amp; conc calc'!E167</f>
        <v>12.463962513030172</v>
      </c>
      <c r="E26" s="32">
        <f>'blk, drift &amp; conc calc'!F167</f>
        <v>7.157035005332874</v>
      </c>
      <c r="F26" s="32">
        <f>'blk, drift &amp; conc calc'!G167</f>
        <v>0.171512515865612</v>
      </c>
      <c r="G26" s="32">
        <f>'blk, drift &amp; conc calc'!H167</f>
        <v>11.48895647252921</v>
      </c>
      <c r="H26" s="32">
        <f>'blk, drift &amp; conc calc'!I167</f>
        <v>2.2478341162706887</v>
      </c>
      <c r="I26" s="32">
        <f>'blk, drift &amp; conc calc'!J167</f>
        <v>0.5085702555394427</v>
      </c>
      <c r="J26" s="32">
        <f>'blk, drift &amp; conc calc'!K167</f>
        <v>0.27552372015277027</v>
      </c>
      <c r="K26" s="32">
        <f>'blk, drift &amp; conc calc'!L167</f>
        <v>2.734466841294179</v>
      </c>
      <c r="L26" s="32">
        <f t="shared" si="0"/>
        <v>100.75870509204793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54.666884430252104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1309D98R3(26-46)</v>
      </c>
      <c r="B27" s="91">
        <f>'blk, drift &amp; conc calc'!C168</f>
        <v>51.511350644080686</v>
      </c>
      <c r="C27" s="91">
        <f>'blk, drift &amp; conc calc'!D168</f>
        <v>15.880286849427225</v>
      </c>
      <c r="D27" s="91">
        <f>'blk, drift &amp; conc calc'!E168</f>
        <v>6.220249092966099</v>
      </c>
      <c r="E27" s="91">
        <f>'blk, drift &amp; conc calc'!F168</f>
        <v>10.967378925921826</v>
      </c>
      <c r="F27" s="91">
        <f>'blk, drift &amp; conc calc'!G168</f>
        <v>0.10627678953752534</v>
      </c>
      <c r="G27" s="91">
        <f>'blk, drift &amp; conc calc'!H168</f>
        <v>14.395541802476187</v>
      </c>
      <c r="H27" s="91">
        <f>'blk, drift &amp; conc calc'!I168</f>
        <v>1.8666655176168052</v>
      </c>
      <c r="I27" s="91">
        <f>'blk, drift &amp; conc calc'!J168</f>
        <v>0.05690215852459061</v>
      </c>
      <c r="J27" s="91">
        <f>'blk, drift &amp; conc calc'!K168</f>
        <v>-0.009307248337201162</v>
      </c>
      <c r="K27" s="91">
        <f>'blk, drift &amp; conc calc'!L168</f>
        <v>0.2818781275497862</v>
      </c>
      <c r="L27" s="91">
        <f t="shared" si="0"/>
        <v>101.27722265976355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8.274448940289295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calc'!C169</f>
        <v>45.26546210053196</v>
      </c>
      <c r="C28" s="32">
        <f>'blk, drift &amp; conc calc'!D169</f>
        <v>0.6852251905649005</v>
      </c>
      <c r="D28" s="32">
        <f>'blk, drift &amp; conc calc'!E169</f>
        <v>5.835672885865883</v>
      </c>
      <c r="E28" s="32">
        <f>'blk, drift &amp; conc calc'!F169</f>
        <v>29.101063658923124</v>
      </c>
      <c r="F28" s="32">
        <f>'blk, drift &amp; conc calc'!G169</f>
        <v>0.12918568576877332</v>
      </c>
      <c r="G28" s="32">
        <f>'blk, drift &amp; conc calc'!H169</f>
        <v>0.5264452384922907</v>
      </c>
      <c r="H28" s="32">
        <f>'blk, drift &amp; conc calc'!I169</f>
        <v>0.019773080235583444</v>
      </c>
      <c r="I28" s="32">
        <f>'blk, drift &amp; conc calc'!J169</f>
        <v>0.003634210576820448</v>
      </c>
      <c r="J28" s="32">
        <f>'blk, drift &amp; conc calc'!K169</f>
        <v>-0.012245090193388156</v>
      </c>
      <c r="K28" s="32">
        <f>'blk, drift &amp; conc calc'!L169</f>
        <v>0.010308397962038182</v>
      </c>
      <c r="L28" s="32">
        <f t="shared" si="0"/>
        <v>81.56452535872798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7.81734101769939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1309D100R1(50-55)</v>
      </c>
      <c r="B29" s="91">
        <f>'blk, drift &amp; conc calc'!C170</f>
        <v>44.22519145690877</v>
      </c>
      <c r="C29" s="91">
        <f>'blk, drift &amp; conc calc'!D170</f>
        <v>8.439453567888748</v>
      </c>
      <c r="D29" s="91">
        <f>'blk, drift &amp; conc calc'!E170</f>
        <v>9.66886243232387</v>
      </c>
      <c r="E29" s="91">
        <f>'blk, drift &amp; conc calc'!F170</f>
        <v>30.859438080423025</v>
      </c>
      <c r="F29" s="91">
        <f>'blk, drift &amp; conc calc'!G170</f>
        <v>0.1403504888508458</v>
      </c>
      <c r="G29" s="91">
        <f>'blk, drift &amp; conc calc'!H170</f>
        <v>6.239404740015376</v>
      </c>
      <c r="H29" s="91">
        <f>'blk, drift &amp; conc calc'!I170</f>
        <v>0.5275720950310796</v>
      </c>
      <c r="I29" s="91">
        <f>'blk, drift &amp; conc calc'!J170</f>
        <v>0.03222070531433751</v>
      </c>
      <c r="J29" s="91">
        <f>'blk, drift &amp; conc calc'!K170</f>
        <v>0.014668482814597998</v>
      </c>
      <c r="K29" s="91">
        <f>'blk, drift &amp; conc calc'!L170</f>
        <v>0.11055355391341441</v>
      </c>
      <c r="L29" s="91">
        <f t="shared" si="0"/>
        <v>100.25771560348406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12.217988417595107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1309D83R2(32-42)</v>
      </c>
      <c r="B30" s="91">
        <f>'blk, drift &amp; conc calc'!C171</f>
        <v>44.07395934815527</v>
      </c>
      <c r="C30" s="91">
        <f>'blk, drift &amp; conc calc'!D171</f>
        <v>13.49118390794293</v>
      </c>
      <c r="D30" s="91">
        <f>'blk, drift &amp; conc calc'!E171</f>
        <v>7.3031456172736835</v>
      </c>
      <c r="E30" s="91">
        <f>'blk, drift &amp; conc calc'!F171</f>
        <v>20.27682148703861</v>
      </c>
      <c r="F30" s="91">
        <f>'blk, drift &amp; conc calc'!G171</f>
        <v>0.11052063290474423</v>
      </c>
      <c r="G30" s="91">
        <f>'blk, drift &amp; conc calc'!H171</f>
        <v>10.399299867255952</v>
      </c>
      <c r="H30" s="91">
        <f>'blk, drift &amp; conc calc'!I171</f>
        <v>0.7242454793743837</v>
      </c>
      <c r="I30" s="91">
        <f>'blk, drift &amp; conc calc'!J171</f>
        <v>0.04221759724836148</v>
      </c>
      <c r="J30" s="91">
        <f>'blk, drift &amp; conc calc'!K171</f>
        <v>0.024020289934905886</v>
      </c>
      <c r="K30" s="91">
        <f>'blk, drift &amp; conc calc'!L171</f>
        <v>0.17825526274729203</v>
      </c>
      <c r="L30" s="91">
        <f t="shared" si="0"/>
        <v>96.62366948987612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13.757835863881487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calc'!C172</f>
        <v>50.56281457471217</v>
      </c>
      <c r="C31" s="32">
        <f>'blk, drift &amp; conc calc'!D172</f>
        <v>13.1480290773208</v>
      </c>
      <c r="D31" s="32">
        <f>'blk, drift &amp; conc calc'!E172</f>
        <v>12.463962513030172</v>
      </c>
      <c r="E31" s="32">
        <f>'blk, drift &amp; conc calc'!F172</f>
        <v>7.157035005332874</v>
      </c>
      <c r="F31" s="32">
        <f>'blk, drift &amp; conc calc'!G172</f>
        <v>0.171512515865612</v>
      </c>
      <c r="G31" s="32">
        <f>'blk, drift &amp; conc calc'!H172</f>
        <v>11.48895647252921</v>
      </c>
      <c r="H31" s="32">
        <f>'blk, drift &amp; conc calc'!I172</f>
        <v>2.2478341162706887</v>
      </c>
      <c r="I31" s="32">
        <f>'blk, drift &amp; conc calc'!J172</f>
        <v>0.5085702555394428</v>
      </c>
      <c r="J31" s="32">
        <f>'blk, drift &amp; conc calc'!K172</f>
        <v>0.2755237201527702</v>
      </c>
      <c r="K31" s="32">
        <f>'blk, drift &amp; conc calc'!L172</f>
        <v>2.734466841294179</v>
      </c>
      <c r="L31" s="32">
        <f t="shared" si="0"/>
        <v>100.75870509204793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54.666884430252104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calc'!C173</f>
        <v>57.48395005777352</v>
      </c>
      <c r="C32" s="32">
        <f>'blk, drift &amp; conc calc'!D173</f>
        <v>15.640671137950092</v>
      </c>
      <c r="D32" s="32">
        <f>'blk, drift &amp; conc calc'!E173</f>
        <v>6.907638476256437</v>
      </c>
      <c r="E32" s="32">
        <f>'blk, drift &amp; conc calc'!F173</f>
        <v>3.76042751374561</v>
      </c>
      <c r="F32" s="32">
        <f>'blk, drift &amp; conc calc'!G173</f>
        <v>0.09862675022365197</v>
      </c>
      <c r="G32" s="32">
        <f>'blk, drift &amp; conc calc'!H173</f>
        <v>6.511157507564301</v>
      </c>
      <c r="H32" s="32">
        <f>'blk, drift &amp; conc calc'!I173</f>
        <v>3.256311985344334</v>
      </c>
      <c r="I32" s="32">
        <f>'blk, drift &amp; conc calc'!J173</f>
        <v>1.4055728888547079</v>
      </c>
      <c r="J32" s="32">
        <f>'blk, drift &amp; conc calc'!K173</f>
        <v>0.1024116773220565</v>
      </c>
      <c r="K32" s="32">
        <f>'blk, drift &amp; conc calc'!L173</f>
        <v>0.6902804943133712</v>
      </c>
      <c r="L32" s="32">
        <f t="shared" si="0"/>
        <v>95.85704848934809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26.512171110319926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 (2)</v>
      </c>
      <c r="B33" s="32">
        <f>'blk, drift &amp; conc calc'!C174</f>
        <v>-0.3889239604904488</v>
      </c>
      <c r="C33" s="32">
        <f>'blk, drift &amp; conc calc'!D174</f>
        <v>0.028733025591288232</v>
      </c>
      <c r="D33" s="32">
        <f>'blk, drift &amp; conc calc'!E174</f>
        <v>0.13836588333412553</v>
      </c>
      <c r="E33" s="32">
        <f>'blk, drift &amp; conc calc'!F174</f>
        <v>-0.07108633325843662</v>
      </c>
      <c r="F33" s="32">
        <f>'blk, drift &amp; conc calc'!G174</f>
        <v>0.0064566332160061225</v>
      </c>
      <c r="G33" s="32">
        <f>'blk, drift &amp; conc calc'!H174</f>
        <v>0.03656698078107679</v>
      </c>
      <c r="H33" s="32">
        <f>'blk, drift &amp; conc calc'!I174</f>
        <v>0.008545175842897055</v>
      </c>
      <c r="I33" s="32">
        <f>'blk, drift &amp; conc calc'!J174</f>
        <v>0.006542490392108537</v>
      </c>
      <c r="J33" s="32">
        <f>'blk, drift &amp; conc calc'!K174</f>
        <v>0.026736260538944918</v>
      </c>
      <c r="K33" s="32">
        <f>'blk, drift &amp; conc calc'!L174</f>
        <v>0.00828230155201911</v>
      </c>
      <c r="L33" s="32">
        <f t="shared" si="0"/>
        <v>-0.19978154250041913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9.907710050453577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calc'!C175</f>
        <v>40.22252688947772</v>
      </c>
      <c r="C34" s="32">
        <f>'blk, drift &amp; conc calc'!D175</f>
        <v>0.18396271818627083</v>
      </c>
      <c r="D34" s="32">
        <f>'blk, drift &amp; conc calc'!E175</f>
        <v>9.513042912878875</v>
      </c>
      <c r="E34" s="32">
        <f>'blk, drift &amp; conc calc'!F175</f>
        <v>50.495792708437996</v>
      </c>
      <c r="F34" s="32">
        <f>'blk, drift &amp; conc calc'!G175</f>
        <v>0.11468615364604379</v>
      </c>
      <c r="G34" s="32">
        <f>'blk, drift &amp; conc calc'!H175</f>
        <v>0.09451031120436267</v>
      </c>
      <c r="H34" s="32">
        <f>'blk, drift &amp; conc calc'!I175</f>
        <v>0.0022827601160244227</v>
      </c>
      <c r="I34" s="32">
        <f>'blk, drift &amp; conc calc'!J175</f>
        <v>0.00446009522208453</v>
      </c>
      <c r="J34" s="32">
        <f>'blk, drift &amp; conc calc'!K175</f>
        <v>0.026783303808037832</v>
      </c>
      <c r="K34" s="32">
        <f>'blk, drift &amp; conc calc'!L175</f>
        <v>0.01077483400743892</v>
      </c>
      <c r="L34" s="32">
        <f t="shared" si="0"/>
        <v>100.66882268698484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14.18616075238818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JGB-1 (2)</v>
      </c>
      <c r="B35" s="32">
        <f>'blk, drift &amp; conc calc'!C176</f>
        <v>45.028003029737505</v>
      </c>
      <c r="C35" s="32">
        <f>'blk, drift &amp; conc calc'!D176</f>
        <v>19.310018819428546</v>
      </c>
      <c r="D35" s="32">
        <f>'blk, drift &amp; conc calc'!E176</f>
        <v>17.35434400105544</v>
      </c>
      <c r="E35" s="32">
        <f>'blk, drift &amp; conc calc'!F176</f>
        <v>7.620181770888875</v>
      </c>
      <c r="F35" s="32">
        <f>'blk, drift &amp; conc calc'!G176</f>
        <v>0.19345189810199764</v>
      </c>
      <c r="G35" s="32">
        <f>'blk, drift &amp; conc calc'!H176</f>
        <v>10.236970782089042</v>
      </c>
      <c r="H35" s="32">
        <f>'blk, drift &amp; conc calc'!I176</f>
        <v>1.4012503461646442</v>
      </c>
      <c r="I35" s="32">
        <f>'blk, drift &amp; conc calc'!J176</f>
        <v>0.45193137128967875</v>
      </c>
      <c r="J35" s="32">
        <f>'blk, drift &amp; conc calc'!K176</f>
        <v>0.07422314877854014</v>
      </c>
      <c r="K35" s="32">
        <f>'blk, drift &amp; conc calc'!L176</f>
        <v>1.7565055779110241</v>
      </c>
      <c r="L35" s="32">
        <f t="shared" si="0"/>
        <v>103.4268807454453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21.89596130453247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calc'!C177</f>
        <v>50.56281457471217</v>
      </c>
      <c r="C36" s="32">
        <f>'blk, drift &amp; conc calc'!D177</f>
        <v>13.148029077320798</v>
      </c>
      <c r="D36" s="32">
        <f>'blk, drift &amp; conc calc'!E177</f>
        <v>12.463962513030172</v>
      </c>
      <c r="E36" s="32">
        <f>'blk, drift &amp; conc calc'!F177</f>
        <v>7.157035005332874</v>
      </c>
      <c r="F36" s="32">
        <f>'blk, drift &amp; conc calc'!G177</f>
        <v>0.171512515865612</v>
      </c>
      <c r="G36" s="32">
        <f>'blk, drift &amp; conc calc'!H177</f>
        <v>11.48895647252921</v>
      </c>
      <c r="H36" s="32">
        <f>'blk, drift &amp; conc calc'!I177</f>
        <v>2.2478341162706887</v>
      </c>
      <c r="I36" s="32">
        <f>'blk, drift &amp; conc calc'!J177</f>
        <v>0.5085702555394427</v>
      </c>
      <c r="J36" s="32">
        <f>'blk, drift &amp; conc calc'!K177</f>
        <v>0.2755237201527703</v>
      </c>
      <c r="K36" s="32">
        <f>'blk, drift &amp; conc calc'!L177</f>
        <v>2.734466841294179</v>
      </c>
      <c r="L36" s="32">
        <f t="shared" si="0"/>
        <v>100.75870509204793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54.6668844302521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0" t="s">
        <v>874</v>
      </c>
      <c r="B41" s="170" t="s">
        <v>750</v>
      </c>
      <c r="C41" s="170" t="s">
        <v>754</v>
      </c>
      <c r="D41" s="170" t="s">
        <v>751</v>
      </c>
      <c r="E41" s="170" t="s">
        <v>911</v>
      </c>
      <c r="F41" s="170" t="s">
        <v>910</v>
      </c>
      <c r="G41" s="170" t="s">
        <v>912</v>
      </c>
      <c r="H41" s="170" t="s">
        <v>755</v>
      </c>
      <c r="I41" s="170" t="s">
        <v>763</v>
      </c>
      <c r="J41" s="170" t="s">
        <v>767</v>
      </c>
      <c r="K41" s="170" t="s">
        <v>764</v>
      </c>
      <c r="L41" s="170" t="s">
        <v>758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712</v>
      </c>
      <c r="U41" s="19">
        <v>0</v>
      </c>
      <c r="V41" s="19">
        <v>0</v>
      </c>
    </row>
    <row r="42" spans="1:22" ht="11.25">
      <c r="A42" s="170" t="str">
        <f aca="true" t="shared" si="1" ref="A42:L42">A10</f>
        <v>1309D89R2(123-129)</v>
      </c>
      <c r="B42" s="170">
        <f t="shared" si="1"/>
        <v>50.37664198945449</v>
      </c>
      <c r="C42" s="170">
        <f t="shared" si="1"/>
        <v>21.509308989607135</v>
      </c>
      <c r="D42" s="170">
        <f t="shared" si="1"/>
        <v>7.209716739486086</v>
      </c>
      <c r="E42" s="170">
        <f t="shared" si="1"/>
        <v>9.860747289452892</v>
      </c>
      <c r="F42" s="170">
        <f t="shared" si="1"/>
        <v>0.0982795609344985</v>
      </c>
      <c r="G42" s="170">
        <f t="shared" si="1"/>
        <v>11.567651086776092</v>
      </c>
      <c r="H42" s="170">
        <f t="shared" si="1"/>
        <v>2.029100461104807</v>
      </c>
      <c r="I42" s="170">
        <f t="shared" si="1"/>
        <v>0.04416970510913149</v>
      </c>
      <c r="J42" s="170">
        <f t="shared" si="1"/>
        <v>-0.0057884640921947676</v>
      </c>
      <c r="K42" s="170">
        <f t="shared" si="1"/>
        <v>0.2738629319755363</v>
      </c>
      <c r="L42" s="170">
        <f t="shared" si="1"/>
        <v>102.96369028980847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0" t="str">
        <f aca="true" t="shared" si="2" ref="A43:L43">A12</f>
        <v>1309D91R2(56-65)</v>
      </c>
      <c r="B43" s="170">
        <f t="shared" si="2"/>
        <v>47.028227748351625</v>
      </c>
      <c r="C43" s="170">
        <f t="shared" si="2"/>
        <v>22.185682044625086</v>
      </c>
      <c r="D43" s="170">
        <f t="shared" si="2"/>
        <v>6.3495706305525825</v>
      </c>
      <c r="E43" s="170">
        <f t="shared" si="2"/>
        <v>13.592009129173846</v>
      </c>
      <c r="F43" s="170">
        <f t="shared" si="2"/>
        <v>0.08868120267228526</v>
      </c>
      <c r="G43" s="170">
        <f t="shared" si="2"/>
        <v>10.992006964859192</v>
      </c>
      <c r="H43" s="170">
        <f t="shared" si="2"/>
        <v>1.1159324295088457</v>
      </c>
      <c r="I43" s="170">
        <f t="shared" si="2"/>
        <v>0.18944887009047837</v>
      </c>
      <c r="J43" s="170">
        <f t="shared" si="2"/>
        <v>-0.006861876150255078</v>
      </c>
      <c r="K43" s="170">
        <f t="shared" si="2"/>
        <v>0.08507239598653327</v>
      </c>
      <c r="L43" s="170">
        <f t="shared" si="2"/>
        <v>101.6197695396702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0" t="str">
        <f aca="true" t="shared" si="3" ref="A44:L44">A13</f>
        <v>1309D91R2(81-91)</v>
      </c>
      <c r="B44" s="170">
        <f t="shared" si="3"/>
        <v>47.083649787821315</v>
      </c>
      <c r="C44" s="170">
        <f t="shared" si="3"/>
        <v>23.809378784192162</v>
      </c>
      <c r="D44" s="170">
        <f t="shared" si="3"/>
        <v>4.6793560374029735</v>
      </c>
      <c r="E44" s="170">
        <f t="shared" si="3"/>
        <v>11.254256316341166</v>
      </c>
      <c r="F44" s="170">
        <f t="shared" si="3"/>
        <v>0.06459849809925566</v>
      </c>
      <c r="G44" s="170">
        <f t="shared" si="3"/>
        <v>12.43905197968106</v>
      </c>
      <c r="H44" s="170">
        <f t="shared" si="3"/>
        <v>1.5600466245313442</v>
      </c>
      <c r="I44" s="170">
        <f t="shared" si="3"/>
        <v>0.028000404497374592</v>
      </c>
      <c r="J44" s="170">
        <f t="shared" si="3"/>
        <v>0.006212380627550939</v>
      </c>
      <c r="K44" s="170">
        <f t="shared" si="3"/>
        <v>0.08947327507480272</v>
      </c>
      <c r="L44" s="170">
        <f t="shared" si="3"/>
        <v>101.014024088269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0" t="str">
        <f aca="true" t="shared" si="4" ref="A45:L45">A14</f>
        <v>1309D92R1(103-115)</v>
      </c>
      <c r="B45" s="170">
        <f t="shared" si="4"/>
        <v>51.4198968549367</v>
      </c>
      <c r="C45" s="170">
        <f t="shared" si="4"/>
        <v>15.872124733822332</v>
      </c>
      <c r="D45" s="170">
        <f t="shared" si="4"/>
        <v>6.148489384597928</v>
      </c>
      <c r="E45" s="170">
        <f t="shared" si="4"/>
        <v>12.205818955193212</v>
      </c>
      <c r="F45" s="170">
        <f t="shared" si="4"/>
        <v>0.11116273497528388</v>
      </c>
      <c r="G45" s="170">
        <f t="shared" si="4"/>
        <v>13.345807554645269</v>
      </c>
      <c r="H45" s="170">
        <f t="shared" si="4"/>
        <v>1.6430975682896047</v>
      </c>
      <c r="I45" s="170">
        <f t="shared" si="4"/>
        <v>0.024567031677443923</v>
      </c>
      <c r="J45" s="170">
        <f t="shared" si="4"/>
        <v>-0.011427681735021147</v>
      </c>
      <c r="K45" s="170">
        <f t="shared" si="4"/>
        <v>0.2097786443357427</v>
      </c>
      <c r="L45" s="170">
        <f t="shared" si="4"/>
        <v>100.9693157807385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0" t="str">
        <f aca="true" t="shared" si="5" ref="A46:L46">A18</f>
        <v>1309D93R1(11-16)</v>
      </c>
      <c r="B46" s="170">
        <f t="shared" si="5"/>
        <v>52.09931073765341</v>
      </c>
      <c r="C46" s="170">
        <f t="shared" si="5"/>
        <v>16.905433928165156</v>
      </c>
      <c r="D46" s="170">
        <f t="shared" si="5"/>
        <v>3.88206794524142</v>
      </c>
      <c r="E46" s="170">
        <f t="shared" si="5"/>
        <v>3.030726012345256</v>
      </c>
      <c r="F46" s="170">
        <f t="shared" si="5"/>
        <v>0.06992981306347917</v>
      </c>
      <c r="G46" s="170">
        <f t="shared" si="5"/>
        <v>13.48746519108109</v>
      </c>
      <c r="H46" s="170">
        <f t="shared" si="5"/>
        <v>4.971952721126726</v>
      </c>
      <c r="I46" s="170">
        <f t="shared" si="5"/>
        <v>0.07799061669917373</v>
      </c>
      <c r="J46" s="170">
        <f t="shared" si="5"/>
        <v>1.2488781812773317</v>
      </c>
      <c r="K46" s="170">
        <f t="shared" si="5"/>
        <v>3.897390014451117</v>
      </c>
      <c r="L46" s="170">
        <f t="shared" si="5"/>
        <v>99.67114516110415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0" t="str">
        <f aca="true" t="shared" si="6" ref="A47:L47">A19</f>
        <v>1309D94R1(66-76)</v>
      </c>
      <c r="B47" s="170">
        <f t="shared" si="6"/>
        <v>50.14548663585047</v>
      </c>
      <c r="C47" s="170">
        <f t="shared" si="6"/>
        <v>16.315988645643476</v>
      </c>
      <c r="D47" s="170">
        <f t="shared" si="6"/>
        <v>4.748931111377868</v>
      </c>
      <c r="E47" s="170">
        <f t="shared" si="6"/>
        <v>9.451997926766083</v>
      </c>
      <c r="F47" s="170">
        <f t="shared" si="6"/>
        <v>0.10751577190743646</v>
      </c>
      <c r="G47" s="170">
        <f t="shared" si="6"/>
        <v>14.93189769692531</v>
      </c>
      <c r="H47" s="170">
        <f t="shared" si="6"/>
        <v>1.950759063034696</v>
      </c>
      <c r="I47" s="170">
        <f t="shared" si="6"/>
        <v>0.05982178877201608</v>
      </c>
      <c r="J47" s="170">
        <f t="shared" si="6"/>
        <v>-0.008878196228315026</v>
      </c>
      <c r="K47" s="170">
        <f t="shared" si="6"/>
        <v>0.3214161630676024</v>
      </c>
      <c r="L47" s="170">
        <f t="shared" si="6"/>
        <v>98.02493660711663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0" t="str">
        <f aca="true" t="shared" si="7" ref="A48:L48">A20</f>
        <v>1309D94R3(18-26)</v>
      </c>
      <c r="B48" s="170">
        <f t="shared" si="7"/>
        <v>51.41368549601595</v>
      </c>
      <c r="C48" s="170">
        <f t="shared" si="7"/>
        <v>14.712111164780989</v>
      </c>
      <c r="D48" s="170">
        <f t="shared" si="7"/>
        <v>9.344416070867391</v>
      </c>
      <c r="E48" s="170">
        <f t="shared" si="7"/>
        <v>9.261051561356775</v>
      </c>
      <c r="F48" s="170">
        <f t="shared" si="7"/>
        <v>0.18314004228490233</v>
      </c>
      <c r="G48" s="170">
        <f t="shared" si="7"/>
        <v>11.736996644779142</v>
      </c>
      <c r="H48" s="170">
        <f t="shared" si="7"/>
        <v>2.2963524623840437</v>
      </c>
      <c r="I48" s="170">
        <f t="shared" si="7"/>
        <v>0.03730274493090676</v>
      </c>
      <c r="J48" s="170">
        <f t="shared" si="7"/>
        <v>0.09171916335382442</v>
      </c>
      <c r="K48" s="170">
        <f t="shared" si="7"/>
        <v>1.4205346399740073</v>
      </c>
      <c r="L48" s="170">
        <f t="shared" si="7"/>
        <v>100.49730999072796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2" ht="11.25">
      <c r="A49" s="170" t="str">
        <f aca="true" t="shared" si="8" ref="A49:L49">A23</f>
        <v>1309D95R3(39-51)</v>
      </c>
      <c r="B49" s="170">
        <f t="shared" si="8"/>
        <v>48.22375510123582</v>
      </c>
      <c r="C49" s="170">
        <f t="shared" si="8"/>
        <v>14.441184641432686</v>
      </c>
      <c r="D49" s="170">
        <f t="shared" si="8"/>
        <v>5.880747455714979</v>
      </c>
      <c r="E49" s="170">
        <f t="shared" si="8"/>
        <v>11.77931003783439</v>
      </c>
      <c r="F49" s="170">
        <f t="shared" si="8"/>
        <v>0.11219547411016705</v>
      </c>
      <c r="G49" s="170">
        <f t="shared" si="8"/>
        <v>14.622462276675927</v>
      </c>
      <c r="H49" s="170">
        <f t="shared" si="8"/>
        <v>1.5785291128188494</v>
      </c>
      <c r="I49" s="170">
        <f t="shared" si="8"/>
        <v>0.0424172045851962</v>
      </c>
      <c r="J49" s="170">
        <f t="shared" si="8"/>
        <v>0.00869829230131531</v>
      </c>
      <c r="K49" s="170">
        <f t="shared" si="8"/>
        <v>0.32851512086504403</v>
      </c>
      <c r="L49" s="170">
        <f t="shared" si="8"/>
        <v>97.01781471757438</v>
      </c>
    </row>
    <row r="50" spans="1:12" ht="11.25">
      <c r="A50" s="170" t="str">
        <f aca="true" t="shared" si="9" ref="A50:L50">A24</f>
        <v>1309D97R1(8-18)</v>
      </c>
      <c r="B50" s="170">
        <f t="shared" si="9"/>
        <v>51.428614239246755</v>
      </c>
      <c r="C50" s="170">
        <f t="shared" si="9"/>
        <v>12.77975989500187</v>
      </c>
      <c r="D50" s="170">
        <f t="shared" si="9"/>
        <v>7.288890627293942</v>
      </c>
      <c r="E50" s="170">
        <f t="shared" si="9"/>
        <v>11.283323660184308</v>
      </c>
      <c r="F50" s="170">
        <f t="shared" si="9"/>
        <v>0.1337306570985681</v>
      </c>
      <c r="G50" s="170">
        <f t="shared" si="9"/>
        <v>14.017755443788339</v>
      </c>
      <c r="H50" s="170">
        <f t="shared" si="9"/>
        <v>1.8417727537890878</v>
      </c>
      <c r="I50" s="170">
        <f t="shared" si="9"/>
        <v>0.02518111687745591</v>
      </c>
      <c r="J50" s="170">
        <f t="shared" si="9"/>
        <v>0.031012835159252003</v>
      </c>
      <c r="K50" s="170">
        <f t="shared" si="9"/>
        <v>0.3296230213696515</v>
      </c>
      <c r="L50" s="170">
        <f t="shared" si="9"/>
        <v>99.15966424980924</v>
      </c>
    </row>
    <row r="51" spans="1:12" ht="11.25">
      <c r="A51" s="170" t="str">
        <f aca="true" t="shared" si="10" ref="A51:L51">A27</f>
        <v>1309D98R3(26-46)</v>
      </c>
      <c r="B51" s="170">
        <f t="shared" si="10"/>
        <v>51.511350644080686</v>
      </c>
      <c r="C51" s="170">
        <f t="shared" si="10"/>
        <v>15.880286849427225</v>
      </c>
      <c r="D51" s="170">
        <f t="shared" si="10"/>
        <v>6.220249092966099</v>
      </c>
      <c r="E51" s="170">
        <f t="shared" si="10"/>
        <v>10.967378925921826</v>
      </c>
      <c r="F51" s="170">
        <f t="shared" si="10"/>
        <v>0.10627678953752534</v>
      </c>
      <c r="G51" s="170">
        <f t="shared" si="10"/>
        <v>14.395541802476187</v>
      </c>
      <c r="H51" s="170">
        <f t="shared" si="10"/>
        <v>1.8666655176168052</v>
      </c>
      <c r="I51" s="170">
        <f t="shared" si="10"/>
        <v>0.05690215852459061</v>
      </c>
      <c r="J51" s="170">
        <f t="shared" si="10"/>
        <v>-0.009307248337201162</v>
      </c>
      <c r="K51" s="170">
        <f t="shared" si="10"/>
        <v>0.2818781275497862</v>
      </c>
      <c r="L51" s="170">
        <f t="shared" si="10"/>
        <v>101.27722265976355</v>
      </c>
    </row>
    <row r="52" spans="1:12" ht="11.25">
      <c r="A52" s="170" t="str">
        <f aca="true" t="shared" si="11" ref="A52:L52">A29</f>
        <v>1309D100R1(50-55)</v>
      </c>
      <c r="B52" s="170">
        <f t="shared" si="11"/>
        <v>44.22519145690877</v>
      </c>
      <c r="C52" s="170">
        <f t="shared" si="11"/>
        <v>8.439453567888748</v>
      </c>
      <c r="D52" s="170">
        <f t="shared" si="11"/>
        <v>9.66886243232387</v>
      </c>
      <c r="E52" s="170">
        <f t="shared" si="11"/>
        <v>30.859438080423025</v>
      </c>
      <c r="F52" s="170">
        <f t="shared" si="11"/>
        <v>0.1403504888508458</v>
      </c>
      <c r="G52" s="170">
        <f t="shared" si="11"/>
        <v>6.239404740015376</v>
      </c>
      <c r="H52" s="170">
        <f t="shared" si="11"/>
        <v>0.5275720950310796</v>
      </c>
      <c r="I52" s="170">
        <f t="shared" si="11"/>
        <v>0.03222070531433751</v>
      </c>
      <c r="J52" s="170">
        <f t="shared" si="11"/>
        <v>0.014668482814597998</v>
      </c>
      <c r="K52" s="170">
        <f t="shared" si="11"/>
        <v>0.11055355391341441</v>
      </c>
      <c r="L52" s="170">
        <f t="shared" si="11"/>
        <v>100.25771560348406</v>
      </c>
    </row>
    <row r="53" spans="1:12" ht="11.25">
      <c r="A53" s="32" t="str">
        <f aca="true" t="shared" si="12" ref="A53:L53">A30</f>
        <v>1309D83R2(32-42)</v>
      </c>
      <c r="B53" s="32">
        <f t="shared" si="12"/>
        <v>44.07395934815527</v>
      </c>
      <c r="C53" s="32">
        <f t="shared" si="12"/>
        <v>13.49118390794293</v>
      </c>
      <c r="D53" s="32">
        <f t="shared" si="12"/>
        <v>7.3031456172736835</v>
      </c>
      <c r="E53" s="32">
        <f t="shared" si="12"/>
        <v>20.27682148703861</v>
      </c>
      <c r="F53" s="32">
        <f t="shared" si="12"/>
        <v>0.11052063290474423</v>
      </c>
      <c r="G53" s="32">
        <f t="shared" si="12"/>
        <v>10.399299867255952</v>
      </c>
      <c r="H53" s="32">
        <f t="shared" si="12"/>
        <v>0.7242454793743837</v>
      </c>
      <c r="I53" s="32">
        <f t="shared" si="12"/>
        <v>0.04221759724836148</v>
      </c>
      <c r="J53" s="32">
        <f t="shared" si="12"/>
        <v>0.024020289934905886</v>
      </c>
      <c r="K53" s="32">
        <f t="shared" si="12"/>
        <v>0.17825526274729203</v>
      </c>
      <c r="L53" s="32">
        <f t="shared" si="12"/>
        <v>96.62366948987612</v>
      </c>
    </row>
    <row r="57" spans="1:11" ht="11.25">
      <c r="A57" s="32" t="str">
        <f>A6</f>
        <v>Blank 1</v>
      </c>
      <c r="B57" s="32">
        <f aca="true" t="shared" si="13" ref="B57:K57">B6</f>
        <v>-0.30295851006543</v>
      </c>
      <c r="C57" s="32">
        <f t="shared" si="13"/>
        <v>0.02913125232854661</v>
      </c>
      <c r="D57" s="32">
        <f t="shared" si="13"/>
        <v>0.13786467758613555</v>
      </c>
      <c r="E57" s="32">
        <f t="shared" si="13"/>
        <v>-0.07204632862453969</v>
      </c>
      <c r="F57" s="32">
        <f t="shared" si="13"/>
        <v>0.00634956229854154</v>
      </c>
      <c r="G57" s="32">
        <f t="shared" si="13"/>
        <v>0.005609213396653822</v>
      </c>
      <c r="H57" s="32">
        <f t="shared" si="13"/>
        <v>0.006368680585998533</v>
      </c>
      <c r="I57" s="32">
        <f t="shared" si="13"/>
        <v>0.00629357683627112</v>
      </c>
      <c r="J57" s="32">
        <f t="shared" si="13"/>
        <v>0.04728305569075579</v>
      </c>
      <c r="K57" s="32">
        <f t="shared" si="13"/>
        <v>0.007972415040494224</v>
      </c>
    </row>
    <row r="58" spans="1:11" ht="11.25">
      <c r="A58" s="32" t="str">
        <f>A33</f>
        <v>Blank (2)</v>
      </c>
      <c r="B58" s="32">
        <f aca="true" t="shared" si="14" ref="B58:K58">B33</f>
        <v>-0.3889239604904488</v>
      </c>
      <c r="C58" s="32">
        <f t="shared" si="14"/>
        <v>0.028733025591288232</v>
      </c>
      <c r="D58" s="32">
        <f t="shared" si="14"/>
        <v>0.13836588333412553</v>
      </c>
      <c r="E58" s="32">
        <f t="shared" si="14"/>
        <v>-0.07108633325843662</v>
      </c>
      <c r="F58" s="32">
        <f t="shared" si="14"/>
        <v>0.0064566332160061225</v>
      </c>
      <c r="G58" s="32">
        <f t="shared" si="14"/>
        <v>0.03656698078107679</v>
      </c>
      <c r="H58" s="32">
        <f t="shared" si="14"/>
        <v>0.008545175842897055</v>
      </c>
      <c r="I58" s="32">
        <f t="shared" si="14"/>
        <v>0.006542490392108537</v>
      </c>
      <c r="J58" s="32">
        <f t="shared" si="14"/>
        <v>0.026736260538944918</v>
      </c>
      <c r="K58" s="32">
        <f t="shared" si="14"/>
        <v>0.00828230155201911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A50">
      <selection activeCell="C31" sqref="C31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876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717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4630610.467198402</v>
      </c>
      <c r="D4" s="1">
        <f>'blk, drift &amp; conc calc'!D40</f>
        <v>5176764.380289762</v>
      </c>
      <c r="E4" s="1">
        <f>'blk, drift &amp; conc calc'!E40</f>
        <v>4818885.396619955</v>
      </c>
      <c r="F4" s="1">
        <f>'blk, drift &amp; conc calc'!F40</f>
        <v>848323.3515360605</v>
      </c>
      <c r="G4" s="1">
        <f>'blk, drift &amp; conc calc'!G40</f>
        <v>422641.5541898006</v>
      </c>
      <c r="H4" s="1">
        <f>'blk, drift &amp; conc calc'!H40</f>
        <v>4711298.0037885755</v>
      </c>
      <c r="I4" s="1">
        <f>'blk, drift &amp; conc calc'!I40</f>
        <v>428106.39170496986</v>
      </c>
      <c r="J4" s="1">
        <f>'blk, drift &amp; conc calc'!J40</f>
        <v>28065.71866199024</v>
      </c>
      <c r="K4" s="1">
        <f>'blk, drift &amp; conc calc'!K40</f>
        <v>232.70499999999998</v>
      </c>
      <c r="L4" s="1">
        <f>'blk, drift &amp; conc calc'!L40</f>
        <v>1875118.2679748281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217.19330492683687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4749335.79606406</v>
      </c>
      <c r="D5" s="1">
        <f>'blk, drift &amp; conc calc'!D43</f>
        <v>5195305.388542451</v>
      </c>
      <c r="E5" s="1">
        <f>'blk, drift &amp; conc calc'!E43</f>
        <v>4876233.370314187</v>
      </c>
      <c r="F5" s="1">
        <f>'blk, drift &amp; conc calc'!F43</f>
        <v>836894.64</v>
      </c>
      <c r="G5" s="1">
        <f>'blk, drift &amp; conc calc'!G43</f>
        <v>434795.93481139286</v>
      </c>
      <c r="H5" s="1">
        <f>'blk, drift &amp; conc calc'!H43</f>
        <v>4796963.6091883555</v>
      </c>
      <c r="I5" s="1">
        <f>'blk, drift &amp; conc calc'!I43</f>
        <v>417327.1550092052</v>
      </c>
      <c r="J5" s="1">
        <f>'blk, drift &amp; conc calc'!J43</f>
        <v>28275.762354223574</v>
      </c>
      <c r="K5" s="1">
        <f>'blk, drift &amp; conc calc'!K43</f>
        <v>256.93188032835326</v>
      </c>
      <c r="L5" s="1">
        <f>'blk, drift &amp; conc calc'!L43</f>
        <v>1819522.0074999998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241.42018525519015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4726485.409083367</v>
      </c>
      <c r="D6" s="1">
        <f>'blk, drift &amp; conc calc'!D46</f>
        <v>5021793.965080498</v>
      </c>
      <c r="E6" s="1">
        <f>'blk, drift &amp; conc calc'!E46</f>
        <v>5066374.371458891</v>
      </c>
      <c r="F6" s="1">
        <f>'blk, drift &amp; conc calc'!F46</f>
        <v>869085.6627157497</v>
      </c>
      <c r="G6" s="1">
        <f>'blk, drift &amp; conc calc'!G46</f>
        <v>433686.03544879693</v>
      </c>
      <c r="H6" s="1">
        <f>'blk, drift &amp; conc calc'!H46</f>
        <v>4887027.544842042</v>
      </c>
      <c r="I6" s="1">
        <f>'blk, drift &amp; conc calc'!I46</f>
        <v>425869.2164116838</v>
      </c>
      <c r="J6" s="1">
        <f>'blk, drift &amp; conc calc'!J46</f>
        <v>28666.45803610991</v>
      </c>
      <c r="K6" s="1">
        <f>'blk, drift &amp; conc calc'!K46</f>
        <v>260.20868322674005</v>
      </c>
      <c r="L6" s="1">
        <f>'blk, drift &amp; conc calc'!L46</f>
        <v>1775742.0374999999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244.69698815357694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4959778.4313510405</v>
      </c>
      <c r="D7" s="1">
        <f>'blk, drift &amp; conc calc'!D51</f>
        <v>5181853.407982525</v>
      </c>
      <c r="E7" s="1">
        <f>'blk, drift &amp; conc calc'!E51</f>
        <v>4985990.043738726</v>
      </c>
      <c r="F7" s="1">
        <f>'blk, drift &amp; conc calc'!F51</f>
        <v>830875.21</v>
      </c>
      <c r="G7" s="1">
        <f>'blk, drift &amp; conc calc'!G51</f>
        <v>433445.62544879696</v>
      </c>
      <c r="H7" s="1">
        <f>'blk, drift &amp; conc calc'!H51</f>
        <v>4898715.438788575</v>
      </c>
      <c r="I7" s="1">
        <f>'blk, drift &amp; conc calc'!I51</f>
        <v>428341.9107978487</v>
      </c>
      <c r="J7" s="1">
        <f>'blk, drift &amp; conc calc'!J51</f>
        <v>28012.707263114084</v>
      </c>
      <c r="K7" s="1">
        <f>'blk, drift &amp; conc calc'!K51</f>
        <v>273.985</v>
      </c>
      <c r="L7" s="1">
        <f>'blk, drift &amp; conc calc'!L51</f>
        <v>1792197.7825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258.47330492683693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4892870.373653234</v>
      </c>
      <c r="D8" s="1">
        <f>'blk, drift &amp; conc calc'!D56</f>
        <v>5194927.749081833</v>
      </c>
      <c r="E8" s="1">
        <f>'blk, drift &amp; conc calc'!E56</f>
        <v>5194785.26645889</v>
      </c>
      <c r="F8" s="1">
        <f>'blk, drift &amp; conc calc'!F56</f>
        <v>832614.2333229901</v>
      </c>
      <c r="G8" s="1">
        <f>'blk, drift &amp; conc calc'!G56</f>
        <v>432042.64295907755</v>
      </c>
      <c r="H8" s="1">
        <f>'blk, drift &amp; conc calc'!H56</f>
        <v>4819223.408967611</v>
      </c>
      <c r="I8" s="1">
        <f>'blk, drift &amp; conc calc'!I56</f>
        <v>426053.1164569198</v>
      </c>
      <c r="J8" s="1">
        <f>'blk, drift &amp; conc calc'!J56</f>
        <v>27244.68783985957</v>
      </c>
      <c r="K8" s="1">
        <f>'blk, drift &amp; conc calc'!K56</f>
        <v>272.89</v>
      </c>
      <c r="L8" s="1">
        <f>'blk, drift &amp; conc calc'!L56</f>
        <v>1858553.2369638823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257.3783049268369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4832602.98135104</v>
      </c>
      <c r="D9" s="1">
        <f>'blk, drift &amp; conc calc'!D61</f>
        <v>5114682.986756329</v>
      </c>
      <c r="E9" s="1">
        <f>'blk, drift &amp; conc calc'!E61</f>
        <v>5115711.549789991</v>
      </c>
      <c r="F9" s="1">
        <f>'blk, drift &amp; conc calc'!F61</f>
        <v>846068.5640426619</v>
      </c>
      <c r="G9" s="1">
        <f>'blk, drift &amp; conc calc'!G61</f>
        <v>444451.2197657817</v>
      </c>
      <c r="H9" s="1">
        <f>'blk, drift &amp; conc calc'!H61</f>
        <v>4849973.573788575</v>
      </c>
      <c r="I9" s="1">
        <f>'blk, drift &amp; conc calc'!I61</f>
        <v>423447.53226496105</v>
      </c>
      <c r="J9" s="1">
        <f>'blk, drift &amp; conc calc'!J61</f>
        <v>27895.493875286593</v>
      </c>
      <c r="K9" s="1">
        <f>'blk, drift &amp; conc calc'!K61</f>
        <v>309.365</v>
      </c>
      <c r="L9" s="1">
        <f>'blk, drift &amp; conc calc'!L61</f>
        <v>1890989.3424999998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293.8533049268369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5183797.4313510405</v>
      </c>
      <c r="D10" s="1">
        <f>'blk, drift &amp; conc calc'!D66</f>
        <v>5211442.2717874115</v>
      </c>
      <c r="E10" s="1">
        <f>'blk, drift &amp; conc calc'!E66</f>
        <v>4934184.185803009</v>
      </c>
      <c r="F10" s="1">
        <f>'blk, drift &amp; conc calc'!F66</f>
        <v>873407.1950000001</v>
      </c>
      <c r="G10" s="1">
        <f>'blk, drift &amp; conc calc'!G66</f>
        <v>454525.63760149415</v>
      </c>
      <c r="H10" s="1">
        <f>'blk, drift &amp; conc calc'!H66</f>
        <v>4786619.285323101</v>
      </c>
      <c r="I10" s="1">
        <f>'blk, drift &amp; conc calc'!I66</f>
        <v>423494.3692748678</v>
      </c>
      <c r="J10" s="1">
        <f>'blk, drift &amp; conc calc'!J66</f>
        <v>27834.72654817846</v>
      </c>
      <c r="K10" s="1">
        <f>'blk, drift &amp; conc calc'!K66</f>
        <v>323.115</v>
      </c>
      <c r="L10" s="1">
        <f>'blk, drift &amp; conc calc'!L66</f>
        <v>1814026.7897821807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307.6033049268369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4851259.816821327</v>
      </c>
      <c r="D11" s="1">
        <f>'blk, drift &amp; conc calc'!D71</f>
        <v>4718509.317982526</v>
      </c>
      <c r="E11" s="1">
        <f>'blk, drift &amp; conc calc'!E71</f>
        <v>4594536.921458891</v>
      </c>
      <c r="F11" s="1">
        <f>'blk, drift &amp; conc calc'!F71</f>
        <v>803343</v>
      </c>
      <c r="G11" s="1">
        <f>'blk, drift &amp; conc calc'!G71</f>
        <v>425773.57044879696</v>
      </c>
      <c r="H11" s="1">
        <f>'blk, drift &amp; conc calc'!H71</f>
        <v>5022022.568788575</v>
      </c>
      <c r="I11" s="1">
        <f>'blk, drift &amp; conc calc'!I71</f>
        <v>398074.05089397274</v>
      </c>
      <c r="J11" s="1">
        <f>'blk, drift &amp; conc calc'!J71</f>
        <v>26935.415</v>
      </c>
      <c r="K11" s="1">
        <f>'blk, drift &amp; conc calc'!K71</f>
        <v>313.11710644802145</v>
      </c>
      <c r="L11" s="1">
        <f>'blk, drift &amp; conc calc'!L71</f>
        <v>1666083.2325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297.60541137485836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56">
        <f aca="true" t="shared" si="1" ref="C14:I19">C4/C$4*100</f>
        <v>100</v>
      </c>
      <c r="D14" s="156">
        <f t="shared" si="1"/>
        <v>100</v>
      </c>
      <c r="E14" s="156">
        <f t="shared" si="1"/>
        <v>100</v>
      </c>
      <c r="F14" s="156">
        <f t="shared" si="1"/>
        <v>100</v>
      </c>
      <c r="G14" s="156">
        <f t="shared" si="1"/>
        <v>100</v>
      </c>
      <c r="H14" s="156">
        <f t="shared" si="1"/>
        <v>100</v>
      </c>
      <c r="I14" s="156">
        <f t="shared" si="1"/>
        <v>100</v>
      </c>
      <c r="J14" s="156">
        <f aca="true" t="shared" si="2" ref="J14:U14">J4/J$4*100</f>
        <v>100</v>
      </c>
      <c r="K14" s="156">
        <f aca="true" t="shared" si="3" ref="K14:K21">K4/K$4*100</f>
        <v>100</v>
      </c>
      <c r="L14" s="156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56">
        <f t="shared" si="1"/>
        <v>102.5639239082334</v>
      </c>
      <c r="D15" s="156">
        <f t="shared" si="1"/>
        <v>100.35815824114542</v>
      </c>
      <c r="E15" s="156">
        <f t="shared" si="1"/>
        <v>101.19006718305559</v>
      </c>
      <c r="F15" s="156">
        <f t="shared" si="1"/>
        <v>98.6527882893514</v>
      </c>
      <c r="G15" s="156">
        <f t="shared" si="1"/>
        <v>102.8758129675375</v>
      </c>
      <c r="H15" s="156">
        <f t="shared" si="1"/>
        <v>101.81830156638132</v>
      </c>
      <c r="I15" s="156">
        <f t="shared" si="1"/>
        <v>97.48211264661678</v>
      </c>
      <c r="J15" s="156">
        <f aca="true" t="shared" si="6" ref="J15:U15">J5/J$4*100</f>
        <v>100.74839947896221</v>
      </c>
      <c r="K15" s="156">
        <f t="shared" si="3"/>
        <v>110.41098400479288</v>
      </c>
      <c r="L15" s="156">
        <f t="shared" si="6"/>
        <v>97.03505312574904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111.15452446221316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56">
        <f t="shared" si="1"/>
        <v>102.07046009514534</v>
      </c>
      <c r="D16" s="156">
        <f t="shared" si="1"/>
        <v>97.00642324384502</v>
      </c>
      <c r="E16" s="156">
        <f t="shared" si="1"/>
        <v>105.13581366787699</v>
      </c>
      <c r="F16" s="156">
        <f t="shared" si="1"/>
        <v>102.44745251231089</v>
      </c>
      <c r="G16" s="156">
        <f t="shared" si="1"/>
        <v>102.61320287830394</v>
      </c>
      <c r="H16" s="156">
        <f t="shared" si="1"/>
        <v>103.72996021292124</v>
      </c>
      <c r="I16" s="156">
        <f t="shared" si="1"/>
        <v>99.47742539316539</v>
      </c>
      <c r="J16" s="156">
        <f aca="true" t="shared" si="7" ref="J16:U16">J6/J$4*100</f>
        <v>102.1404738690453</v>
      </c>
      <c r="K16" s="156">
        <f t="shared" si="3"/>
        <v>111.81912001320988</v>
      </c>
      <c r="L16" s="156">
        <f t="shared" si="7"/>
        <v>94.70026866187182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112.66322791856078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56">
        <f t="shared" si="1"/>
        <v>107.10852200772119</v>
      </c>
      <c r="D17" s="156">
        <f t="shared" si="1"/>
        <v>100.09830518290805</v>
      </c>
      <c r="E17" s="156">
        <f t="shared" si="1"/>
        <v>103.46770328333561</v>
      </c>
      <c r="F17" s="156">
        <f t="shared" si="1"/>
        <v>97.9432204118315</v>
      </c>
      <c r="G17" s="156">
        <f t="shared" si="1"/>
        <v>102.55632016111329</v>
      </c>
      <c r="H17" s="156">
        <f t="shared" si="1"/>
        <v>103.97804245983353</v>
      </c>
      <c r="I17" s="156">
        <f t="shared" si="1"/>
        <v>100.05501415009033</v>
      </c>
      <c r="J17" s="156">
        <f aca="true" t="shared" si="8" ref="J17:U17">J7/J$4*100</f>
        <v>99.81111690203056</v>
      </c>
      <c r="K17" s="156">
        <f t="shared" si="3"/>
        <v>117.73919769665457</v>
      </c>
      <c r="L17" s="156">
        <f t="shared" si="8"/>
        <v>95.57785304047066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119.00611071501746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56">
        <f t="shared" si="1"/>
        <v>105.66361408096381</v>
      </c>
      <c r="D18" s="156">
        <f t="shared" si="1"/>
        <v>100.35086334740726</v>
      </c>
      <c r="E18" s="156">
        <f t="shared" si="1"/>
        <v>107.80055632994711</v>
      </c>
      <c r="F18" s="156">
        <f t="shared" si="1"/>
        <v>98.14821574997012</v>
      </c>
      <c r="G18" s="156">
        <f t="shared" si="1"/>
        <v>102.22436451789478</v>
      </c>
      <c r="H18" s="156">
        <f t="shared" si="1"/>
        <v>102.29077857295906</v>
      </c>
      <c r="I18" s="156">
        <f t="shared" si="1"/>
        <v>99.52038201535073</v>
      </c>
      <c r="J18" s="156">
        <f aca="true" t="shared" si="9" ref="J18:U19">J8/J$4*100</f>
        <v>97.07461322470034</v>
      </c>
      <c r="K18" s="156">
        <f t="shared" si="3"/>
        <v>117.26864485077672</v>
      </c>
      <c r="L18" s="156">
        <f t="shared" si="9"/>
        <v>99.11658740177299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118.50195152817287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56">
        <f t="shared" si="1"/>
        <v>104.36211414420372</v>
      </c>
      <c r="D19" s="156">
        <f t="shared" si="1"/>
        <v>98.80076841492334</v>
      </c>
      <c r="E19" s="156">
        <f t="shared" si="1"/>
        <v>106.15964333532885</v>
      </c>
      <c r="F19" s="156">
        <f t="shared" si="1"/>
        <v>99.73420659830762</v>
      </c>
      <c r="G19" s="156">
        <f t="shared" si="1"/>
        <v>105.16032211214774</v>
      </c>
      <c r="H19" s="156">
        <f t="shared" si="1"/>
        <v>102.9434684430593</v>
      </c>
      <c r="I19" s="156">
        <f t="shared" si="1"/>
        <v>98.91175195458902</v>
      </c>
      <c r="J19" s="156">
        <f t="shared" si="9"/>
        <v>99.39347789823681</v>
      </c>
      <c r="K19" s="156">
        <f t="shared" si="3"/>
        <v>132.9429964977117</v>
      </c>
      <c r="L19" s="156">
        <f t="shared" si="9"/>
        <v>100.84640392002116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135.29574727260746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56">
        <f aca="true" t="shared" si="10" ref="C20:J20">C10/C$4*100</f>
        <v>111.94630747006727</v>
      </c>
      <c r="D20" s="156">
        <f t="shared" si="10"/>
        <v>100.66987579403232</v>
      </c>
      <c r="E20" s="156">
        <f t="shared" si="10"/>
        <v>102.39264435016293</v>
      </c>
      <c r="F20" s="156">
        <f t="shared" si="10"/>
        <v>102.95687292098235</v>
      </c>
      <c r="G20" s="156">
        <f t="shared" si="10"/>
        <v>107.5440010797838</v>
      </c>
      <c r="H20" s="156">
        <f t="shared" si="10"/>
        <v>101.5987373643942</v>
      </c>
      <c r="I20" s="156">
        <f t="shared" si="10"/>
        <v>98.92269246162519</v>
      </c>
      <c r="J20" s="156">
        <f t="shared" si="10"/>
        <v>99.17695991827703</v>
      </c>
      <c r="K20" s="156">
        <f t="shared" si="3"/>
        <v>138.85176511033285</v>
      </c>
      <c r="L20" s="156">
        <f aca="true" t="shared" si="11" ref="L20:S21">L10/L$4*100</f>
        <v>96.74199333257909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141.62651331745943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56">
        <f aca="true" t="shared" si="12" ref="C21:J21">C11/C$4*100</f>
        <v>104.7650164311148</v>
      </c>
      <c r="D21" s="156">
        <f t="shared" si="12"/>
        <v>91.1478477936524</v>
      </c>
      <c r="E21" s="156">
        <f t="shared" si="12"/>
        <v>95.34439073154913</v>
      </c>
      <c r="F21" s="156">
        <f t="shared" si="12"/>
        <v>94.69773507299847</v>
      </c>
      <c r="G21" s="156">
        <f t="shared" si="12"/>
        <v>100.7410573399486</v>
      </c>
      <c r="H21" s="156">
        <f t="shared" si="12"/>
        <v>106.59530695681173</v>
      </c>
      <c r="I21" s="156">
        <f t="shared" si="12"/>
        <v>92.98484176062152</v>
      </c>
      <c r="J21" s="156">
        <f t="shared" si="12"/>
        <v>95.9726537716598</v>
      </c>
      <c r="K21" s="156">
        <f t="shared" si="3"/>
        <v>134.55538404762314</v>
      </c>
      <c r="L21" s="156">
        <f t="shared" si="11"/>
        <v>88.85216793815405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137.0232896797205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752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1.0085464130274446</v>
      </c>
      <c r="D26" s="28">
        <f>D$25+(D$28-D$25)*($A26-$A$25)/($A$28-$A$25)</f>
        <v>1.001193860803818</v>
      </c>
      <c r="E26" s="28">
        <f aca="true" t="shared" si="16" ref="E26:L27">E$25+(E$28-E$25)*($A26-$A$25)/($A$28-$A$25)</f>
        <v>1.0039668906101853</v>
      </c>
      <c r="F26" s="28">
        <f t="shared" si="16"/>
        <v>0.995509294297838</v>
      </c>
      <c r="G26" s="28">
        <f t="shared" si="16"/>
        <v>1.009586043225125</v>
      </c>
      <c r="H26" s="28">
        <f t="shared" si="16"/>
        <v>1.006061005221271</v>
      </c>
      <c r="I26" s="28">
        <f t="shared" si="16"/>
        <v>0.9916070421553893</v>
      </c>
      <c r="J26" s="28">
        <f t="shared" si="16"/>
        <v>1.002494664929874</v>
      </c>
      <c r="K26" s="28">
        <f t="shared" si="16"/>
        <v>1.0347032800159763</v>
      </c>
      <c r="L26" s="28">
        <f t="shared" si="16"/>
        <v>0.9901168437524969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1.0371817482073773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1.0170928260548895</v>
      </c>
      <c r="D27" s="28">
        <f>D$25+(D$28-D$25)*($A27-$A$25)/($A$28-$A$25)</f>
        <v>1.0023877216076362</v>
      </c>
      <c r="E27" s="28">
        <f t="shared" si="16"/>
        <v>1.0079337812203706</v>
      </c>
      <c r="F27" s="28">
        <f t="shared" si="16"/>
        <v>0.991018588595676</v>
      </c>
      <c r="G27" s="28">
        <f t="shared" si="16"/>
        <v>1.01917208645025</v>
      </c>
      <c r="H27" s="28">
        <f t="shared" si="16"/>
        <v>1.0121220104425421</v>
      </c>
      <c r="I27" s="28">
        <f t="shared" si="16"/>
        <v>0.9832140843107785</v>
      </c>
      <c r="J27" s="28">
        <f t="shared" si="16"/>
        <v>1.004989329859748</v>
      </c>
      <c r="K27" s="28">
        <f t="shared" si="16"/>
        <v>1.0694065600319524</v>
      </c>
      <c r="L27" s="28">
        <f t="shared" si="16"/>
        <v>0.9802336875049936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1.0743634964147544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1.0256392390823341</v>
      </c>
      <c r="D28" s="30">
        <f>D15/100</f>
        <v>1.0035815824114542</v>
      </c>
      <c r="E28" s="30">
        <f aca="true" t="shared" si="21" ref="E28:L28">E15/100</f>
        <v>1.0119006718305559</v>
      </c>
      <c r="F28" s="30">
        <f t="shared" si="21"/>
        <v>0.986527882893514</v>
      </c>
      <c r="G28" s="30">
        <f t="shared" si="21"/>
        <v>1.028758129675375</v>
      </c>
      <c r="H28" s="30">
        <f t="shared" si="21"/>
        <v>1.0181830156638132</v>
      </c>
      <c r="I28" s="30">
        <f t="shared" si="21"/>
        <v>0.9748211264661678</v>
      </c>
      <c r="J28" s="30">
        <f t="shared" si="21"/>
        <v>1.0074839947896221</v>
      </c>
      <c r="K28" s="30">
        <f t="shared" si="21"/>
        <v>1.1041098400479288</v>
      </c>
      <c r="L28" s="30">
        <f t="shared" si="21"/>
        <v>0.9703505312574905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1.1115452446221317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1.0239943597053738</v>
      </c>
      <c r="D29" s="33">
        <f>D$28+(D$31-D$28)*($A29-$A$28)/($A$31-$A$28)</f>
        <v>0.9924091324204529</v>
      </c>
      <c r="E29" s="33">
        <f aca="true" t="shared" si="23" ref="E29:L30">E$28+(E$31-E$28)*($A29-$A$28)/($A$31-$A$28)</f>
        <v>1.025053160113294</v>
      </c>
      <c r="F29" s="33">
        <f t="shared" si="23"/>
        <v>0.9991767636367123</v>
      </c>
      <c r="G29" s="33">
        <f t="shared" si="23"/>
        <v>1.027882762711263</v>
      </c>
      <c r="H29" s="33">
        <f t="shared" si="23"/>
        <v>1.0245552111522795</v>
      </c>
      <c r="I29" s="33">
        <f t="shared" si="23"/>
        <v>0.9814721689546632</v>
      </c>
      <c r="J29" s="33">
        <f t="shared" si="23"/>
        <v>1.0121242427565658</v>
      </c>
      <c r="K29" s="33">
        <f t="shared" si="23"/>
        <v>1.1088036267426522</v>
      </c>
      <c r="L29" s="33">
        <f t="shared" si="23"/>
        <v>0.9625679163778997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1.1165742561432903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1309D89R2(123-129)</v>
      </c>
      <c r="C30" s="33">
        <f>C$28+(C$31-C$28)*($A30-$A$28)/($A$31-$A$28)</f>
        <v>1.0223494803284137</v>
      </c>
      <c r="D30" s="33">
        <f>D$28+(D$31-D$28)*($A30-$A$28)/($A$31-$A$28)</f>
        <v>0.9812366824294515</v>
      </c>
      <c r="E30" s="33">
        <f t="shared" si="23"/>
        <v>1.0382056483960318</v>
      </c>
      <c r="F30" s="33">
        <f t="shared" si="23"/>
        <v>1.0118256443799105</v>
      </c>
      <c r="G30" s="33">
        <f t="shared" si="23"/>
        <v>1.0270073957471513</v>
      </c>
      <c r="H30" s="33">
        <f t="shared" si="23"/>
        <v>1.0309274066407461</v>
      </c>
      <c r="I30" s="33">
        <f t="shared" si="23"/>
        <v>0.9881232114431585</v>
      </c>
      <c r="J30" s="33">
        <f t="shared" si="23"/>
        <v>1.0167644907235094</v>
      </c>
      <c r="K30" s="33">
        <f t="shared" si="23"/>
        <v>1.1134974134373754</v>
      </c>
      <c r="L30" s="33">
        <f t="shared" si="23"/>
        <v>0.954785301498309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1.1216032676644492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1.0207046009514533</v>
      </c>
      <c r="D31" s="30">
        <f>D16/100</f>
        <v>0.9700642324384502</v>
      </c>
      <c r="E31" s="30">
        <f aca="true" t="shared" si="27" ref="E31:L31">E16/100</f>
        <v>1.0513581366787699</v>
      </c>
      <c r="F31" s="30">
        <f t="shared" si="27"/>
        <v>1.0244745251231089</v>
      </c>
      <c r="G31" s="30">
        <f t="shared" si="27"/>
        <v>1.0261320287830393</v>
      </c>
      <c r="H31" s="30">
        <f t="shared" si="27"/>
        <v>1.0372996021292125</v>
      </c>
      <c r="I31" s="30">
        <f t="shared" si="27"/>
        <v>0.9947742539316539</v>
      </c>
      <c r="J31" s="30">
        <f t="shared" si="27"/>
        <v>1.021404738690453</v>
      </c>
      <c r="K31" s="30">
        <f t="shared" si="27"/>
        <v>1.1181912001320988</v>
      </c>
      <c r="L31" s="30">
        <f t="shared" si="27"/>
        <v>0.9470026866187182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1.1266322791856078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1309D91R2(56-65)</v>
      </c>
      <c r="C32" s="33">
        <f aca="true" t="shared" si="29" ref="C32:D35">C$31+(C$36-C$31)*($A32-$A$31)/($A$36-$A$31)</f>
        <v>1.030780724776605</v>
      </c>
      <c r="D32" s="33">
        <f t="shared" si="29"/>
        <v>0.9762479963165762</v>
      </c>
      <c r="E32" s="33">
        <f aca="true" t="shared" si="30" ref="E32:L35">E$31+(E$36-E$31)*($A32-$A$31)/($A$36-$A$31)</f>
        <v>1.048021915909687</v>
      </c>
      <c r="F32" s="33">
        <f t="shared" si="30"/>
        <v>1.0154660609221502</v>
      </c>
      <c r="G32" s="33">
        <f t="shared" si="30"/>
        <v>1.026018263348658</v>
      </c>
      <c r="H32" s="33">
        <f t="shared" si="30"/>
        <v>1.037795766623037</v>
      </c>
      <c r="I32" s="33">
        <f t="shared" si="30"/>
        <v>0.9959294314455037</v>
      </c>
      <c r="J32" s="33">
        <f t="shared" si="30"/>
        <v>1.0167460247564235</v>
      </c>
      <c r="K32" s="33">
        <f t="shared" si="30"/>
        <v>1.1300313554989883</v>
      </c>
      <c r="L32" s="33">
        <f t="shared" si="30"/>
        <v>0.948757855375916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1.1393180447785212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1309D91R2(81-91)</v>
      </c>
      <c r="C33" s="33">
        <f t="shared" si="29"/>
        <v>1.0408568486017566</v>
      </c>
      <c r="D33" s="33">
        <f t="shared" si="29"/>
        <v>0.9824317601947024</v>
      </c>
      <c r="E33" s="33">
        <f t="shared" si="30"/>
        <v>1.0446856951406043</v>
      </c>
      <c r="F33" s="33">
        <f t="shared" si="30"/>
        <v>1.0064575967211913</v>
      </c>
      <c r="G33" s="33">
        <f t="shared" si="30"/>
        <v>1.0259044979142768</v>
      </c>
      <c r="H33" s="33">
        <f t="shared" si="30"/>
        <v>1.0382919311168617</v>
      </c>
      <c r="I33" s="33">
        <f t="shared" si="30"/>
        <v>0.9970846089593536</v>
      </c>
      <c r="J33" s="33">
        <f t="shared" si="30"/>
        <v>1.012087310822394</v>
      </c>
      <c r="K33" s="33">
        <f t="shared" si="30"/>
        <v>1.1418715108658777</v>
      </c>
      <c r="L33" s="33">
        <f t="shared" si="30"/>
        <v>0.9505130241331136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1.1520038103714345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1309D92R1(103-115)</v>
      </c>
      <c r="C34" s="33">
        <f t="shared" si="29"/>
        <v>1.0509329724269085</v>
      </c>
      <c r="D34" s="33">
        <f t="shared" si="29"/>
        <v>0.9886155240728284</v>
      </c>
      <c r="E34" s="33">
        <f t="shared" si="30"/>
        <v>1.0413494743715217</v>
      </c>
      <c r="F34" s="33">
        <f t="shared" si="30"/>
        <v>0.9974491325202326</v>
      </c>
      <c r="G34" s="33">
        <f t="shared" si="30"/>
        <v>1.0257907324798954</v>
      </c>
      <c r="H34" s="33">
        <f t="shared" si="30"/>
        <v>1.038788095610686</v>
      </c>
      <c r="I34" s="33">
        <f t="shared" si="30"/>
        <v>0.9982397864732035</v>
      </c>
      <c r="J34" s="33">
        <f t="shared" si="30"/>
        <v>1.0074285968883645</v>
      </c>
      <c r="K34" s="33">
        <f t="shared" si="30"/>
        <v>1.1537116662327669</v>
      </c>
      <c r="L34" s="33">
        <f t="shared" si="30"/>
        <v>0.9522681928903113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1.1646895759643479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1.0610090962520602</v>
      </c>
      <c r="D35" s="33">
        <f t="shared" si="29"/>
        <v>0.9947992879509545</v>
      </c>
      <c r="E35" s="33">
        <f t="shared" si="30"/>
        <v>1.038013253602439</v>
      </c>
      <c r="F35" s="33">
        <f t="shared" si="30"/>
        <v>0.9884406683192738</v>
      </c>
      <c r="G35" s="33">
        <f t="shared" si="30"/>
        <v>1.0256769670455141</v>
      </c>
      <c r="H35" s="33">
        <f t="shared" si="30"/>
        <v>1.0392842601045107</v>
      </c>
      <c r="I35" s="33">
        <f t="shared" si="30"/>
        <v>0.9993949639870534</v>
      </c>
      <c r="J35" s="33">
        <f t="shared" si="30"/>
        <v>1.002769882954335</v>
      </c>
      <c r="K35" s="33">
        <f t="shared" si="30"/>
        <v>1.1655518215996563</v>
      </c>
      <c r="L35" s="33">
        <f t="shared" si="30"/>
        <v>0.9540233616475089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1.1773753415572612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1.0710852200772119</v>
      </c>
      <c r="D36" s="30">
        <f>D17/100</f>
        <v>1.0009830518290805</v>
      </c>
      <c r="E36" s="30">
        <f aca="true" t="shared" si="34" ref="E36:L36">E17/100</f>
        <v>1.034677032833356</v>
      </c>
      <c r="F36" s="30">
        <f t="shared" si="34"/>
        <v>0.979432204118315</v>
      </c>
      <c r="G36" s="30">
        <f t="shared" si="34"/>
        <v>1.025563201611133</v>
      </c>
      <c r="H36" s="30">
        <f t="shared" si="34"/>
        <v>1.0397804245983353</v>
      </c>
      <c r="I36" s="30">
        <f t="shared" si="34"/>
        <v>1.0005501415009033</v>
      </c>
      <c r="J36" s="30">
        <f t="shared" si="34"/>
        <v>0.9981111690203056</v>
      </c>
      <c r="K36" s="30">
        <f t="shared" si="34"/>
        <v>1.1773919769665457</v>
      </c>
      <c r="L36" s="30">
        <f t="shared" si="34"/>
        <v>0.9557785304047066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1.1900611071501745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1.0681954042236972</v>
      </c>
      <c r="D37" s="33">
        <f>D$36+(D$41-D$36)*($A37-$A$36)/($A$41-$A$36)</f>
        <v>1.001488168158079</v>
      </c>
      <c r="E37" s="33">
        <f aca="true" t="shared" si="36" ref="E37:L38">E$36+(E$41-E$36)*($A37-$A$36)/($A$41-$A$36)</f>
        <v>1.043342738926579</v>
      </c>
      <c r="F37" s="33">
        <f t="shared" si="36"/>
        <v>0.9798421947945922</v>
      </c>
      <c r="G37" s="33">
        <f t="shared" si="36"/>
        <v>1.0248992903246958</v>
      </c>
      <c r="H37" s="33">
        <f t="shared" si="36"/>
        <v>1.0364058968245864</v>
      </c>
      <c r="I37" s="33">
        <f t="shared" si="36"/>
        <v>0.9994808772314241</v>
      </c>
      <c r="J37" s="33">
        <f t="shared" si="36"/>
        <v>0.9926381616656452</v>
      </c>
      <c r="K37" s="33">
        <f t="shared" si="36"/>
        <v>1.17645087127479</v>
      </c>
      <c r="L37" s="33">
        <f t="shared" si="36"/>
        <v>0.9628559991273112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1.1890527887764855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1309D93R1(11-16)</v>
      </c>
      <c r="C38" s="33">
        <f>C$36+(C$41-C$36)*($A38-$A$36)/($A$41-$A$36)</f>
        <v>1.0653055883701823</v>
      </c>
      <c r="D38" s="33">
        <f>D$36+(D$41-D$36)*($A38-$A$36)/($A$41-$A$36)</f>
        <v>1.0019932844870774</v>
      </c>
      <c r="E38" s="33">
        <f t="shared" si="36"/>
        <v>1.0520084450198022</v>
      </c>
      <c r="F38" s="33">
        <f t="shared" si="36"/>
        <v>0.9802521854708695</v>
      </c>
      <c r="G38" s="33">
        <f t="shared" si="36"/>
        <v>1.0242353790382588</v>
      </c>
      <c r="H38" s="33">
        <f t="shared" si="36"/>
        <v>1.0330313690508375</v>
      </c>
      <c r="I38" s="33">
        <f t="shared" si="36"/>
        <v>0.9984116129619449</v>
      </c>
      <c r="J38" s="33">
        <f t="shared" si="36"/>
        <v>0.9871651543109847</v>
      </c>
      <c r="K38" s="33">
        <f t="shared" si="36"/>
        <v>1.1755097655830344</v>
      </c>
      <c r="L38" s="33">
        <f t="shared" si="36"/>
        <v>0.969933467849916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1.1880444704027961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1309D94R1(66-76)</v>
      </c>
      <c r="C39" s="33">
        <f t="shared" si="38"/>
        <v>1.0624157725166676</v>
      </c>
      <c r="D39" s="33">
        <f t="shared" si="38"/>
        <v>1.0024984008160758</v>
      </c>
      <c r="E39" s="33">
        <f t="shared" si="38"/>
        <v>1.060674151113025</v>
      </c>
      <c r="F39" s="33">
        <f t="shared" si="38"/>
        <v>0.9806621761471468</v>
      </c>
      <c r="G39" s="33">
        <f t="shared" si="38"/>
        <v>1.023571467751822</v>
      </c>
      <c r="H39" s="33">
        <f t="shared" si="38"/>
        <v>1.0296568412770883</v>
      </c>
      <c r="I39" s="33">
        <f t="shared" si="38"/>
        <v>0.9973423486924657</v>
      </c>
      <c r="J39" s="33">
        <f t="shared" si="38"/>
        <v>0.9816921469563243</v>
      </c>
      <c r="K39" s="33">
        <f t="shared" si="38"/>
        <v>1.1745686598912786</v>
      </c>
      <c r="L39" s="33">
        <f t="shared" si="38"/>
        <v>0.9770109365725206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1.187036152029107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1309D94R3(18-26)</v>
      </c>
      <c r="C40" s="33">
        <f t="shared" si="38"/>
        <v>1.0595259566631527</v>
      </c>
      <c r="D40" s="33">
        <f t="shared" si="38"/>
        <v>1.0030035171450742</v>
      </c>
      <c r="E40" s="33">
        <f t="shared" si="38"/>
        <v>1.0693398572062482</v>
      </c>
      <c r="F40" s="33">
        <f t="shared" si="38"/>
        <v>0.981072166823424</v>
      </c>
      <c r="G40" s="33">
        <f t="shared" si="38"/>
        <v>1.022907556465385</v>
      </c>
      <c r="H40" s="33">
        <f t="shared" si="38"/>
        <v>1.0262823135033394</v>
      </c>
      <c r="I40" s="33">
        <f t="shared" si="38"/>
        <v>0.9962730844229866</v>
      </c>
      <c r="J40" s="33">
        <f t="shared" si="38"/>
        <v>0.9762191396016638</v>
      </c>
      <c r="K40" s="33">
        <f t="shared" si="38"/>
        <v>1.173627554199523</v>
      </c>
      <c r="L40" s="33">
        <f t="shared" si="38"/>
        <v>0.9840884052951253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1.1860278336554178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1.056636140809638</v>
      </c>
      <c r="D41" s="30">
        <f>D18/100</f>
        <v>1.0035086334740726</v>
      </c>
      <c r="E41" s="30">
        <f aca="true" t="shared" si="40" ref="E41:L41">E18/100</f>
        <v>1.0780055632994712</v>
      </c>
      <c r="F41" s="30">
        <f t="shared" si="40"/>
        <v>0.9814821574997012</v>
      </c>
      <c r="G41" s="30">
        <f t="shared" si="40"/>
        <v>1.0222436451789478</v>
      </c>
      <c r="H41" s="30">
        <f t="shared" si="40"/>
        <v>1.0229077857295905</v>
      </c>
      <c r="I41" s="30">
        <f t="shared" si="40"/>
        <v>0.9952038201535074</v>
      </c>
      <c r="J41" s="30">
        <f t="shared" si="40"/>
        <v>0.9707461322470035</v>
      </c>
      <c r="K41" s="30">
        <f t="shared" si="40"/>
        <v>1.1726864485077673</v>
      </c>
      <c r="L41" s="30">
        <f t="shared" si="40"/>
        <v>0.9911658740177299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1.1850195152817287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1.0540331409361179</v>
      </c>
      <c r="D42" s="33">
        <f t="shared" si="42"/>
        <v>1.0004084436091047</v>
      </c>
      <c r="E42" s="33">
        <f t="shared" si="42"/>
        <v>1.0747237373102347</v>
      </c>
      <c r="F42" s="33">
        <f t="shared" si="42"/>
        <v>0.9846541391963762</v>
      </c>
      <c r="G42" s="33">
        <f t="shared" si="42"/>
        <v>1.0281155603674537</v>
      </c>
      <c r="H42" s="33">
        <f t="shared" si="42"/>
        <v>1.024213165469791</v>
      </c>
      <c r="I42" s="33">
        <f t="shared" si="42"/>
        <v>0.9939865600319839</v>
      </c>
      <c r="J42" s="33">
        <f t="shared" si="42"/>
        <v>0.9753838615940764</v>
      </c>
      <c r="K42" s="33">
        <f t="shared" si="42"/>
        <v>1.2040351518016372</v>
      </c>
      <c r="L42" s="33">
        <f t="shared" si="42"/>
        <v>0.9946255070542263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1.218607106770598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1309D95R3(39-51)</v>
      </c>
      <c r="C43" s="33">
        <f>C$41+(C$46-C$41)*($A43-$A$41)/($A$46-$A$41)</f>
        <v>1.0514301410625977</v>
      </c>
      <c r="D43" s="33">
        <f>D$41+(D$46-D$41)*($A43-$A$41)/($A$46-$A$41)</f>
        <v>0.9973082537441369</v>
      </c>
      <c r="E43" s="33">
        <f t="shared" si="42"/>
        <v>1.071441911320998</v>
      </c>
      <c r="F43" s="33">
        <f t="shared" si="42"/>
        <v>0.9878261208930512</v>
      </c>
      <c r="G43" s="33">
        <f t="shared" si="42"/>
        <v>1.0339874755559597</v>
      </c>
      <c r="H43" s="33">
        <f t="shared" si="42"/>
        <v>1.0255185452099915</v>
      </c>
      <c r="I43" s="33">
        <f t="shared" si="42"/>
        <v>0.9927692999104605</v>
      </c>
      <c r="J43" s="33">
        <f t="shared" si="42"/>
        <v>0.9800215909411494</v>
      </c>
      <c r="K43" s="33">
        <f t="shared" si="42"/>
        <v>1.2353838550955072</v>
      </c>
      <c r="L43" s="33">
        <f t="shared" si="42"/>
        <v>0.9980851400907226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1.252194698259467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1309D97R1(8-18)</v>
      </c>
      <c r="C44" s="33">
        <f t="shared" si="43"/>
        <v>1.0488271411890775</v>
      </c>
      <c r="D44" s="33">
        <f t="shared" si="43"/>
        <v>0.994208063879169</v>
      </c>
      <c r="E44" s="33">
        <f t="shared" si="43"/>
        <v>1.0681600853317617</v>
      </c>
      <c r="F44" s="33">
        <f t="shared" si="43"/>
        <v>0.9909981025897262</v>
      </c>
      <c r="G44" s="33">
        <f t="shared" si="43"/>
        <v>1.0398593907444655</v>
      </c>
      <c r="H44" s="33">
        <f t="shared" si="43"/>
        <v>1.026823924950192</v>
      </c>
      <c r="I44" s="33">
        <f t="shared" si="43"/>
        <v>0.9915520397889371</v>
      </c>
      <c r="J44" s="33">
        <f t="shared" si="43"/>
        <v>0.9846593202882222</v>
      </c>
      <c r="K44" s="33">
        <f t="shared" si="43"/>
        <v>1.2667325583893772</v>
      </c>
      <c r="L44" s="33">
        <f t="shared" si="43"/>
        <v>1.001544773127219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1.2857822897483362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JGb-1 (1)</v>
      </c>
      <c r="C45" s="33">
        <f t="shared" si="43"/>
        <v>1.0462241413155573</v>
      </c>
      <c r="D45" s="33">
        <f t="shared" si="43"/>
        <v>0.9911078740142012</v>
      </c>
      <c r="E45" s="33">
        <f t="shared" si="43"/>
        <v>1.064878259342525</v>
      </c>
      <c r="F45" s="33">
        <f t="shared" si="43"/>
        <v>0.9941700842864012</v>
      </c>
      <c r="G45" s="33">
        <f t="shared" si="43"/>
        <v>1.0457313059329716</v>
      </c>
      <c r="H45" s="33">
        <f t="shared" si="43"/>
        <v>1.0281293046903925</v>
      </c>
      <c r="I45" s="33">
        <f t="shared" si="43"/>
        <v>0.9903347796674137</v>
      </c>
      <c r="J45" s="33">
        <f t="shared" si="43"/>
        <v>0.9892970496352952</v>
      </c>
      <c r="K45" s="33">
        <f t="shared" si="43"/>
        <v>1.2980812616832471</v>
      </c>
      <c r="L45" s="33">
        <f t="shared" si="43"/>
        <v>1.0050044061637151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1.3193698812372052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1.043621141442037</v>
      </c>
      <c r="D46" s="30">
        <f>D19/100</f>
        <v>0.9880076841492333</v>
      </c>
      <c r="E46" s="30">
        <f aca="true" t="shared" si="45" ref="E46:L46">E19/100</f>
        <v>1.0615964333532886</v>
      </c>
      <c r="F46" s="30">
        <f t="shared" si="45"/>
        <v>0.9973420659830762</v>
      </c>
      <c r="G46" s="30">
        <f t="shared" si="45"/>
        <v>1.0516032211214774</v>
      </c>
      <c r="H46" s="30">
        <f t="shared" si="45"/>
        <v>1.029434684430593</v>
      </c>
      <c r="I46" s="30">
        <f t="shared" si="45"/>
        <v>0.9891175195458902</v>
      </c>
      <c r="J46" s="30">
        <f t="shared" si="45"/>
        <v>0.9939347789823682</v>
      </c>
      <c r="K46" s="30">
        <f t="shared" si="45"/>
        <v>1.329429964977117</v>
      </c>
      <c r="L46" s="30">
        <f t="shared" si="45"/>
        <v>1.0084640392002115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1.3529574727260745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1309D98R3(26-46)</v>
      </c>
      <c r="C47" s="28">
        <f>C$46+(C$51-C$46)*($A47-$A$46)/($A$51-$A$46)</f>
        <v>1.0587895280937643</v>
      </c>
      <c r="D47" s="28">
        <f>D$46+(D$51-D$46)*($A47-$A$46)/($A$51-$A$46)</f>
        <v>0.9917458989074514</v>
      </c>
      <c r="E47" s="28">
        <f aca="true" t="shared" si="47" ref="E47:L47">E$46+(E$51-E$46)*($A47-$A$46)/($A$51-$A$46)</f>
        <v>1.0540624353829566</v>
      </c>
      <c r="F47" s="28">
        <f t="shared" si="47"/>
        <v>1.0037873986284256</v>
      </c>
      <c r="G47" s="28">
        <f t="shared" si="47"/>
        <v>1.0563705790567495</v>
      </c>
      <c r="H47" s="28">
        <f t="shared" si="47"/>
        <v>1.026745222273263</v>
      </c>
      <c r="I47" s="28">
        <f t="shared" si="47"/>
        <v>0.9891394005599625</v>
      </c>
      <c r="J47" s="28">
        <f t="shared" si="47"/>
        <v>0.9935017430224485</v>
      </c>
      <c r="K47" s="28">
        <f t="shared" si="47"/>
        <v>1.3412475022023593</v>
      </c>
      <c r="L47" s="28">
        <f t="shared" si="47"/>
        <v>1.0002552180253275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1.3656190048157784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1.0739579147454914</v>
      </c>
      <c r="D48" s="28">
        <f t="shared" si="49"/>
        <v>0.9954841136656694</v>
      </c>
      <c r="E48" s="28">
        <f t="shared" si="49"/>
        <v>1.046528437412625</v>
      </c>
      <c r="F48" s="28">
        <f t="shared" si="49"/>
        <v>1.010232731273775</v>
      </c>
      <c r="G48" s="28">
        <f t="shared" si="49"/>
        <v>1.0611379369920215</v>
      </c>
      <c r="H48" s="28">
        <f t="shared" si="49"/>
        <v>1.0240557601159326</v>
      </c>
      <c r="I48" s="28">
        <f t="shared" si="49"/>
        <v>0.9891612815740349</v>
      </c>
      <c r="J48" s="28">
        <f t="shared" si="49"/>
        <v>0.993068707062529</v>
      </c>
      <c r="K48" s="28">
        <f t="shared" si="49"/>
        <v>1.3530650394276016</v>
      </c>
      <c r="L48" s="28">
        <f t="shared" si="49"/>
        <v>0.9920463968504433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1.3782805369054825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1309D100R1(50-55)</v>
      </c>
      <c r="C49" s="28">
        <f>C$46+(C$51-C$46)*($A49-$A$46)/($A$51-$A$46)</f>
        <v>1.0891263013972183</v>
      </c>
      <c r="D49" s="28">
        <f>D$46+(D$51-D$46)*($A49-$A$46)/($A$51-$A$46)</f>
        <v>0.9992223284238873</v>
      </c>
      <c r="E49" s="28">
        <f t="shared" si="49"/>
        <v>1.038994439442293</v>
      </c>
      <c r="F49" s="28">
        <f t="shared" si="49"/>
        <v>1.0166780639191246</v>
      </c>
      <c r="G49" s="28">
        <f t="shared" si="49"/>
        <v>1.0659052949272938</v>
      </c>
      <c r="H49" s="28">
        <f t="shared" si="49"/>
        <v>1.0213662979586025</v>
      </c>
      <c r="I49" s="28">
        <f t="shared" si="49"/>
        <v>0.9891831625881072</v>
      </c>
      <c r="J49" s="28">
        <f t="shared" si="49"/>
        <v>0.9926356711026094</v>
      </c>
      <c r="K49" s="28">
        <f t="shared" si="49"/>
        <v>1.364882576652844</v>
      </c>
      <c r="L49" s="28">
        <f t="shared" si="49"/>
        <v>0.9838375756755592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1.3909420689951864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1309D83R2(32-42)</v>
      </c>
      <c r="C50" s="28">
        <f t="shared" si="49"/>
        <v>1.1042946880489455</v>
      </c>
      <c r="D50" s="28">
        <f t="shared" si="49"/>
        <v>1.0029605431821054</v>
      </c>
      <c r="E50" s="28">
        <f t="shared" si="49"/>
        <v>1.0314604414719613</v>
      </c>
      <c r="F50" s="28">
        <f t="shared" si="49"/>
        <v>1.023123396564474</v>
      </c>
      <c r="G50" s="28">
        <f t="shared" si="49"/>
        <v>1.0706726528625659</v>
      </c>
      <c r="H50" s="28">
        <f t="shared" si="49"/>
        <v>1.018676835801272</v>
      </c>
      <c r="I50" s="28">
        <f t="shared" si="49"/>
        <v>0.9892050436021796</v>
      </c>
      <c r="J50" s="28">
        <f t="shared" si="49"/>
        <v>0.9922026351426899</v>
      </c>
      <c r="K50" s="28">
        <f t="shared" si="49"/>
        <v>1.3767001138780863</v>
      </c>
      <c r="L50" s="28">
        <f t="shared" si="49"/>
        <v>0.975628754500675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1.4036036010848905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1.1194630747006726</v>
      </c>
      <c r="D51" s="30">
        <f>D20/100</f>
        <v>1.0066987579403233</v>
      </c>
      <c r="E51" s="30">
        <f aca="true" t="shared" si="52" ref="E51:L51">E20/100</f>
        <v>1.0239264435016293</v>
      </c>
      <c r="F51" s="30">
        <f t="shared" si="52"/>
        <v>1.0295687292098235</v>
      </c>
      <c r="G51" s="30">
        <f t="shared" si="52"/>
        <v>1.075440010797838</v>
      </c>
      <c r="H51" s="30">
        <f t="shared" si="52"/>
        <v>1.015987373643942</v>
      </c>
      <c r="I51" s="30">
        <f t="shared" si="52"/>
        <v>0.989226924616252</v>
      </c>
      <c r="J51" s="30">
        <f t="shared" si="52"/>
        <v>0.9917695991827703</v>
      </c>
      <c r="K51" s="30">
        <f t="shared" si="52"/>
        <v>1.3885176511033286</v>
      </c>
      <c r="L51" s="30">
        <f t="shared" si="52"/>
        <v>0.9674199333257909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1.4162651331745943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1.1051004926227677</v>
      </c>
      <c r="D52" s="28">
        <f t="shared" si="54"/>
        <v>0.9876547019395634</v>
      </c>
      <c r="E52" s="28">
        <f aca="true" t="shared" si="55" ref="E52:L52">E$51+(E$56-E$51)*($A52-$A$51)/($A$56-$A$51)</f>
        <v>1.0098299362644017</v>
      </c>
      <c r="F52" s="28">
        <f t="shared" si="55"/>
        <v>1.0130504535138556</v>
      </c>
      <c r="G52" s="28">
        <f t="shared" si="55"/>
        <v>1.0618341233181676</v>
      </c>
      <c r="H52" s="28">
        <f t="shared" si="55"/>
        <v>1.0259805128287771</v>
      </c>
      <c r="I52" s="28">
        <f t="shared" si="55"/>
        <v>0.9773512232142446</v>
      </c>
      <c r="J52" s="28">
        <f t="shared" si="55"/>
        <v>0.9853609868895358</v>
      </c>
      <c r="K52" s="28">
        <f t="shared" si="55"/>
        <v>1.3799248889779092</v>
      </c>
      <c r="L52" s="28">
        <f t="shared" si="55"/>
        <v>0.9516402825369409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1.4070586858991165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(2)</v>
      </c>
      <c r="C53" s="28">
        <f t="shared" si="54"/>
        <v>1.0907379105448627</v>
      </c>
      <c r="D53" s="28">
        <f t="shared" si="54"/>
        <v>0.9686106459388035</v>
      </c>
      <c r="E53" s="28">
        <f aca="true" t="shared" si="57" ref="E53:L55">E$51+(E$56-E$51)*($A53-$A$51)/($A$56-$A$51)</f>
        <v>0.9957334290271741</v>
      </c>
      <c r="F53" s="28">
        <f t="shared" si="57"/>
        <v>0.9965321778178879</v>
      </c>
      <c r="G53" s="28">
        <f t="shared" si="57"/>
        <v>1.0482282358384971</v>
      </c>
      <c r="H53" s="28">
        <f t="shared" si="57"/>
        <v>1.035973652013612</v>
      </c>
      <c r="I53" s="28">
        <f t="shared" si="57"/>
        <v>0.9654755218122373</v>
      </c>
      <c r="J53" s="28">
        <f t="shared" si="57"/>
        <v>0.9789523745963014</v>
      </c>
      <c r="K53" s="28">
        <f t="shared" si="57"/>
        <v>1.3713321268524896</v>
      </c>
      <c r="L53" s="28">
        <f t="shared" si="57"/>
        <v>0.9358606317480908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1.3978522386236387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1.076375328466958</v>
      </c>
      <c r="D54" s="28">
        <f t="shared" si="54"/>
        <v>0.9495665899380438</v>
      </c>
      <c r="E54" s="28">
        <f t="shared" si="57"/>
        <v>0.9816369217899464</v>
      </c>
      <c r="F54" s="28">
        <f t="shared" si="57"/>
        <v>0.9800139021219202</v>
      </c>
      <c r="G54" s="28">
        <f t="shared" si="57"/>
        <v>1.0346223483588268</v>
      </c>
      <c r="H54" s="28">
        <f t="shared" si="57"/>
        <v>1.0459667911984472</v>
      </c>
      <c r="I54" s="28">
        <f t="shared" si="57"/>
        <v>0.9535998204102298</v>
      </c>
      <c r="J54" s="28">
        <f t="shared" si="57"/>
        <v>0.9725437623030668</v>
      </c>
      <c r="K54" s="28">
        <f t="shared" si="57"/>
        <v>1.3627393647270702</v>
      </c>
      <c r="L54" s="28">
        <f t="shared" si="57"/>
        <v>0.9200809809592407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1.3886457913481607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JGB-1 (2)</v>
      </c>
      <c r="C55" s="28">
        <f t="shared" si="54"/>
        <v>1.062012746389053</v>
      </c>
      <c r="D55" s="28">
        <f t="shared" si="54"/>
        <v>0.9305225339372839</v>
      </c>
      <c r="E55" s="28">
        <f t="shared" si="57"/>
        <v>0.9675404145527189</v>
      </c>
      <c r="F55" s="28">
        <f t="shared" si="57"/>
        <v>0.9634956264259524</v>
      </c>
      <c r="G55" s="28">
        <f t="shared" si="57"/>
        <v>1.0210164608791563</v>
      </c>
      <c r="H55" s="28">
        <f t="shared" si="57"/>
        <v>1.055959930383282</v>
      </c>
      <c r="I55" s="28">
        <f t="shared" si="57"/>
        <v>0.9417241190082225</v>
      </c>
      <c r="J55" s="28">
        <f t="shared" si="57"/>
        <v>0.9661351500098324</v>
      </c>
      <c r="K55" s="28">
        <f t="shared" si="57"/>
        <v>1.3541466026016507</v>
      </c>
      <c r="L55" s="28">
        <f t="shared" si="57"/>
        <v>0.9043013301703906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1.3794393440726829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1.047650164311148</v>
      </c>
      <c r="D56" s="30">
        <f>D21/100</f>
        <v>0.911478477936524</v>
      </c>
      <c r="E56" s="30">
        <f aca="true" t="shared" si="58" ref="E56:L56">E21/100</f>
        <v>0.9534439073154912</v>
      </c>
      <c r="F56" s="30">
        <f t="shared" si="58"/>
        <v>0.9469773507299847</v>
      </c>
      <c r="G56" s="30">
        <f t="shared" si="58"/>
        <v>1.007410573399486</v>
      </c>
      <c r="H56" s="30">
        <f t="shared" si="58"/>
        <v>1.0659530695681172</v>
      </c>
      <c r="I56" s="30">
        <f t="shared" si="58"/>
        <v>0.9298484176062152</v>
      </c>
      <c r="J56" s="30">
        <f t="shared" si="58"/>
        <v>0.9597265377165979</v>
      </c>
      <c r="K56" s="30">
        <f t="shared" si="58"/>
        <v>1.3455538404762313</v>
      </c>
      <c r="L56" s="30">
        <f t="shared" si="58"/>
        <v>0.8885216793815406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1.370232896797205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A3" sqref="A3"/>
    </sheetView>
  </sheetViews>
  <sheetFormatPr defaultColWidth="11.421875" defaultRowHeight="12.75"/>
  <cols>
    <col min="1" max="16384" width="11.421875" style="90" customWidth="1"/>
  </cols>
  <sheetData>
    <row r="5" ht="16.5">
      <c r="F5" s="129" t="s">
        <v>718</v>
      </c>
    </row>
    <row r="8" ht="12.75">
      <c r="F8" s="130" t="s">
        <v>934</v>
      </c>
    </row>
    <row r="13" spans="1:7" ht="12.75">
      <c r="A13" s="131" t="s">
        <v>719</v>
      </c>
      <c r="F13" s="132" t="s">
        <v>720</v>
      </c>
      <c r="G13" s="133" t="s">
        <v>721</v>
      </c>
    </row>
    <row r="14" spans="4:11" ht="12.75">
      <c r="D14" s="134" t="s">
        <v>722</v>
      </c>
      <c r="E14" s="133" t="s">
        <v>926</v>
      </c>
      <c r="G14" s="132" t="s">
        <v>723</v>
      </c>
      <c r="I14" s="133" t="s">
        <v>724</v>
      </c>
      <c r="J14" s="132" t="s">
        <v>725</v>
      </c>
      <c r="K14" s="135">
        <v>0.6029412150382996</v>
      </c>
    </row>
    <row r="15" spans="6:7" ht="12.75">
      <c r="F15" s="134" t="s">
        <v>726</v>
      </c>
      <c r="G15" s="133" t="s">
        <v>727</v>
      </c>
    </row>
    <row r="16" spans="1:11" ht="12.75">
      <c r="A16" s="136" t="s">
        <v>728</v>
      </c>
      <c r="B16" s="137">
        <v>38377.85603009259</v>
      </c>
      <c r="D16" s="132" t="s">
        <v>729</v>
      </c>
      <c r="E16" s="133" t="s">
        <v>730</v>
      </c>
      <c r="F16" s="132" t="s">
        <v>731</v>
      </c>
      <c r="G16" s="133" t="s">
        <v>732</v>
      </c>
      <c r="H16" s="132" t="s">
        <v>733</v>
      </c>
      <c r="I16" s="133" t="s">
        <v>734</v>
      </c>
      <c r="J16" s="132" t="s">
        <v>735</v>
      </c>
      <c r="K16" s="135">
        <v>3.1960785388946533</v>
      </c>
    </row>
    <row r="19" spans="1:16" ht="12.75">
      <c r="A19" s="138" t="s">
        <v>736</v>
      </c>
      <c r="B19" s="133" t="s">
        <v>927</v>
      </c>
      <c r="D19" s="138" t="s">
        <v>737</v>
      </c>
      <c r="E19" s="133" t="s">
        <v>738</v>
      </c>
      <c r="F19" s="134" t="s">
        <v>739</v>
      </c>
      <c r="G19" s="139" t="s">
        <v>740</v>
      </c>
      <c r="H19" s="140">
        <v>1</v>
      </c>
      <c r="I19" s="141" t="s">
        <v>741</v>
      </c>
      <c r="J19" s="140">
        <v>1</v>
      </c>
      <c r="K19" s="139" t="s">
        <v>742</v>
      </c>
      <c r="L19" s="142">
        <v>1</v>
      </c>
      <c r="M19" s="139" t="s">
        <v>743</v>
      </c>
      <c r="N19" s="143">
        <v>1</v>
      </c>
      <c r="O19" s="139" t="s">
        <v>744</v>
      </c>
      <c r="P19" s="143">
        <v>1</v>
      </c>
    </row>
    <row r="21" spans="1:10" ht="12.75">
      <c r="A21" s="144" t="s">
        <v>786</v>
      </c>
      <c r="C21" s="145" t="s">
        <v>787</v>
      </c>
      <c r="D21" s="145" t="s">
        <v>788</v>
      </c>
      <c r="F21" s="145" t="s">
        <v>789</v>
      </c>
      <c r="G21" s="145" t="s">
        <v>790</v>
      </c>
      <c r="H21" s="145" t="s">
        <v>791</v>
      </c>
      <c r="I21" s="146" t="s">
        <v>792</v>
      </c>
      <c r="J21" s="145" t="s">
        <v>793</v>
      </c>
    </row>
    <row r="22" spans="1:8" ht="12.75">
      <c r="A22" s="147" t="s">
        <v>717</v>
      </c>
      <c r="C22" s="148">
        <v>178.2290000000503</v>
      </c>
      <c r="D22" s="128">
        <v>678.4175961734727</v>
      </c>
      <c r="F22" s="128">
        <v>430.00000000046566</v>
      </c>
      <c r="G22" s="128">
        <v>403</v>
      </c>
      <c r="H22" s="149" t="s">
        <v>935</v>
      </c>
    </row>
    <row r="24" spans="4:8" ht="12.75">
      <c r="D24" s="128">
        <v>713.5223678061739</v>
      </c>
      <c r="F24" s="128">
        <v>437.99999999953434</v>
      </c>
      <c r="G24" s="128">
        <v>458.99999999953434</v>
      </c>
      <c r="H24" s="149" t="s">
        <v>936</v>
      </c>
    </row>
    <row r="26" spans="4:8" ht="12.75">
      <c r="D26" s="128">
        <v>705.116064183414</v>
      </c>
      <c r="F26" s="128">
        <v>429</v>
      </c>
      <c r="G26" s="128">
        <v>416.00000000046566</v>
      </c>
      <c r="H26" s="149" t="s">
        <v>937</v>
      </c>
    </row>
    <row r="28" spans="1:8" ht="12.75">
      <c r="A28" s="144" t="s">
        <v>794</v>
      </c>
      <c r="C28" s="150" t="s">
        <v>795</v>
      </c>
      <c r="D28" s="128">
        <v>699.0186760543536</v>
      </c>
      <c r="F28" s="128">
        <v>432.33333333333337</v>
      </c>
      <c r="G28" s="128">
        <v>426</v>
      </c>
      <c r="H28" s="128">
        <v>270.61500151367113</v>
      </c>
    </row>
    <row r="29" spans="1:8" ht="12.75">
      <c r="A29" s="127">
        <v>38377.849583333336</v>
      </c>
      <c r="C29" s="150" t="s">
        <v>796</v>
      </c>
      <c r="D29" s="128">
        <v>18.32948047117636</v>
      </c>
      <c r="F29" s="128">
        <v>4.93288286193865</v>
      </c>
      <c r="G29" s="128">
        <v>29.308701779163354</v>
      </c>
      <c r="H29" s="128">
        <v>18.32948047117636</v>
      </c>
    </row>
    <row r="31" spans="3:8" ht="12.75">
      <c r="C31" s="150" t="s">
        <v>797</v>
      </c>
      <c r="D31" s="128">
        <v>2.622173212114738</v>
      </c>
      <c r="F31" s="128">
        <v>1.1409906388447149</v>
      </c>
      <c r="G31" s="128">
        <v>6.879976943465575</v>
      </c>
      <c r="H31" s="128">
        <v>6.773268432515326</v>
      </c>
    </row>
    <row r="32" spans="1:10" ht="12.75">
      <c r="A32" s="144" t="s">
        <v>786</v>
      </c>
      <c r="C32" s="145" t="s">
        <v>787</v>
      </c>
      <c r="D32" s="145" t="s">
        <v>788</v>
      </c>
      <c r="F32" s="145" t="s">
        <v>789</v>
      </c>
      <c r="G32" s="145" t="s">
        <v>790</v>
      </c>
      <c r="H32" s="145" t="s">
        <v>791</v>
      </c>
      <c r="I32" s="146" t="s">
        <v>792</v>
      </c>
      <c r="J32" s="145" t="s">
        <v>793</v>
      </c>
    </row>
    <row r="33" spans="1:8" ht="12.75">
      <c r="A33" s="147" t="s">
        <v>886</v>
      </c>
      <c r="C33" s="148">
        <v>251.61100000003353</v>
      </c>
      <c r="D33" s="128">
        <v>4606873.037322998</v>
      </c>
      <c r="F33" s="128">
        <v>29100</v>
      </c>
      <c r="G33" s="128">
        <v>25900</v>
      </c>
      <c r="H33" s="149" t="s">
        <v>938</v>
      </c>
    </row>
    <row r="35" spans="4:8" ht="12.75">
      <c r="D35" s="128">
        <v>4729632.29385376</v>
      </c>
      <c r="F35" s="128">
        <v>28000</v>
      </c>
      <c r="G35" s="128">
        <v>26200</v>
      </c>
      <c r="H35" s="149" t="s">
        <v>939</v>
      </c>
    </row>
    <row r="37" spans="4:8" ht="12.75">
      <c r="D37" s="128">
        <v>4670551.440155029</v>
      </c>
      <c r="F37" s="128">
        <v>29200</v>
      </c>
      <c r="G37" s="128">
        <v>26000</v>
      </c>
      <c r="H37" s="149" t="s">
        <v>940</v>
      </c>
    </row>
    <row r="39" spans="1:10" ht="12.75">
      <c r="A39" s="144" t="s">
        <v>794</v>
      </c>
      <c r="C39" s="150" t="s">
        <v>795</v>
      </c>
      <c r="D39" s="128">
        <v>4669018.923777263</v>
      </c>
      <c r="F39" s="128">
        <v>28766.666666666664</v>
      </c>
      <c r="G39" s="128">
        <v>26033.333333333336</v>
      </c>
      <c r="H39" s="128">
        <v>4641632.395847362</v>
      </c>
      <c r="I39" s="128">
        <v>-0.0001</v>
      </c>
      <c r="J39" s="128">
        <v>-0.0001</v>
      </c>
    </row>
    <row r="40" spans="1:8" ht="12.75">
      <c r="A40" s="127">
        <v>38377.850173611114</v>
      </c>
      <c r="C40" s="150" t="s">
        <v>796</v>
      </c>
      <c r="D40" s="128">
        <v>61393.97544406671</v>
      </c>
      <c r="F40" s="128">
        <v>665.8328118479393</v>
      </c>
      <c r="G40" s="128">
        <v>152.7525231651947</v>
      </c>
      <c r="H40" s="128">
        <v>61393.97544406671</v>
      </c>
    </row>
    <row r="42" spans="3:8" ht="12.75">
      <c r="C42" s="150" t="s">
        <v>797</v>
      </c>
      <c r="D42" s="128">
        <v>1.3149223947543702</v>
      </c>
      <c r="F42" s="128">
        <v>2.3145984189383753</v>
      </c>
      <c r="G42" s="128">
        <v>0.5867574513387761</v>
      </c>
      <c r="H42" s="128">
        <v>1.3226806909352162</v>
      </c>
    </row>
    <row r="43" spans="1:10" ht="12.75">
      <c r="A43" s="144" t="s">
        <v>786</v>
      </c>
      <c r="C43" s="145" t="s">
        <v>787</v>
      </c>
      <c r="D43" s="145" t="s">
        <v>788</v>
      </c>
      <c r="F43" s="145" t="s">
        <v>789</v>
      </c>
      <c r="G43" s="145" t="s">
        <v>790</v>
      </c>
      <c r="H43" s="145" t="s">
        <v>791</v>
      </c>
      <c r="I43" s="146" t="s">
        <v>792</v>
      </c>
      <c r="J43" s="145" t="s">
        <v>793</v>
      </c>
    </row>
    <row r="44" spans="1:8" ht="12.75">
      <c r="A44" s="147" t="s">
        <v>889</v>
      </c>
      <c r="C44" s="148">
        <v>257.6099999998696</v>
      </c>
      <c r="D44" s="128">
        <v>459827.7829422951</v>
      </c>
      <c r="F44" s="128">
        <v>12035</v>
      </c>
      <c r="G44" s="128">
        <v>9797.5</v>
      </c>
      <c r="H44" s="149" t="s">
        <v>941</v>
      </c>
    </row>
    <row r="46" spans="4:8" ht="12.75">
      <c r="D46" s="128">
        <v>442236.07092142105</v>
      </c>
      <c r="F46" s="128">
        <v>12620</v>
      </c>
      <c r="G46" s="128">
        <v>9800</v>
      </c>
      <c r="H46" s="149" t="s">
        <v>942</v>
      </c>
    </row>
    <row r="48" spans="4:8" ht="12.75">
      <c r="D48" s="128">
        <v>434982.7273592949</v>
      </c>
      <c r="F48" s="128">
        <v>12432.5</v>
      </c>
      <c r="G48" s="128">
        <v>9772.5</v>
      </c>
      <c r="H48" s="149" t="s">
        <v>943</v>
      </c>
    </row>
    <row r="50" spans="1:10" ht="12.75">
      <c r="A50" s="144" t="s">
        <v>794</v>
      </c>
      <c r="C50" s="150" t="s">
        <v>795</v>
      </c>
      <c r="D50" s="128">
        <v>445682.19374100363</v>
      </c>
      <c r="F50" s="128">
        <v>12362.5</v>
      </c>
      <c r="G50" s="128">
        <v>9790</v>
      </c>
      <c r="H50" s="128">
        <v>434605.94374100363</v>
      </c>
      <c r="I50" s="128">
        <v>-0.0001</v>
      </c>
      <c r="J50" s="128">
        <v>-0.0001</v>
      </c>
    </row>
    <row r="51" spans="1:8" ht="12.75">
      <c r="A51" s="127">
        <v>38377.85091435185</v>
      </c>
      <c r="C51" s="150" t="s">
        <v>796</v>
      </c>
      <c r="D51" s="128">
        <v>12775.993839868353</v>
      </c>
      <c r="F51" s="128">
        <v>298.7160022496284</v>
      </c>
      <c r="G51" s="128">
        <v>15.20690632574555</v>
      </c>
      <c r="H51" s="128">
        <v>12775.993839868353</v>
      </c>
    </row>
    <row r="53" spans="3:8" ht="12.75">
      <c r="C53" s="150" t="s">
        <v>797</v>
      </c>
      <c r="D53" s="128">
        <v>2.8666152741324873</v>
      </c>
      <c r="F53" s="128">
        <v>2.41630739939032</v>
      </c>
      <c r="G53" s="128">
        <v>0.15533101456328444</v>
      </c>
      <c r="H53" s="128">
        <v>2.9396730587472133</v>
      </c>
    </row>
    <row r="54" spans="1:10" ht="12.75">
      <c r="A54" s="144" t="s">
        <v>786</v>
      </c>
      <c r="C54" s="145" t="s">
        <v>787</v>
      </c>
      <c r="D54" s="145" t="s">
        <v>788</v>
      </c>
      <c r="F54" s="145" t="s">
        <v>789</v>
      </c>
      <c r="G54" s="145" t="s">
        <v>790</v>
      </c>
      <c r="H54" s="145" t="s">
        <v>791</v>
      </c>
      <c r="I54" s="146" t="s">
        <v>792</v>
      </c>
      <c r="J54" s="145" t="s">
        <v>793</v>
      </c>
    </row>
    <row r="55" spans="1:8" ht="12.75">
      <c r="A55" s="147" t="s">
        <v>888</v>
      </c>
      <c r="C55" s="148">
        <v>259.9399999999441</v>
      </c>
      <c r="D55" s="128">
        <v>4686593.5012283325</v>
      </c>
      <c r="F55" s="128">
        <v>27575</v>
      </c>
      <c r="G55" s="128">
        <v>23525</v>
      </c>
      <c r="H55" s="149" t="s">
        <v>944</v>
      </c>
    </row>
    <row r="57" spans="4:8" ht="12.75">
      <c r="D57" s="128">
        <v>4946154.677970886</v>
      </c>
      <c r="F57" s="128">
        <v>26975</v>
      </c>
      <c r="G57" s="128">
        <v>23675</v>
      </c>
      <c r="H57" s="149" t="s">
        <v>945</v>
      </c>
    </row>
    <row r="59" spans="4:8" ht="12.75">
      <c r="D59" s="128">
        <v>4941855.324516296</v>
      </c>
      <c r="F59" s="128">
        <v>27550</v>
      </c>
      <c r="G59" s="128">
        <v>23550</v>
      </c>
      <c r="H59" s="149" t="s">
        <v>946</v>
      </c>
    </row>
    <row r="61" spans="1:10" ht="12.75">
      <c r="A61" s="144" t="s">
        <v>794</v>
      </c>
      <c r="C61" s="150" t="s">
        <v>795</v>
      </c>
      <c r="D61" s="128">
        <v>4858201.167905171</v>
      </c>
      <c r="F61" s="128">
        <v>27366.666666666664</v>
      </c>
      <c r="G61" s="128">
        <v>23583.333333333336</v>
      </c>
      <c r="H61" s="128">
        <v>4832707.060161064</v>
      </c>
      <c r="I61" s="128">
        <v>-0.0001</v>
      </c>
      <c r="J61" s="128">
        <v>-0.0001</v>
      </c>
    </row>
    <row r="62" spans="1:8" ht="12.75">
      <c r="A62" s="127">
        <v>38377.851689814815</v>
      </c>
      <c r="C62" s="150" t="s">
        <v>796</v>
      </c>
      <c r="D62" s="128">
        <v>148632.14509901058</v>
      </c>
      <c r="F62" s="128">
        <v>339.42353090693837</v>
      </c>
      <c r="G62" s="128">
        <v>80.36375634160795</v>
      </c>
      <c r="H62" s="128">
        <v>148632.14509901058</v>
      </c>
    </row>
    <row r="64" spans="3:8" ht="12.75">
      <c r="C64" s="150" t="s">
        <v>797</v>
      </c>
      <c r="D64" s="128">
        <v>3.059406969001655</v>
      </c>
      <c r="F64" s="128">
        <v>1.240280868113052</v>
      </c>
      <c r="G64" s="128">
        <v>0.3407650445580549</v>
      </c>
      <c r="H64" s="128">
        <v>3.075546339737319</v>
      </c>
    </row>
    <row r="65" spans="1:10" ht="12.75">
      <c r="A65" s="144" t="s">
        <v>786</v>
      </c>
      <c r="C65" s="145" t="s">
        <v>787</v>
      </c>
      <c r="D65" s="145" t="s">
        <v>788</v>
      </c>
      <c r="F65" s="145" t="s">
        <v>789</v>
      </c>
      <c r="G65" s="145" t="s">
        <v>790</v>
      </c>
      <c r="H65" s="145" t="s">
        <v>791</v>
      </c>
      <c r="I65" s="146" t="s">
        <v>792</v>
      </c>
      <c r="J65" s="145" t="s">
        <v>793</v>
      </c>
    </row>
    <row r="66" spans="1:8" ht="12.75">
      <c r="A66" s="147" t="s">
        <v>890</v>
      </c>
      <c r="C66" s="148">
        <v>285.2129999999888</v>
      </c>
      <c r="D66" s="128">
        <v>857503.7676401138</v>
      </c>
      <c r="F66" s="128">
        <v>12750</v>
      </c>
      <c r="G66" s="128">
        <v>11725</v>
      </c>
      <c r="H66" s="149" t="s">
        <v>947</v>
      </c>
    </row>
    <row r="68" spans="4:8" ht="12.75">
      <c r="D68" s="128">
        <v>898130.6991357803</v>
      </c>
      <c r="F68" s="128">
        <v>13425</v>
      </c>
      <c r="G68" s="128">
        <v>11625</v>
      </c>
      <c r="H68" s="149" t="s">
        <v>948</v>
      </c>
    </row>
    <row r="70" spans="4:8" ht="12.75">
      <c r="D70" s="128">
        <v>827840.4220485687</v>
      </c>
      <c r="F70" s="128">
        <v>12950</v>
      </c>
      <c r="G70" s="128">
        <v>11700</v>
      </c>
      <c r="H70" s="149" t="s">
        <v>949</v>
      </c>
    </row>
    <row r="72" spans="1:10" ht="12.75">
      <c r="A72" s="144" t="s">
        <v>794</v>
      </c>
      <c r="C72" s="150" t="s">
        <v>795</v>
      </c>
      <c r="D72" s="128">
        <v>861158.296274821</v>
      </c>
      <c r="F72" s="128">
        <v>13041.666666666668</v>
      </c>
      <c r="G72" s="128">
        <v>11683.333333333332</v>
      </c>
      <c r="H72" s="128">
        <v>848867.5915360604</v>
      </c>
      <c r="I72" s="128">
        <v>-0.0001</v>
      </c>
      <c r="J72" s="128">
        <v>-0.0001</v>
      </c>
    </row>
    <row r="73" spans="1:8" ht="12.75">
      <c r="A73" s="127">
        <v>38377.852476851855</v>
      </c>
      <c r="C73" s="150" t="s">
        <v>796</v>
      </c>
      <c r="D73" s="128">
        <v>35287.35535437057</v>
      </c>
      <c r="F73" s="128">
        <v>346.71073437857865</v>
      </c>
      <c r="G73" s="128">
        <v>52.04164998665332</v>
      </c>
      <c r="H73" s="128">
        <v>35287.35535437057</v>
      </c>
    </row>
    <row r="75" spans="3:8" ht="12.75">
      <c r="C75" s="150" t="s">
        <v>797</v>
      </c>
      <c r="D75" s="128">
        <v>4.097661894104233</v>
      </c>
      <c r="F75" s="128">
        <v>2.6584848642446928</v>
      </c>
      <c r="G75" s="128">
        <v>0.4454349499570899</v>
      </c>
      <c r="H75" s="128">
        <v>4.156991703560819</v>
      </c>
    </row>
    <row r="76" spans="1:10" ht="12.75">
      <c r="A76" s="144" t="s">
        <v>786</v>
      </c>
      <c r="C76" s="145" t="s">
        <v>787</v>
      </c>
      <c r="D76" s="145" t="s">
        <v>788</v>
      </c>
      <c r="F76" s="145" t="s">
        <v>789</v>
      </c>
      <c r="G76" s="145" t="s">
        <v>790</v>
      </c>
      <c r="H76" s="145" t="s">
        <v>791</v>
      </c>
      <c r="I76" s="146" t="s">
        <v>792</v>
      </c>
      <c r="J76" s="145" t="s">
        <v>793</v>
      </c>
    </row>
    <row r="77" spans="1:8" ht="12.75">
      <c r="A77" s="147" t="s">
        <v>886</v>
      </c>
      <c r="C77" s="148">
        <v>288.1579999998212</v>
      </c>
      <c r="D77" s="128">
        <v>473955.86844301224</v>
      </c>
      <c r="F77" s="128">
        <v>4610</v>
      </c>
      <c r="G77" s="128">
        <v>3620</v>
      </c>
      <c r="H77" s="149" t="s">
        <v>950</v>
      </c>
    </row>
    <row r="79" spans="4:8" ht="12.75">
      <c r="D79" s="128">
        <v>469141.7827887535</v>
      </c>
      <c r="F79" s="128">
        <v>4610</v>
      </c>
      <c r="G79" s="128">
        <v>3620</v>
      </c>
      <c r="H79" s="149" t="s">
        <v>951</v>
      </c>
    </row>
    <row r="81" spans="4:8" ht="12.75">
      <c r="D81" s="128">
        <v>449641.0429954529</v>
      </c>
      <c r="F81" s="128">
        <v>4610</v>
      </c>
      <c r="G81" s="128">
        <v>3620</v>
      </c>
      <c r="H81" s="149" t="s">
        <v>952</v>
      </c>
    </row>
    <row r="83" spans="1:10" ht="12.75">
      <c r="A83" s="144" t="s">
        <v>794</v>
      </c>
      <c r="C83" s="150" t="s">
        <v>795</v>
      </c>
      <c r="D83" s="128">
        <v>464246.2314090729</v>
      </c>
      <c r="F83" s="128">
        <v>4610</v>
      </c>
      <c r="G83" s="128">
        <v>3620</v>
      </c>
      <c r="H83" s="128">
        <v>460138.89733827644</v>
      </c>
      <c r="I83" s="128">
        <v>-0.0001</v>
      </c>
      <c r="J83" s="128">
        <v>-0.0001</v>
      </c>
    </row>
    <row r="84" spans="1:8" ht="12.75">
      <c r="A84" s="127">
        <v>38377.85300925926</v>
      </c>
      <c r="C84" s="150" t="s">
        <v>796</v>
      </c>
      <c r="D84" s="128">
        <v>12875.461219683873</v>
      </c>
      <c r="H84" s="128">
        <v>12875.461219683873</v>
      </c>
    </row>
    <row r="86" spans="3:8" ht="12.75">
      <c r="C86" s="150" t="s">
        <v>797</v>
      </c>
      <c r="D86" s="128">
        <v>2.773412113783773</v>
      </c>
      <c r="F86" s="128">
        <v>0</v>
      </c>
      <c r="G86" s="128">
        <v>0</v>
      </c>
      <c r="H86" s="128">
        <v>2.7981683996209363</v>
      </c>
    </row>
    <row r="87" spans="1:10" ht="12.75">
      <c r="A87" s="144" t="s">
        <v>786</v>
      </c>
      <c r="C87" s="145" t="s">
        <v>787</v>
      </c>
      <c r="D87" s="145" t="s">
        <v>788</v>
      </c>
      <c r="F87" s="145" t="s">
        <v>789</v>
      </c>
      <c r="G87" s="145" t="s">
        <v>790</v>
      </c>
      <c r="H87" s="145" t="s">
        <v>791</v>
      </c>
      <c r="I87" s="146" t="s">
        <v>792</v>
      </c>
      <c r="J87" s="145" t="s">
        <v>793</v>
      </c>
    </row>
    <row r="88" spans="1:8" ht="12.75">
      <c r="A88" s="147" t="s">
        <v>887</v>
      </c>
      <c r="C88" s="148">
        <v>334.94100000010803</v>
      </c>
      <c r="D88" s="128">
        <v>1920722.3942813873</v>
      </c>
      <c r="F88" s="128">
        <v>32100</v>
      </c>
      <c r="H88" s="149" t="s">
        <v>953</v>
      </c>
    </row>
    <row r="90" spans="4:8" ht="12.75">
      <c r="D90" s="128">
        <v>1883356.7079200745</v>
      </c>
      <c r="F90" s="128">
        <v>31300</v>
      </c>
      <c r="H90" s="149" t="s">
        <v>954</v>
      </c>
    </row>
    <row r="92" spans="4:8" ht="12.75">
      <c r="D92" s="128">
        <v>1920865.4692230225</v>
      </c>
      <c r="F92" s="128">
        <v>34600</v>
      </c>
      <c r="H92" s="149" t="s">
        <v>955</v>
      </c>
    </row>
    <row r="94" spans="1:10" ht="12.75">
      <c r="A94" s="144" t="s">
        <v>794</v>
      </c>
      <c r="C94" s="150" t="s">
        <v>795</v>
      </c>
      <c r="D94" s="128">
        <v>1908314.8571414948</v>
      </c>
      <c r="F94" s="128">
        <v>32666.666666666664</v>
      </c>
      <c r="H94" s="128">
        <v>1875648.1904748282</v>
      </c>
      <c r="I94" s="128">
        <v>-0.0001</v>
      </c>
      <c r="J94" s="128">
        <v>-0.0001</v>
      </c>
    </row>
    <row r="95" spans="1:8" ht="12.75">
      <c r="A95" s="127">
        <v>38377.85355324074</v>
      </c>
      <c r="C95" s="150" t="s">
        <v>796</v>
      </c>
      <c r="D95" s="128">
        <v>21614.509641172368</v>
      </c>
      <c r="F95" s="128">
        <v>1721.4335111567143</v>
      </c>
      <c r="H95" s="128">
        <v>21614.509641172368</v>
      </c>
    </row>
    <row r="97" spans="3:8" ht="12.75">
      <c r="C97" s="150" t="s">
        <v>797</v>
      </c>
      <c r="D97" s="128">
        <v>1.132649025934284</v>
      </c>
      <c r="F97" s="128">
        <v>5.26969442190831</v>
      </c>
      <c r="H97" s="128">
        <v>1.1523754695010562</v>
      </c>
    </row>
    <row r="98" spans="1:10" ht="12.75">
      <c r="A98" s="144" t="s">
        <v>786</v>
      </c>
      <c r="C98" s="145" t="s">
        <v>787</v>
      </c>
      <c r="D98" s="145" t="s">
        <v>788</v>
      </c>
      <c r="F98" s="145" t="s">
        <v>789</v>
      </c>
      <c r="G98" s="145" t="s">
        <v>790</v>
      </c>
      <c r="H98" s="145" t="s">
        <v>791</v>
      </c>
      <c r="I98" s="146" t="s">
        <v>792</v>
      </c>
      <c r="J98" s="145" t="s">
        <v>793</v>
      </c>
    </row>
    <row r="99" spans="1:8" ht="12.75">
      <c r="A99" s="147" t="s">
        <v>891</v>
      </c>
      <c r="C99" s="148">
        <v>393.36599999992177</v>
      </c>
      <c r="D99" s="128">
        <v>4770516.110160828</v>
      </c>
      <c r="F99" s="128">
        <v>17300</v>
      </c>
      <c r="G99" s="128">
        <v>15200</v>
      </c>
      <c r="H99" s="149" t="s">
        <v>956</v>
      </c>
    </row>
    <row r="101" spans="4:8" ht="12.75">
      <c r="D101" s="128">
        <v>4466641.510757446</v>
      </c>
      <c r="F101" s="128">
        <v>19100</v>
      </c>
      <c r="G101" s="128">
        <v>14800</v>
      </c>
      <c r="H101" s="149" t="s">
        <v>957</v>
      </c>
    </row>
    <row r="103" spans="4:8" ht="12.75">
      <c r="D103" s="128">
        <v>4725925.534896851</v>
      </c>
      <c r="F103" s="128">
        <v>18200</v>
      </c>
      <c r="G103" s="128">
        <v>15200</v>
      </c>
      <c r="H103" s="149" t="s">
        <v>958</v>
      </c>
    </row>
    <row r="105" spans="1:10" ht="12.75">
      <c r="A105" s="144" t="s">
        <v>794</v>
      </c>
      <c r="C105" s="150" t="s">
        <v>795</v>
      </c>
      <c r="D105" s="128">
        <v>4654361.0519383745</v>
      </c>
      <c r="F105" s="128">
        <v>18200</v>
      </c>
      <c r="G105" s="128">
        <v>15066.666666666668</v>
      </c>
      <c r="H105" s="128">
        <v>4637727.7186050415</v>
      </c>
      <c r="I105" s="128">
        <v>-0.0001</v>
      </c>
      <c r="J105" s="128">
        <v>-0.0001</v>
      </c>
    </row>
    <row r="106" spans="1:8" ht="12.75">
      <c r="A106" s="127">
        <v>38377.854108796295</v>
      </c>
      <c r="C106" s="150" t="s">
        <v>796</v>
      </c>
      <c r="D106" s="128">
        <v>164091.58862196442</v>
      </c>
      <c r="F106" s="128">
        <v>900</v>
      </c>
      <c r="G106" s="128">
        <v>230.94010767585027</v>
      </c>
      <c r="H106" s="128">
        <v>164091.58862196442</v>
      </c>
    </row>
    <row r="108" spans="3:8" ht="12.75">
      <c r="C108" s="150" t="s">
        <v>797</v>
      </c>
      <c r="D108" s="128">
        <v>3.5255448984480093</v>
      </c>
      <c r="F108" s="128">
        <v>4.945054945054945</v>
      </c>
      <c r="G108" s="128">
        <v>1.5327883252821919</v>
      </c>
      <c r="H108" s="128">
        <v>3.538189358631013</v>
      </c>
    </row>
    <row r="109" spans="1:10" ht="12.75">
      <c r="A109" s="144" t="s">
        <v>786</v>
      </c>
      <c r="C109" s="145" t="s">
        <v>787</v>
      </c>
      <c r="D109" s="145" t="s">
        <v>788</v>
      </c>
      <c r="F109" s="145" t="s">
        <v>789</v>
      </c>
      <c r="G109" s="145" t="s">
        <v>790</v>
      </c>
      <c r="H109" s="145" t="s">
        <v>791</v>
      </c>
      <c r="I109" s="146" t="s">
        <v>792</v>
      </c>
      <c r="J109" s="145" t="s">
        <v>793</v>
      </c>
    </row>
    <row r="110" spans="1:8" ht="12.75">
      <c r="A110" s="147" t="s">
        <v>885</v>
      </c>
      <c r="C110" s="148">
        <v>396.15199999976903</v>
      </c>
      <c r="D110" s="128">
        <v>5146023.060852051</v>
      </c>
      <c r="F110" s="128">
        <v>89200</v>
      </c>
      <c r="G110" s="128">
        <v>89600</v>
      </c>
      <c r="H110" s="149" t="s">
        <v>959</v>
      </c>
    </row>
    <row r="112" spans="4:8" ht="12.75">
      <c r="D112" s="128">
        <v>5267902.378631592</v>
      </c>
      <c r="F112" s="128">
        <v>88700</v>
      </c>
      <c r="G112" s="128">
        <v>90000</v>
      </c>
      <c r="H112" s="149" t="s">
        <v>960</v>
      </c>
    </row>
    <row r="114" spans="4:8" ht="12.75">
      <c r="D114" s="128">
        <v>5406321.713264465</v>
      </c>
      <c r="F114" s="128">
        <v>86600</v>
      </c>
      <c r="G114" s="128">
        <v>90300</v>
      </c>
      <c r="H114" s="149" t="s">
        <v>961</v>
      </c>
    </row>
    <row r="116" spans="1:10" ht="12.75">
      <c r="A116" s="144" t="s">
        <v>794</v>
      </c>
      <c r="C116" s="150" t="s">
        <v>795</v>
      </c>
      <c r="D116" s="128">
        <v>5273415.717582703</v>
      </c>
      <c r="F116" s="128">
        <v>88166.66666666666</v>
      </c>
      <c r="G116" s="128">
        <v>89966.66666666666</v>
      </c>
      <c r="H116" s="128">
        <v>5184358.682307237</v>
      </c>
      <c r="I116" s="128">
        <v>-0.0001</v>
      </c>
      <c r="J116" s="128">
        <v>-0.0001</v>
      </c>
    </row>
    <row r="117" spans="1:8" ht="12.75">
      <c r="A117" s="127">
        <v>38377.854675925926</v>
      </c>
      <c r="C117" s="150" t="s">
        <v>796</v>
      </c>
      <c r="D117" s="128">
        <v>130236.87953768445</v>
      </c>
      <c r="F117" s="128">
        <v>1379.613472438325</v>
      </c>
      <c r="G117" s="128">
        <v>351.1884584284246</v>
      </c>
      <c r="H117" s="128">
        <v>130236.87953768445</v>
      </c>
    </row>
    <row r="119" spans="3:8" ht="12.75">
      <c r="C119" s="150" t="s">
        <v>797</v>
      </c>
      <c r="D119" s="128">
        <v>2.4696873243550033</v>
      </c>
      <c r="F119" s="128">
        <v>1.564778985752354</v>
      </c>
      <c r="G119" s="128">
        <v>0.39035397379965703</v>
      </c>
      <c r="H119" s="128">
        <v>2.512111671249646</v>
      </c>
    </row>
    <row r="120" spans="1:10" ht="12.75">
      <c r="A120" s="144" t="s">
        <v>786</v>
      </c>
      <c r="C120" s="145" t="s">
        <v>787</v>
      </c>
      <c r="D120" s="145" t="s">
        <v>788</v>
      </c>
      <c r="F120" s="145" t="s">
        <v>789</v>
      </c>
      <c r="G120" s="145" t="s">
        <v>790</v>
      </c>
      <c r="H120" s="145" t="s">
        <v>791</v>
      </c>
      <c r="I120" s="146" t="s">
        <v>792</v>
      </c>
      <c r="J120" s="145" t="s">
        <v>793</v>
      </c>
    </row>
    <row r="121" spans="1:8" ht="12.75">
      <c r="A121" s="147" t="s">
        <v>892</v>
      </c>
      <c r="C121" s="148">
        <v>589.5920000001788</v>
      </c>
      <c r="D121" s="128">
        <v>434189.08073329926</v>
      </c>
      <c r="F121" s="128">
        <v>3990.0000000037253</v>
      </c>
      <c r="G121" s="128">
        <v>3390.0000000037253</v>
      </c>
      <c r="H121" s="149" t="s">
        <v>962</v>
      </c>
    </row>
    <row r="123" spans="4:8" ht="12.75">
      <c r="D123" s="128">
        <v>439099.0700516701</v>
      </c>
      <c r="F123" s="128">
        <v>3920</v>
      </c>
      <c r="G123" s="128">
        <v>3409.9999999962747</v>
      </c>
      <c r="H123" s="149" t="s">
        <v>963</v>
      </c>
    </row>
    <row r="125" spans="4:8" ht="12.75">
      <c r="D125" s="128">
        <v>428748.0466480255</v>
      </c>
      <c r="F125" s="128">
        <v>3890.0000000037253</v>
      </c>
      <c r="G125" s="128">
        <v>3300</v>
      </c>
      <c r="H125" s="149" t="s">
        <v>964</v>
      </c>
    </row>
    <row r="127" spans="1:10" ht="12.75">
      <c r="A127" s="144" t="s">
        <v>794</v>
      </c>
      <c r="C127" s="150" t="s">
        <v>795</v>
      </c>
      <c r="D127" s="128">
        <v>434012.0658109983</v>
      </c>
      <c r="F127" s="128">
        <v>3933.333333335817</v>
      </c>
      <c r="G127" s="128">
        <v>3366.666666666667</v>
      </c>
      <c r="H127" s="128">
        <v>430362.0658109971</v>
      </c>
      <c r="I127" s="128">
        <v>-0.0001</v>
      </c>
      <c r="J127" s="128">
        <v>-0.0001</v>
      </c>
    </row>
    <row r="128" spans="1:8" ht="12.75">
      <c r="A128" s="127">
        <v>38377.85527777778</v>
      </c>
      <c r="C128" s="150" t="s">
        <v>796</v>
      </c>
      <c r="D128" s="128">
        <v>5177.781579765645</v>
      </c>
      <c r="F128" s="128">
        <v>51.31601439493345</v>
      </c>
      <c r="G128" s="128">
        <v>58.594652770199254</v>
      </c>
      <c r="H128" s="128">
        <v>5177.781579765645</v>
      </c>
    </row>
    <row r="130" spans="3:8" ht="12.75">
      <c r="C130" s="150" t="s">
        <v>797</v>
      </c>
      <c r="D130" s="128">
        <v>1.1930040631682441</v>
      </c>
      <c r="F130" s="128">
        <v>1.304644433768671</v>
      </c>
      <c r="G130" s="128">
        <v>1.7404352307979971</v>
      </c>
      <c r="H130" s="128">
        <v>1.2031222059519484</v>
      </c>
    </row>
    <row r="131" spans="1:10" ht="12.75">
      <c r="A131" s="144" t="s">
        <v>786</v>
      </c>
      <c r="C131" s="145" t="s">
        <v>787</v>
      </c>
      <c r="D131" s="145" t="s">
        <v>788</v>
      </c>
      <c r="F131" s="145" t="s">
        <v>789</v>
      </c>
      <c r="G131" s="145" t="s">
        <v>790</v>
      </c>
      <c r="H131" s="145" t="s">
        <v>791</v>
      </c>
      <c r="I131" s="146" t="s">
        <v>792</v>
      </c>
      <c r="J131" s="145" t="s">
        <v>793</v>
      </c>
    </row>
    <row r="132" spans="1:8" ht="12.75">
      <c r="A132" s="147" t="s">
        <v>893</v>
      </c>
      <c r="C132" s="148">
        <v>766.4900000002235</v>
      </c>
      <c r="D132" s="128">
        <v>29802.62735402584</v>
      </c>
      <c r="F132" s="128">
        <v>1839.0000000018626</v>
      </c>
      <c r="G132" s="128">
        <v>1798.0000000018626</v>
      </c>
      <c r="H132" s="149" t="s">
        <v>965</v>
      </c>
    </row>
    <row r="134" spans="4:8" ht="12.75">
      <c r="D134" s="128">
        <v>30945.627107292414</v>
      </c>
      <c r="F134" s="128">
        <v>1946</v>
      </c>
      <c r="G134" s="128">
        <v>2035.9999999981374</v>
      </c>
      <c r="H134" s="149" t="s">
        <v>966</v>
      </c>
    </row>
    <row r="136" spans="4:8" ht="12.75">
      <c r="D136" s="128">
        <v>29772.692866116762</v>
      </c>
      <c r="F136" s="128">
        <v>1857</v>
      </c>
      <c r="G136" s="128">
        <v>1918</v>
      </c>
      <c r="H136" s="149" t="s">
        <v>967</v>
      </c>
    </row>
    <row r="138" spans="1:10" ht="12.75">
      <c r="A138" s="144" t="s">
        <v>794</v>
      </c>
      <c r="C138" s="150" t="s">
        <v>795</v>
      </c>
      <c r="D138" s="128">
        <v>30173.649109145008</v>
      </c>
      <c r="F138" s="128">
        <v>1880.6666666672877</v>
      </c>
      <c r="G138" s="128">
        <v>1917.3333333333335</v>
      </c>
      <c r="H138" s="128">
        <v>28273.93366199024</v>
      </c>
      <c r="I138" s="128">
        <v>-0.0001</v>
      </c>
      <c r="J138" s="128">
        <v>-0.0001</v>
      </c>
    </row>
    <row r="139" spans="1:8" ht="12.75">
      <c r="A139" s="127">
        <v>38377.855891203704</v>
      </c>
      <c r="C139" s="150" t="s">
        <v>796</v>
      </c>
      <c r="D139" s="128">
        <v>668.7200764216178</v>
      </c>
      <c r="F139" s="128">
        <v>57.2916515144698</v>
      </c>
      <c r="G139" s="128">
        <v>119.00140055011906</v>
      </c>
      <c r="H139" s="128">
        <v>668.7200764216178</v>
      </c>
    </row>
    <row r="141" spans="3:8" ht="12.75">
      <c r="C141" s="150" t="s">
        <v>797</v>
      </c>
      <c r="D141" s="128">
        <v>2.2162386591118097</v>
      </c>
      <c r="F141" s="128">
        <v>3.046348006794623</v>
      </c>
      <c r="G141" s="128">
        <v>6.206609903518031</v>
      </c>
      <c r="H141" s="128">
        <v>2.3651469385761645</v>
      </c>
    </row>
    <row r="142" spans="1:16" ht="12.75">
      <c r="A142" s="138" t="s">
        <v>736</v>
      </c>
      <c r="B142" s="133" t="s">
        <v>873</v>
      </c>
      <c r="D142" s="138" t="s">
        <v>737</v>
      </c>
      <c r="E142" s="133" t="s">
        <v>738</v>
      </c>
      <c r="F142" s="134" t="s">
        <v>798</v>
      </c>
      <c r="G142" s="139" t="s">
        <v>740</v>
      </c>
      <c r="H142" s="140">
        <v>1</v>
      </c>
      <c r="I142" s="141" t="s">
        <v>741</v>
      </c>
      <c r="J142" s="140">
        <v>2</v>
      </c>
      <c r="K142" s="139" t="s">
        <v>742</v>
      </c>
      <c r="L142" s="142">
        <v>1</v>
      </c>
      <c r="M142" s="139" t="s">
        <v>743</v>
      </c>
      <c r="N142" s="143">
        <v>1</v>
      </c>
      <c r="O142" s="139" t="s">
        <v>744</v>
      </c>
      <c r="P142" s="143">
        <v>1</v>
      </c>
    </row>
    <row r="144" spans="1:10" ht="12.75">
      <c r="A144" s="144" t="s">
        <v>786</v>
      </c>
      <c r="C144" s="145" t="s">
        <v>787</v>
      </c>
      <c r="D144" s="145" t="s">
        <v>788</v>
      </c>
      <c r="F144" s="145" t="s">
        <v>789</v>
      </c>
      <c r="G144" s="145" t="s">
        <v>790</v>
      </c>
      <c r="H144" s="145" t="s">
        <v>791</v>
      </c>
      <c r="I144" s="146" t="s">
        <v>792</v>
      </c>
      <c r="J144" s="145" t="s">
        <v>793</v>
      </c>
    </row>
    <row r="145" spans="1:8" ht="12.75">
      <c r="A145" s="147" t="s">
        <v>717</v>
      </c>
      <c r="C145" s="148">
        <v>178.2290000000503</v>
      </c>
      <c r="D145" s="128">
        <v>359.55643334332854</v>
      </c>
      <c r="F145" s="128">
        <v>338</v>
      </c>
      <c r="G145" s="128">
        <v>328</v>
      </c>
      <c r="H145" s="149" t="s">
        <v>968</v>
      </c>
    </row>
    <row r="147" spans="4:8" ht="12.75">
      <c r="D147" s="128">
        <v>342.75</v>
      </c>
      <c r="F147" s="128">
        <v>372</v>
      </c>
      <c r="G147" s="128">
        <v>358</v>
      </c>
      <c r="H147" s="149" t="s">
        <v>969</v>
      </c>
    </row>
    <row r="149" spans="4:8" ht="12.75">
      <c r="D149" s="128">
        <v>375.7331880372949</v>
      </c>
      <c r="F149" s="128">
        <v>321</v>
      </c>
      <c r="G149" s="128">
        <v>334</v>
      </c>
      <c r="H149" s="149" t="s">
        <v>970</v>
      </c>
    </row>
    <row r="151" spans="1:8" ht="12.75">
      <c r="A151" s="144" t="s">
        <v>794</v>
      </c>
      <c r="C151" s="150" t="s">
        <v>795</v>
      </c>
      <c r="D151" s="128">
        <v>359.34654046020785</v>
      </c>
      <c r="F151" s="128">
        <v>343.66666666666663</v>
      </c>
      <c r="G151" s="128">
        <v>340</v>
      </c>
      <c r="H151" s="128">
        <v>17.954939410339044</v>
      </c>
    </row>
    <row r="152" spans="1:8" ht="12.75">
      <c r="A152" s="127">
        <v>38377.85822916667</v>
      </c>
      <c r="C152" s="150" t="s">
        <v>796</v>
      </c>
      <c r="D152" s="128">
        <v>16.492595749082138</v>
      </c>
      <c r="F152" s="128">
        <v>25.967928938083094</v>
      </c>
      <c r="G152" s="128">
        <v>15.874507866387544</v>
      </c>
      <c r="H152" s="128">
        <v>16.492595749082138</v>
      </c>
    </row>
    <row r="154" spans="3:8" ht="12.75">
      <c r="C154" s="150" t="s">
        <v>797</v>
      </c>
      <c r="D154" s="128">
        <v>4.5896074936356435</v>
      </c>
      <c r="F154" s="128">
        <v>7.556138391294792</v>
      </c>
      <c r="G154" s="128">
        <v>4.66897290187869</v>
      </c>
      <c r="H154" s="128">
        <v>91.85547983294869</v>
      </c>
    </row>
    <row r="155" spans="1:10" ht="12.75">
      <c r="A155" s="144" t="s">
        <v>786</v>
      </c>
      <c r="C155" s="145" t="s">
        <v>787</v>
      </c>
      <c r="D155" s="145" t="s">
        <v>788</v>
      </c>
      <c r="F155" s="145" t="s">
        <v>789</v>
      </c>
      <c r="G155" s="145" t="s">
        <v>790</v>
      </c>
      <c r="H155" s="145" t="s">
        <v>791</v>
      </c>
      <c r="I155" s="146" t="s">
        <v>792</v>
      </c>
      <c r="J155" s="145" t="s">
        <v>793</v>
      </c>
    </row>
    <row r="156" spans="1:8" ht="12.75">
      <c r="A156" s="147" t="s">
        <v>886</v>
      </c>
      <c r="C156" s="148">
        <v>251.61100000003353</v>
      </c>
      <c r="D156" s="128">
        <v>26200</v>
      </c>
      <c r="F156" s="128">
        <v>17000</v>
      </c>
      <c r="G156" s="128">
        <v>16600</v>
      </c>
      <c r="H156" s="149" t="s">
        <v>971</v>
      </c>
    </row>
    <row r="158" spans="4:8" ht="12.75">
      <c r="D158" s="128">
        <v>26284.1959682405</v>
      </c>
      <c r="F158" s="128">
        <v>17000</v>
      </c>
      <c r="G158" s="128">
        <v>16800</v>
      </c>
      <c r="H158" s="149" t="s">
        <v>972</v>
      </c>
    </row>
    <row r="160" spans="4:8" ht="12.75">
      <c r="D160" s="128">
        <v>26225</v>
      </c>
      <c r="F160" s="128">
        <v>17000</v>
      </c>
      <c r="G160" s="128">
        <v>16700</v>
      </c>
      <c r="H160" s="149" t="s">
        <v>973</v>
      </c>
    </row>
    <row r="162" spans="1:10" ht="12.75">
      <c r="A162" s="144" t="s">
        <v>794</v>
      </c>
      <c r="C162" s="150" t="s">
        <v>795</v>
      </c>
      <c r="D162" s="128">
        <v>26236.398656080164</v>
      </c>
      <c r="F162" s="128">
        <v>17000</v>
      </c>
      <c r="G162" s="128">
        <v>16700</v>
      </c>
      <c r="H162" s="128">
        <v>9387.877297920253</v>
      </c>
      <c r="I162" s="128">
        <v>-0.0001</v>
      </c>
      <c r="J162" s="128">
        <v>-0.0001</v>
      </c>
    </row>
    <row r="163" spans="1:8" ht="12.75">
      <c r="A163" s="127">
        <v>38377.85880787037</v>
      </c>
      <c r="C163" s="150" t="s">
        <v>796</v>
      </c>
      <c r="D163" s="128">
        <v>43.23988075138744</v>
      </c>
      <c r="G163" s="128">
        <v>100</v>
      </c>
      <c r="H163" s="128">
        <v>43.23988075138744</v>
      </c>
    </row>
    <row r="165" spans="3:8" ht="12.75">
      <c r="C165" s="150" t="s">
        <v>797</v>
      </c>
      <c r="D165" s="128">
        <v>0.16480875030981731</v>
      </c>
      <c r="F165" s="128">
        <v>0</v>
      </c>
      <c r="G165" s="128">
        <v>0.5988023952095808</v>
      </c>
      <c r="H165" s="128">
        <v>0.4605927344296095</v>
      </c>
    </row>
    <row r="166" spans="1:10" ht="12.75">
      <c r="A166" s="144" t="s">
        <v>786</v>
      </c>
      <c r="C166" s="145" t="s">
        <v>787</v>
      </c>
      <c r="D166" s="145" t="s">
        <v>788</v>
      </c>
      <c r="F166" s="145" t="s">
        <v>789</v>
      </c>
      <c r="G166" s="145" t="s">
        <v>790</v>
      </c>
      <c r="H166" s="145" t="s">
        <v>791</v>
      </c>
      <c r="I166" s="146" t="s">
        <v>792</v>
      </c>
      <c r="J166" s="145" t="s">
        <v>793</v>
      </c>
    </row>
    <row r="167" spans="1:8" ht="12.75">
      <c r="A167" s="147" t="s">
        <v>889</v>
      </c>
      <c r="C167" s="148">
        <v>257.6099999998696</v>
      </c>
      <c r="D167" s="128">
        <v>19752.012591838837</v>
      </c>
      <c r="F167" s="128">
        <v>8327.5</v>
      </c>
      <c r="G167" s="128">
        <v>8157.499999992549</v>
      </c>
      <c r="H167" s="149" t="s">
        <v>974</v>
      </c>
    </row>
    <row r="169" spans="4:8" ht="12.75">
      <c r="D169" s="128">
        <v>19724.834226846695</v>
      </c>
      <c r="F169" s="128">
        <v>8340</v>
      </c>
      <c r="G169" s="128">
        <v>8155.000000007451</v>
      </c>
      <c r="H169" s="149" t="s">
        <v>975</v>
      </c>
    </row>
    <row r="171" spans="4:8" ht="12.75">
      <c r="D171" s="128">
        <v>20029.84187823534</v>
      </c>
      <c r="F171" s="128">
        <v>8310</v>
      </c>
      <c r="G171" s="128">
        <v>8107.499999992549</v>
      </c>
      <c r="H171" s="149" t="s">
        <v>976</v>
      </c>
    </row>
    <row r="173" spans="1:10" ht="12.75">
      <c r="A173" s="144" t="s">
        <v>794</v>
      </c>
      <c r="C173" s="150" t="s">
        <v>795</v>
      </c>
      <c r="D173" s="128">
        <v>19835.562898973625</v>
      </c>
      <c r="F173" s="128">
        <v>8325.833333333334</v>
      </c>
      <c r="G173" s="128">
        <v>8139.999999997517</v>
      </c>
      <c r="H173" s="128">
        <v>11602.646232308198</v>
      </c>
      <c r="I173" s="128">
        <v>-0.0001</v>
      </c>
      <c r="J173" s="128">
        <v>-0.0001</v>
      </c>
    </row>
    <row r="174" spans="1:8" ht="12.75">
      <c r="A174" s="127">
        <v>38377.85954861111</v>
      </c>
      <c r="C174" s="150" t="s">
        <v>796</v>
      </c>
      <c r="D174" s="128">
        <v>168.7984218472415</v>
      </c>
      <c r="F174" s="128">
        <v>15.06928443335427</v>
      </c>
      <c r="G174" s="128">
        <v>28.17356917779794</v>
      </c>
      <c r="H174" s="128">
        <v>168.7984218472415</v>
      </c>
    </row>
    <row r="176" spans="3:8" ht="12.75">
      <c r="C176" s="150" t="s">
        <v>797</v>
      </c>
      <c r="D176" s="128">
        <v>0.8509888159310863</v>
      </c>
      <c r="F176" s="128">
        <v>0.180994308077521</v>
      </c>
      <c r="G176" s="128">
        <v>0.34611264346199677</v>
      </c>
      <c r="H176" s="128">
        <v>1.4548269288536366</v>
      </c>
    </row>
    <row r="177" spans="1:10" ht="12.75">
      <c r="A177" s="144" t="s">
        <v>786</v>
      </c>
      <c r="C177" s="145" t="s">
        <v>787</v>
      </c>
      <c r="D177" s="145" t="s">
        <v>788</v>
      </c>
      <c r="F177" s="145" t="s">
        <v>789</v>
      </c>
      <c r="G177" s="145" t="s">
        <v>790</v>
      </c>
      <c r="H177" s="145" t="s">
        <v>791</v>
      </c>
      <c r="I177" s="146" t="s">
        <v>792</v>
      </c>
      <c r="J177" s="145" t="s">
        <v>793</v>
      </c>
    </row>
    <row r="178" spans="1:8" ht="12.75">
      <c r="A178" s="147" t="s">
        <v>888</v>
      </c>
      <c r="C178" s="148">
        <v>259.9399999999441</v>
      </c>
      <c r="D178" s="128">
        <v>28128.602115035057</v>
      </c>
      <c r="F178" s="128">
        <v>14450</v>
      </c>
      <c r="G178" s="128">
        <v>14650</v>
      </c>
      <c r="H178" s="149" t="s">
        <v>977</v>
      </c>
    </row>
    <row r="180" spans="4:8" ht="12.75">
      <c r="D180" s="128">
        <v>28124.728927463293</v>
      </c>
      <c r="F180" s="128">
        <v>14500</v>
      </c>
      <c r="G180" s="128">
        <v>14600</v>
      </c>
      <c r="H180" s="149" t="s">
        <v>978</v>
      </c>
    </row>
    <row r="182" spans="4:8" ht="12.75">
      <c r="D182" s="128">
        <v>28762.58436766267</v>
      </c>
      <c r="F182" s="128">
        <v>14550</v>
      </c>
      <c r="G182" s="128">
        <v>14600</v>
      </c>
      <c r="H182" s="149" t="s">
        <v>979</v>
      </c>
    </row>
    <row r="184" spans="1:10" ht="12.75">
      <c r="A184" s="144" t="s">
        <v>794</v>
      </c>
      <c r="C184" s="150" t="s">
        <v>795</v>
      </c>
      <c r="D184" s="128">
        <v>28338.638470053673</v>
      </c>
      <c r="F184" s="128">
        <v>14500</v>
      </c>
      <c r="G184" s="128">
        <v>14616.666666666668</v>
      </c>
      <c r="H184" s="128">
        <v>13780.894362309566</v>
      </c>
      <c r="I184" s="128">
        <v>-0.0001</v>
      </c>
      <c r="J184" s="128">
        <v>-0.0001</v>
      </c>
    </row>
    <row r="185" spans="1:8" ht="12.75">
      <c r="A185" s="127">
        <v>38377.86033564815</v>
      </c>
      <c r="C185" s="150" t="s">
        <v>796</v>
      </c>
      <c r="D185" s="128">
        <v>367.15302459636024</v>
      </c>
      <c r="F185" s="128">
        <v>50</v>
      </c>
      <c r="G185" s="128">
        <v>28.867513459481284</v>
      </c>
      <c r="H185" s="128">
        <v>367.15302459636024</v>
      </c>
    </row>
    <row r="187" spans="3:8" ht="12.75">
      <c r="C187" s="150" t="s">
        <v>797</v>
      </c>
      <c r="D187" s="128">
        <v>1.295591617728362</v>
      </c>
      <c r="F187" s="128">
        <v>0.3448275862068966</v>
      </c>
      <c r="G187" s="128">
        <v>0.19749724145597228</v>
      </c>
      <c r="H187" s="128">
        <v>2.6642176838719225</v>
      </c>
    </row>
    <row r="188" spans="1:10" ht="12.75">
      <c r="A188" s="144" t="s">
        <v>786</v>
      </c>
      <c r="C188" s="145" t="s">
        <v>787</v>
      </c>
      <c r="D188" s="145" t="s">
        <v>788</v>
      </c>
      <c r="F188" s="145" t="s">
        <v>789</v>
      </c>
      <c r="G188" s="145" t="s">
        <v>790</v>
      </c>
      <c r="H188" s="145" t="s">
        <v>791</v>
      </c>
      <c r="I188" s="146" t="s">
        <v>792</v>
      </c>
      <c r="J188" s="145" t="s">
        <v>793</v>
      </c>
    </row>
    <row r="189" spans="1:8" ht="12.75">
      <c r="A189" s="147" t="s">
        <v>890</v>
      </c>
      <c r="C189" s="148">
        <v>285.2129999999888</v>
      </c>
      <c r="D189" s="128">
        <v>9806.008149385452</v>
      </c>
      <c r="F189" s="128">
        <v>9200</v>
      </c>
      <c r="G189" s="128">
        <v>9325</v>
      </c>
      <c r="H189" s="149" t="s">
        <v>980</v>
      </c>
    </row>
    <row r="191" spans="4:8" ht="12.75">
      <c r="D191" s="128">
        <v>9752.766377076507</v>
      </c>
      <c r="F191" s="128">
        <v>9200</v>
      </c>
      <c r="G191" s="128">
        <v>9325</v>
      </c>
      <c r="H191" s="149" t="s">
        <v>981</v>
      </c>
    </row>
    <row r="193" spans="4:8" ht="12.75">
      <c r="D193" s="128">
        <v>9772.404219016433</v>
      </c>
      <c r="F193" s="128">
        <v>9225</v>
      </c>
      <c r="G193" s="128">
        <v>9325</v>
      </c>
      <c r="H193" s="149" t="s">
        <v>982</v>
      </c>
    </row>
    <row r="195" spans="1:10" ht="12.75">
      <c r="A195" s="144" t="s">
        <v>794</v>
      </c>
      <c r="C195" s="150" t="s">
        <v>795</v>
      </c>
      <c r="D195" s="128">
        <v>9777.05958182613</v>
      </c>
      <c r="F195" s="128">
        <v>9208.333333333334</v>
      </c>
      <c r="G195" s="128">
        <v>9325</v>
      </c>
      <c r="H195" s="128">
        <v>504.2264510039354</v>
      </c>
      <c r="I195" s="128">
        <v>-0.0001</v>
      </c>
      <c r="J195" s="128">
        <v>-0.0001</v>
      </c>
    </row>
    <row r="196" spans="1:8" ht="12.75">
      <c r="A196" s="127">
        <v>38377.861122685186</v>
      </c>
      <c r="C196" s="150" t="s">
        <v>796</v>
      </c>
      <c r="D196" s="128">
        <v>26.924447659701183</v>
      </c>
      <c r="F196" s="128">
        <v>14.433756729740642</v>
      </c>
      <c r="H196" s="128">
        <v>26.924447659701183</v>
      </c>
    </row>
    <row r="198" spans="3:8" ht="12.75">
      <c r="C198" s="150" t="s">
        <v>797</v>
      </c>
      <c r="D198" s="128">
        <v>0.2753838967060106</v>
      </c>
      <c r="F198" s="128">
        <v>0.15674667941799791</v>
      </c>
      <c r="G198" s="128">
        <v>0</v>
      </c>
      <c r="H198" s="128">
        <v>5.339753122053297</v>
      </c>
    </row>
    <row r="199" spans="1:10" ht="12.75">
      <c r="A199" s="144" t="s">
        <v>786</v>
      </c>
      <c r="C199" s="145" t="s">
        <v>787</v>
      </c>
      <c r="D199" s="145" t="s">
        <v>788</v>
      </c>
      <c r="F199" s="145" t="s">
        <v>789</v>
      </c>
      <c r="G199" s="145" t="s">
        <v>790</v>
      </c>
      <c r="H199" s="145" t="s">
        <v>791</v>
      </c>
      <c r="I199" s="146" t="s">
        <v>792</v>
      </c>
      <c r="J199" s="145" t="s">
        <v>793</v>
      </c>
    </row>
    <row r="200" spans="1:8" ht="12.75">
      <c r="A200" s="147" t="s">
        <v>886</v>
      </c>
      <c r="C200" s="148">
        <v>288.1579999998212</v>
      </c>
      <c r="D200" s="128">
        <v>3979.471007872373</v>
      </c>
      <c r="F200" s="128">
        <v>2990</v>
      </c>
      <c r="G200" s="128">
        <v>2780</v>
      </c>
      <c r="H200" s="149" t="s">
        <v>983</v>
      </c>
    </row>
    <row r="202" spans="4:8" ht="12.75">
      <c r="D202" s="128">
        <v>4002.3372547216713</v>
      </c>
      <c r="F202" s="128">
        <v>2990</v>
      </c>
      <c r="G202" s="128">
        <v>2780</v>
      </c>
      <c r="H202" s="149" t="s">
        <v>984</v>
      </c>
    </row>
    <row r="204" spans="4:8" ht="12.75">
      <c r="D204" s="128">
        <v>4004.9196050800383</v>
      </c>
      <c r="F204" s="128">
        <v>2990</v>
      </c>
      <c r="G204" s="128">
        <v>2780</v>
      </c>
      <c r="H204" s="149" t="s">
        <v>985</v>
      </c>
    </row>
    <row r="206" spans="1:10" ht="12.75">
      <c r="A206" s="144" t="s">
        <v>794</v>
      </c>
      <c r="C206" s="150" t="s">
        <v>795</v>
      </c>
      <c r="D206" s="128">
        <v>3995.5759558913605</v>
      </c>
      <c r="F206" s="128">
        <v>2990</v>
      </c>
      <c r="G206" s="128">
        <v>2780</v>
      </c>
      <c r="H206" s="128">
        <v>1112.202062086051</v>
      </c>
      <c r="I206" s="128">
        <v>-0.0001</v>
      </c>
      <c r="J206" s="128">
        <v>-0.0001</v>
      </c>
    </row>
    <row r="207" spans="1:8" ht="12.75">
      <c r="A207" s="127">
        <v>38377.86164351852</v>
      </c>
      <c r="C207" s="150" t="s">
        <v>796</v>
      </c>
      <c r="D207" s="128">
        <v>14.006932082356991</v>
      </c>
      <c r="H207" s="128">
        <v>14.006932082356991</v>
      </c>
    </row>
    <row r="209" spans="3:8" ht="12.75">
      <c r="C209" s="150" t="s">
        <v>797</v>
      </c>
      <c r="D209" s="128">
        <v>0.3505610264198376</v>
      </c>
      <c r="F209" s="128">
        <v>0</v>
      </c>
      <c r="G209" s="128">
        <v>0</v>
      </c>
      <c r="H209" s="128">
        <v>1.2593873505400206</v>
      </c>
    </row>
    <row r="210" spans="1:10" ht="12.75">
      <c r="A210" s="144" t="s">
        <v>786</v>
      </c>
      <c r="C210" s="145" t="s">
        <v>787</v>
      </c>
      <c r="D210" s="145" t="s">
        <v>788</v>
      </c>
      <c r="F210" s="145" t="s">
        <v>789</v>
      </c>
      <c r="G210" s="145" t="s">
        <v>790</v>
      </c>
      <c r="H210" s="145" t="s">
        <v>791</v>
      </c>
      <c r="I210" s="146" t="s">
        <v>792</v>
      </c>
      <c r="J210" s="145" t="s">
        <v>793</v>
      </c>
    </row>
    <row r="211" spans="1:8" ht="12.75">
      <c r="A211" s="147" t="s">
        <v>887</v>
      </c>
      <c r="C211" s="148">
        <v>334.94100000010803</v>
      </c>
      <c r="D211" s="128">
        <v>25912.187382042408</v>
      </c>
      <c r="F211" s="128">
        <v>25500</v>
      </c>
      <c r="H211" s="149" t="s">
        <v>986</v>
      </c>
    </row>
    <row r="213" spans="4:8" ht="12.75">
      <c r="D213" s="128">
        <v>25981.40763837099</v>
      </c>
      <c r="F213" s="128">
        <v>25400</v>
      </c>
      <c r="H213" s="149" t="s">
        <v>987</v>
      </c>
    </row>
    <row r="215" spans="4:8" ht="12.75">
      <c r="D215" s="128">
        <v>25872.49215823412</v>
      </c>
      <c r="F215" s="128">
        <v>25400</v>
      </c>
      <c r="H215" s="149" t="s">
        <v>988</v>
      </c>
    </row>
    <row r="217" spans="1:10" ht="12.75">
      <c r="A217" s="144" t="s">
        <v>794</v>
      </c>
      <c r="C217" s="150" t="s">
        <v>795</v>
      </c>
      <c r="D217" s="128">
        <v>25922.029059549175</v>
      </c>
      <c r="F217" s="128">
        <v>25433.333333333336</v>
      </c>
      <c r="H217" s="128">
        <v>488.6957262158394</v>
      </c>
      <c r="I217" s="128">
        <v>-0.0001</v>
      </c>
      <c r="J217" s="128">
        <v>-0.0001</v>
      </c>
    </row>
    <row r="218" spans="1:8" ht="12.75">
      <c r="A218" s="127">
        <v>38377.862175925926</v>
      </c>
      <c r="C218" s="150" t="s">
        <v>796</v>
      </c>
      <c r="D218" s="128">
        <v>55.120680468252594</v>
      </c>
      <c r="F218" s="128">
        <v>57.73502691896257</v>
      </c>
      <c r="H218" s="128">
        <v>55.120680468252594</v>
      </c>
    </row>
    <row r="220" spans="3:8" ht="12.75">
      <c r="C220" s="150" t="s">
        <v>797</v>
      </c>
      <c r="D220" s="128">
        <v>0.2126403004241183</v>
      </c>
      <c r="F220" s="128">
        <v>0.22700534830522634</v>
      </c>
      <c r="H220" s="128">
        <v>11.279141091548604</v>
      </c>
    </row>
    <row r="221" spans="1:10" ht="12.75">
      <c r="A221" s="144" t="s">
        <v>786</v>
      </c>
      <c r="C221" s="145" t="s">
        <v>787</v>
      </c>
      <c r="D221" s="145" t="s">
        <v>788</v>
      </c>
      <c r="F221" s="145" t="s">
        <v>789</v>
      </c>
      <c r="G221" s="145" t="s">
        <v>790</v>
      </c>
      <c r="H221" s="145" t="s">
        <v>791</v>
      </c>
      <c r="I221" s="146" t="s">
        <v>792</v>
      </c>
      <c r="J221" s="145" t="s">
        <v>793</v>
      </c>
    </row>
    <row r="222" spans="1:8" ht="12.75">
      <c r="A222" s="147" t="s">
        <v>891</v>
      </c>
      <c r="C222" s="148">
        <v>393.36599999992177</v>
      </c>
      <c r="D222" s="128">
        <v>21641.73563492298</v>
      </c>
      <c r="F222" s="128">
        <v>7800</v>
      </c>
      <c r="G222" s="128">
        <v>7800</v>
      </c>
      <c r="H222" s="149" t="s">
        <v>989</v>
      </c>
    </row>
    <row r="224" spans="4:8" ht="12.75">
      <c r="D224" s="128">
        <v>21821.762773245573</v>
      </c>
      <c r="F224" s="128">
        <v>7800</v>
      </c>
      <c r="G224" s="128">
        <v>7700</v>
      </c>
      <c r="H224" s="149" t="s">
        <v>990</v>
      </c>
    </row>
    <row r="226" spans="4:8" ht="12.75">
      <c r="D226" s="128">
        <v>20889.603860378265</v>
      </c>
      <c r="F226" s="128">
        <v>7800</v>
      </c>
      <c r="G226" s="128">
        <v>7700</v>
      </c>
      <c r="H226" s="149" t="s">
        <v>991</v>
      </c>
    </row>
    <row r="228" spans="1:10" ht="12.75">
      <c r="A228" s="144" t="s">
        <v>794</v>
      </c>
      <c r="C228" s="150" t="s">
        <v>795</v>
      </c>
      <c r="D228" s="128">
        <v>21451.034089515604</v>
      </c>
      <c r="F228" s="128">
        <v>7800</v>
      </c>
      <c r="G228" s="128">
        <v>7733.333333333334</v>
      </c>
      <c r="H228" s="128">
        <v>13684.36742284894</v>
      </c>
      <c r="I228" s="128">
        <v>-0.0001</v>
      </c>
      <c r="J228" s="128">
        <v>-0.0001</v>
      </c>
    </row>
    <row r="229" spans="1:8" ht="12.75">
      <c r="A229" s="127">
        <v>38377.86274305556</v>
      </c>
      <c r="C229" s="150" t="s">
        <v>796</v>
      </c>
      <c r="D229" s="128">
        <v>494.4748419030073</v>
      </c>
      <c r="G229" s="128">
        <v>57.73502691896257</v>
      </c>
      <c r="H229" s="128">
        <v>494.4748419030073</v>
      </c>
    </row>
    <row r="231" spans="3:8" ht="12.75">
      <c r="C231" s="150" t="s">
        <v>797</v>
      </c>
      <c r="D231" s="128">
        <v>2.3051328893495477</v>
      </c>
      <c r="F231" s="128">
        <v>0</v>
      </c>
      <c r="G231" s="128">
        <v>0.746573623952102</v>
      </c>
      <c r="H231" s="128">
        <v>3.613428568699326</v>
      </c>
    </row>
    <row r="232" spans="1:10" ht="12.75">
      <c r="A232" s="144" t="s">
        <v>786</v>
      </c>
      <c r="C232" s="145" t="s">
        <v>787</v>
      </c>
      <c r="D232" s="145" t="s">
        <v>788</v>
      </c>
      <c r="F232" s="145" t="s">
        <v>789</v>
      </c>
      <c r="G232" s="145" t="s">
        <v>790</v>
      </c>
      <c r="H232" s="145" t="s">
        <v>791</v>
      </c>
      <c r="I232" s="146" t="s">
        <v>792</v>
      </c>
      <c r="J232" s="145" t="s">
        <v>793</v>
      </c>
    </row>
    <row r="233" spans="1:8" ht="12.75">
      <c r="A233" s="147" t="s">
        <v>885</v>
      </c>
      <c r="C233" s="148">
        <v>396.15199999976903</v>
      </c>
      <c r="D233" s="128">
        <v>71162.6958398819</v>
      </c>
      <c r="F233" s="128">
        <v>62600</v>
      </c>
      <c r="G233" s="128">
        <v>63700</v>
      </c>
      <c r="H233" s="149" t="s">
        <v>992</v>
      </c>
    </row>
    <row r="235" spans="4:8" ht="12.75">
      <c r="D235" s="128">
        <v>71256.02730977535</v>
      </c>
      <c r="F235" s="128">
        <v>63300</v>
      </c>
      <c r="G235" s="128">
        <v>63400</v>
      </c>
      <c r="H235" s="149" t="s">
        <v>993</v>
      </c>
    </row>
    <row r="237" spans="4:8" ht="12.75">
      <c r="D237" s="128">
        <v>71161.01225483418</v>
      </c>
      <c r="F237" s="128">
        <v>63200</v>
      </c>
      <c r="G237" s="128">
        <v>64200</v>
      </c>
      <c r="H237" s="149" t="s">
        <v>994</v>
      </c>
    </row>
    <row r="239" spans="1:10" ht="12.75">
      <c r="A239" s="144" t="s">
        <v>794</v>
      </c>
      <c r="C239" s="150" t="s">
        <v>795</v>
      </c>
      <c r="D239" s="128">
        <v>71193.24513483047</v>
      </c>
      <c r="F239" s="128">
        <v>63033.33333333333</v>
      </c>
      <c r="G239" s="128">
        <v>63766.66666666667</v>
      </c>
      <c r="H239" s="128">
        <v>7797.169034949379</v>
      </c>
      <c r="I239" s="128">
        <v>-0.0001</v>
      </c>
      <c r="J239" s="128">
        <v>-0.0001</v>
      </c>
    </row>
    <row r="240" spans="1:8" ht="12.75">
      <c r="A240" s="127">
        <v>38377.86331018519</v>
      </c>
      <c r="C240" s="150" t="s">
        <v>796</v>
      </c>
      <c r="D240" s="128">
        <v>54.377474515653276</v>
      </c>
      <c r="F240" s="128">
        <v>378.5938897200183</v>
      </c>
      <c r="G240" s="128">
        <v>404.14518843273805</v>
      </c>
      <c r="H240" s="128">
        <v>54.377474515653276</v>
      </c>
    </row>
    <row r="242" spans="3:8" ht="12.75">
      <c r="C242" s="150" t="s">
        <v>797</v>
      </c>
      <c r="D242" s="128">
        <v>0.07638010377623553</v>
      </c>
      <c r="F242" s="128">
        <v>0.60062489114757</v>
      </c>
      <c r="G242" s="128">
        <v>0.6337875406681727</v>
      </c>
      <c r="H242" s="128">
        <v>0.697400226568338</v>
      </c>
    </row>
    <row r="243" spans="1:10" ht="12.75">
      <c r="A243" s="144" t="s">
        <v>786</v>
      </c>
      <c r="C243" s="145" t="s">
        <v>787</v>
      </c>
      <c r="D243" s="145" t="s">
        <v>788</v>
      </c>
      <c r="F243" s="145" t="s">
        <v>789</v>
      </c>
      <c r="G243" s="145" t="s">
        <v>790</v>
      </c>
      <c r="H243" s="145" t="s">
        <v>791</v>
      </c>
      <c r="I243" s="146" t="s">
        <v>792</v>
      </c>
      <c r="J243" s="145" t="s">
        <v>793</v>
      </c>
    </row>
    <row r="244" spans="1:8" ht="12.75">
      <c r="A244" s="147" t="s">
        <v>892</v>
      </c>
      <c r="C244" s="148">
        <v>589.5920000001788</v>
      </c>
      <c r="D244" s="128">
        <v>3999.8521788939834</v>
      </c>
      <c r="F244" s="128">
        <v>1950</v>
      </c>
      <c r="G244" s="128">
        <v>1910</v>
      </c>
      <c r="H244" s="149" t="s">
        <v>995</v>
      </c>
    </row>
    <row r="246" spans="4:8" ht="12.75">
      <c r="D246" s="128">
        <v>4005.463519129902</v>
      </c>
      <c r="F246" s="128">
        <v>1920.0000000018626</v>
      </c>
      <c r="G246" s="128">
        <v>1879.9999999981374</v>
      </c>
      <c r="H246" s="149" t="s">
        <v>996</v>
      </c>
    </row>
    <row r="248" spans="4:8" ht="12.75">
      <c r="D248" s="128">
        <v>3994.998938139528</v>
      </c>
      <c r="F248" s="128">
        <v>1940</v>
      </c>
      <c r="G248" s="128">
        <v>1900</v>
      </c>
      <c r="H248" s="149" t="s">
        <v>997</v>
      </c>
    </row>
    <row r="250" spans="1:10" ht="12.75">
      <c r="A250" s="144" t="s">
        <v>794</v>
      </c>
      <c r="C250" s="150" t="s">
        <v>795</v>
      </c>
      <c r="D250" s="128">
        <v>4000.1048787211375</v>
      </c>
      <c r="F250" s="128">
        <v>1936.6666666672877</v>
      </c>
      <c r="G250" s="128">
        <v>1896.6666666660458</v>
      </c>
      <c r="H250" s="128">
        <v>2083.438212054471</v>
      </c>
      <c r="I250" s="128">
        <v>-0.0001</v>
      </c>
      <c r="J250" s="128">
        <v>-0.0001</v>
      </c>
    </row>
    <row r="251" spans="1:8" ht="12.75">
      <c r="A251" s="127">
        <v>38377.863900462966</v>
      </c>
      <c r="C251" s="150" t="s">
        <v>796</v>
      </c>
      <c r="D251" s="128">
        <v>5.236865162214761</v>
      </c>
      <c r="F251" s="128">
        <v>15.275252315504936</v>
      </c>
      <c r="G251" s="128">
        <v>15.275252317507984</v>
      </c>
      <c r="H251" s="128">
        <v>5.236865162214761</v>
      </c>
    </row>
    <row r="253" spans="3:8" ht="12.75">
      <c r="C253" s="150" t="s">
        <v>797</v>
      </c>
      <c r="D253" s="128">
        <v>0.13091819642211544</v>
      </c>
      <c r="F253" s="128">
        <v>0.7887393622461295</v>
      </c>
      <c r="G253" s="128">
        <v>0.8053735844031451</v>
      </c>
      <c r="H253" s="128">
        <v>0.25135687403230966</v>
      </c>
    </row>
    <row r="254" spans="1:10" ht="12.75">
      <c r="A254" s="144" t="s">
        <v>786</v>
      </c>
      <c r="C254" s="145" t="s">
        <v>787</v>
      </c>
      <c r="D254" s="145" t="s">
        <v>788</v>
      </c>
      <c r="F254" s="145" t="s">
        <v>789</v>
      </c>
      <c r="G254" s="145" t="s">
        <v>790</v>
      </c>
      <c r="H254" s="145" t="s">
        <v>791</v>
      </c>
      <c r="I254" s="146" t="s">
        <v>792</v>
      </c>
      <c r="J254" s="145" t="s">
        <v>793</v>
      </c>
    </row>
    <row r="255" spans="1:8" ht="12.75">
      <c r="A255" s="147" t="s">
        <v>893</v>
      </c>
      <c r="C255" s="148">
        <v>766.4900000002235</v>
      </c>
      <c r="D255" s="128">
        <v>1774.1168975941837</v>
      </c>
      <c r="F255" s="128">
        <v>1555</v>
      </c>
      <c r="G255" s="128">
        <v>1565</v>
      </c>
      <c r="H255" s="149" t="s">
        <v>998</v>
      </c>
    </row>
    <row r="257" spans="4:8" ht="12.75">
      <c r="D257" s="128">
        <v>1774.837362734601</v>
      </c>
      <c r="F257" s="128">
        <v>1442</v>
      </c>
      <c r="G257" s="128">
        <v>1618</v>
      </c>
      <c r="H257" s="149" t="s">
        <v>999</v>
      </c>
    </row>
    <row r="259" spans="4:8" ht="12.75">
      <c r="D259" s="128">
        <v>1810.1347633767873</v>
      </c>
      <c r="F259" s="128">
        <v>1567</v>
      </c>
      <c r="G259" s="128">
        <v>1662</v>
      </c>
      <c r="H259" s="149" t="s">
        <v>1000</v>
      </c>
    </row>
    <row r="261" spans="1:10" ht="12.75">
      <c r="A261" s="144" t="s">
        <v>794</v>
      </c>
      <c r="C261" s="150" t="s">
        <v>795</v>
      </c>
      <c r="D261" s="128">
        <v>1786.3630079018571</v>
      </c>
      <c r="F261" s="128">
        <v>1521.3333333333335</v>
      </c>
      <c r="G261" s="128">
        <v>1615</v>
      </c>
      <c r="H261" s="128">
        <v>216.36869895876785</v>
      </c>
      <c r="I261" s="128">
        <v>-0.0001</v>
      </c>
      <c r="J261" s="128">
        <v>-0.0001</v>
      </c>
    </row>
    <row r="262" spans="1:8" ht="12.75">
      <c r="A262" s="127">
        <v>38377.86451388889</v>
      </c>
      <c r="C262" s="150" t="s">
        <v>796</v>
      </c>
      <c r="D262" s="128">
        <v>20.59009558683662</v>
      </c>
      <c r="F262" s="128">
        <v>68.96617528421693</v>
      </c>
      <c r="G262" s="128">
        <v>48.569537778323564</v>
      </c>
      <c r="H262" s="128">
        <v>20.59009558683662</v>
      </c>
    </row>
    <row r="264" spans="3:8" ht="12.75">
      <c r="C264" s="150" t="s">
        <v>797</v>
      </c>
      <c r="D264" s="128">
        <v>1.15262662156335</v>
      </c>
      <c r="F264" s="128">
        <v>4.533271819733802</v>
      </c>
      <c r="G264" s="128">
        <v>3.007401720020035</v>
      </c>
      <c r="H264" s="128">
        <v>9.516208067951801</v>
      </c>
    </row>
    <row r="265" spans="1:16" ht="12.75">
      <c r="A265" s="138" t="s">
        <v>736</v>
      </c>
      <c r="B265" s="133" t="s">
        <v>785</v>
      </c>
      <c r="D265" s="138" t="s">
        <v>737</v>
      </c>
      <c r="E265" s="133" t="s">
        <v>738</v>
      </c>
      <c r="F265" s="134" t="s">
        <v>799</v>
      </c>
      <c r="G265" s="139" t="s">
        <v>740</v>
      </c>
      <c r="H265" s="140">
        <v>1</v>
      </c>
      <c r="I265" s="141" t="s">
        <v>741</v>
      </c>
      <c r="J265" s="140">
        <v>3</v>
      </c>
      <c r="K265" s="139" t="s">
        <v>742</v>
      </c>
      <c r="L265" s="142">
        <v>1</v>
      </c>
      <c r="M265" s="139" t="s">
        <v>743</v>
      </c>
      <c r="N265" s="143">
        <v>1</v>
      </c>
      <c r="O265" s="139" t="s">
        <v>744</v>
      </c>
      <c r="P265" s="143">
        <v>1</v>
      </c>
    </row>
    <row r="267" spans="1:10" ht="12.75">
      <c r="A267" s="144" t="s">
        <v>786</v>
      </c>
      <c r="C267" s="145" t="s">
        <v>787</v>
      </c>
      <c r="D267" s="145" t="s">
        <v>788</v>
      </c>
      <c r="F267" s="145" t="s">
        <v>789</v>
      </c>
      <c r="G267" s="145" t="s">
        <v>790</v>
      </c>
      <c r="H267" s="145" t="s">
        <v>791</v>
      </c>
      <c r="I267" s="146" t="s">
        <v>792</v>
      </c>
      <c r="J267" s="145" t="s">
        <v>793</v>
      </c>
    </row>
    <row r="268" spans="1:8" ht="12.75">
      <c r="A268" s="147" t="s">
        <v>717</v>
      </c>
      <c r="C268" s="148">
        <v>178.2290000000503</v>
      </c>
      <c r="D268" s="128">
        <v>480.00093686999753</v>
      </c>
      <c r="F268" s="128">
        <v>412.00000000046566</v>
      </c>
      <c r="G268" s="128">
        <v>415</v>
      </c>
      <c r="H268" s="149" t="s">
        <v>1001</v>
      </c>
    </row>
    <row r="270" spans="4:8" ht="12.75">
      <c r="D270" s="128">
        <v>478.5</v>
      </c>
      <c r="F270" s="128">
        <v>432</v>
      </c>
      <c r="G270" s="128">
        <v>415</v>
      </c>
      <c r="H270" s="149" t="s">
        <v>1002</v>
      </c>
    </row>
    <row r="272" spans="4:8" ht="12.75">
      <c r="D272" s="128">
        <v>463.5</v>
      </c>
      <c r="F272" s="128">
        <v>406</v>
      </c>
      <c r="G272" s="128">
        <v>426</v>
      </c>
      <c r="H272" s="149" t="s">
        <v>1003</v>
      </c>
    </row>
    <row r="274" spans="1:8" ht="12.75">
      <c r="A274" s="144" t="s">
        <v>794</v>
      </c>
      <c r="C274" s="150" t="s">
        <v>795</v>
      </c>
      <c r="D274" s="128">
        <v>474.0003122899992</v>
      </c>
      <c r="F274" s="128">
        <v>416.6666666668219</v>
      </c>
      <c r="G274" s="128">
        <v>418.66666666666663</v>
      </c>
      <c r="H274" s="128">
        <v>56.092700741383844</v>
      </c>
    </row>
    <row r="275" spans="1:8" ht="12.75">
      <c r="A275" s="127">
        <v>38377.86685185185</v>
      </c>
      <c r="C275" s="150" t="s">
        <v>796</v>
      </c>
      <c r="D275" s="128">
        <v>9.124451847236207</v>
      </c>
      <c r="F275" s="128">
        <v>13.613718571027823</v>
      </c>
      <c r="G275" s="128">
        <v>6.350852961085884</v>
      </c>
      <c r="H275" s="128">
        <v>9.124451847236207</v>
      </c>
    </row>
    <row r="277" spans="3:8" ht="12.75">
      <c r="C277" s="150" t="s">
        <v>797</v>
      </c>
      <c r="D277" s="128">
        <v>1.9249885729302554</v>
      </c>
      <c r="F277" s="128">
        <v>3.2672924570454605</v>
      </c>
      <c r="G277" s="128">
        <v>1.5169234779663738</v>
      </c>
      <c r="H277" s="128">
        <v>16.266736539045638</v>
      </c>
    </row>
    <row r="278" spans="1:10" ht="12.75">
      <c r="A278" s="144" t="s">
        <v>786</v>
      </c>
      <c r="C278" s="145" t="s">
        <v>787</v>
      </c>
      <c r="D278" s="145" t="s">
        <v>788</v>
      </c>
      <c r="F278" s="145" t="s">
        <v>789</v>
      </c>
      <c r="G278" s="145" t="s">
        <v>790</v>
      </c>
      <c r="H278" s="145" t="s">
        <v>791</v>
      </c>
      <c r="I278" s="146" t="s">
        <v>792</v>
      </c>
      <c r="J278" s="145" t="s">
        <v>793</v>
      </c>
    </row>
    <row r="279" spans="1:8" ht="12.75">
      <c r="A279" s="147" t="s">
        <v>886</v>
      </c>
      <c r="C279" s="148">
        <v>251.61100000003353</v>
      </c>
      <c r="D279" s="128">
        <v>4534948.221107483</v>
      </c>
      <c r="F279" s="128">
        <v>27800</v>
      </c>
      <c r="G279" s="128">
        <v>25700</v>
      </c>
      <c r="H279" s="149" t="s">
        <v>1004</v>
      </c>
    </row>
    <row r="281" spans="4:8" ht="12.75">
      <c r="D281" s="128">
        <v>4551786.348770142</v>
      </c>
      <c r="F281" s="128">
        <v>28400</v>
      </c>
      <c r="G281" s="128">
        <v>25200</v>
      </c>
      <c r="H281" s="149" t="s">
        <v>1005</v>
      </c>
    </row>
    <row r="283" spans="4:8" ht="12.75">
      <c r="D283" s="128">
        <v>4584939.755760193</v>
      </c>
      <c r="F283" s="128">
        <v>30000</v>
      </c>
      <c r="G283" s="128">
        <v>25600</v>
      </c>
      <c r="H283" s="149" t="s">
        <v>1006</v>
      </c>
    </row>
    <row r="285" spans="1:10" ht="12.75">
      <c r="A285" s="144" t="s">
        <v>794</v>
      </c>
      <c r="C285" s="150" t="s">
        <v>795</v>
      </c>
      <c r="D285" s="128">
        <v>4557224.7752126055</v>
      </c>
      <c r="F285" s="128">
        <v>28733.333333333336</v>
      </c>
      <c r="G285" s="128">
        <v>25500</v>
      </c>
      <c r="H285" s="128">
        <v>4530124.045019104</v>
      </c>
      <c r="I285" s="128">
        <v>-0.0001</v>
      </c>
      <c r="J285" s="128">
        <v>-0.0001</v>
      </c>
    </row>
    <row r="286" spans="1:8" ht="12.75">
      <c r="A286" s="127">
        <v>38377.867430555554</v>
      </c>
      <c r="C286" s="150" t="s">
        <v>796</v>
      </c>
      <c r="D286" s="128">
        <v>25435.619628125176</v>
      </c>
      <c r="F286" s="128">
        <v>1137.2481406154652</v>
      </c>
      <c r="G286" s="128">
        <v>264.575131106459</v>
      </c>
      <c r="H286" s="128">
        <v>25435.619628125176</v>
      </c>
    </row>
    <row r="288" spans="3:8" ht="12.75">
      <c r="C288" s="150" t="s">
        <v>797</v>
      </c>
      <c r="D288" s="128">
        <v>0.5581383601369224</v>
      </c>
      <c r="F288" s="128">
        <v>3.9579401645549837</v>
      </c>
      <c r="G288" s="128">
        <v>1.0375495337508196</v>
      </c>
      <c r="H288" s="128">
        <v>0.561477332085239</v>
      </c>
    </row>
    <row r="289" spans="1:10" ht="12.75">
      <c r="A289" s="144" t="s">
        <v>786</v>
      </c>
      <c r="C289" s="145" t="s">
        <v>787</v>
      </c>
      <c r="D289" s="145" t="s">
        <v>788</v>
      </c>
      <c r="F289" s="145" t="s">
        <v>789</v>
      </c>
      <c r="G289" s="145" t="s">
        <v>790</v>
      </c>
      <c r="H289" s="145" t="s">
        <v>791</v>
      </c>
      <c r="I289" s="146" t="s">
        <v>792</v>
      </c>
      <c r="J289" s="145" t="s">
        <v>793</v>
      </c>
    </row>
    <row r="290" spans="1:8" ht="12.75">
      <c r="A290" s="147" t="s">
        <v>889</v>
      </c>
      <c r="C290" s="148">
        <v>257.6099999998696</v>
      </c>
      <c r="D290" s="128">
        <v>456831.7652988434</v>
      </c>
      <c r="F290" s="128">
        <v>12292.5</v>
      </c>
      <c r="G290" s="128">
        <v>9590</v>
      </c>
      <c r="H290" s="149" t="s">
        <v>1007</v>
      </c>
    </row>
    <row r="292" spans="4:8" ht="12.75">
      <c r="D292" s="128">
        <v>459909.2986946106</v>
      </c>
      <c r="F292" s="128">
        <v>12597.5</v>
      </c>
      <c r="G292" s="128">
        <v>9720</v>
      </c>
      <c r="H292" s="149" t="s">
        <v>1008</v>
      </c>
    </row>
    <row r="294" spans="4:8" ht="12.75">
      <c r="D294" s="128">
        <v>473468.9249897003</v>
      </c>
      <c r="F294" s="128">
        <v>11962.5</v>
      </c>
      <c r="G294" s="128">
        <v>9732.5</v>
      </c>
      <c r="H294" s="149" t="s">
        <v>1009</v>
      </c>
    </row>
    <row r="296" spans="1:10" ht="12.75">
      <c r="A296" s="144" t="s">
        <v>794</v>
      </c>
      <c r="C296" s="150" t="s">
        <v>795</v>
      </c>
      <c r="D296" s="128">
        <v>463403.3296610514</v>
      </c>
      <c r="F296" s="128">
        <v>12284.166666666668</v>
      </c>
      <c r="G296" s="128">
        <v>9680.833333333334</v>
      </c>
      <c r="H296" s="128">
        <v>452420.8296610514</v>
      </c>
      <c r="I296" s="128">
        <v>-0.0001</v>
      </c>
      <c r="J296" s="128">
        <v>-0.0001</v>
      </c>
    </row>
    <row r="297" spans="1:8" ht="12.75">
      <c r="A297" s="127">
        <v>38377.86818287037</v>
      </c>
      <c r="C297" s="150" t="s">
        <v>796</v>
      </c>
      <c r="D297" s="128">
        <v>8851.833704980287</v>
      </c>
      <c r="F297" s="128">
        <v>317.58201040571134</v>
      </c>
      <c r="G297" s="128">
        <v>78.91187067440065</v>
      </c>
      <c r="H297" s="128">
        <v>8851.833704980287</v>
      </c>
    </row>
    <row r="299" spans="3:8" ht="12.75">
      <c r="C299" s="150" t="s">
        <v>797</v>
      </c>
      <c r="D299" s="128">
        <v>1.910179133036185</v>
      </c>
      <c r="F299" s="128">
        <v>2.585295519210729</v>
      </c>
      <c r="G299" s="128">
        <v>0.815135102085571</v>
      </c>
      <c r="H299" s="128">
        <v>1.956548665456447</v>
      </c>
    </row>
    <row r="300" spans="1:10" ht="12.75">
      <c r="A300" s="144" t="s">
        <v>786</v>
      </c>
      <c r="C300" s="145" t="s">
        <v>787</v>
      </c>
      <c r="D300" s="145" t="s">
        <v>788</v>
      </c>
      <c r="F300" s="145" t="s">
        <v>789</v>
      </c>
      <c r="G300" s="145" t="s">
        <v>790</v>
      </c>
      <c r="H300" s="145" t="s">
        <v>791</v>
      </c>
      <c r="I300" s="146" t="s">
        <v>792</v>
      </c>
      <c r="J300" s="145" t="s">
        <v>793</v>
      </c>
    </row>
    <row r="301" spans="1:8" ht="12.75">
      <c r="A301" s="147" t="s">
        <v>888</v>
      </c>
      <c r="C301" s="148">
        <v>259.9399999999441</v>
      </c>
      <c r="D301" s="128">
        <v>4363357.524597168</v>
      </c>
      <c r="F301" s="128">
        <v>26275</v>
      </c>
      <c r="G301" s="128">
        <v>22400</v>
      </c>
      <c r="H301" s="149" t="s">
        <v>1010</v>
      </c>
    </row>
    <row r="303" spans="4:8" ht="12.75">
      <c r="D303" s="128">
        <v>4488830.305595398</v>
      </c>
      <c r="F303" s="128">
        <v>26750</v>
      </c>
      <c r="G303" s="128">
        <v>21975</v>
      </c>
      <c r="H303" s="149" t="s">
        <v>1011</v>
      </c>
    </row>
    <row r="305" spans="4:8" ht="12.75">
      <c r="D305" s="128">
        <v>4515449.579284668</v>
      </c>
      <c r="F305" s="128">
        <v>26425</v>
      </c>
      <c r="G305" s="128">
        <v>22025</v>
      </c>
      <c r="H305" s="149" t="s">
        <v>1012</v>
      </c>
    </row>
    <row r="307" spans="1:10" ht="12.75">
      <c r="A307" s="144" t="s">
        <v>794</v>
      </c>
      <c r="C307" s="150" t="s">
        <v>795</v>
      </c>
      <c r="D307" s="128">
        <v>4455879.136492412</v>
      </c>
      <c r="F307" s="128">
        <v>26483.333333333336</v>
      </c>
      <c r="G307" s="128">
        <v>22133.333333333336</v>
      </c>
      <c r="H307" s="128">
        <v>4431548.833462108</v>
      </c>
      <c r="I307" s="128">
        <v>-0.0001</v>
      </c>
      <c r="J307" s="128">
        <v>-0.0001</v>
      </c>
    </row>
    <row r="308" spans="1:8" ht="12.75">
      <c r="A308" s="127">
        <v>38377.86896990741</v>
      </c>
      <c r="C308" s="150" t="s">
        <v>796</v>
      </c>
      <c r="D308" s="128">
        <v>81223.96772942085</v>
      </c>
      <c r="F308" s="128">
        <v>242.81337140555775</v>
      </c>
      <c r="G308" s="128">
        <v>232.28933107943922</v>
      </c>
      <c r="H308" s="128">
        <v>81223.96772942085</v>
      </c>
    </row>
    <row r="310" spans="3:8" ht="12.75">
      <c r="C310" s="150" t="s">
        <v>797</v>
      </c>
      <c r="D310" s="128">
        <v>1.8228494364718995</v>
      </c>
      <c r="F310" s="128">
        <v>0.9168535106566054</v>
      </c>
      <c r="G310" s="128">
        <v>1.0494999898167436</v>
      </c>
      <c r="H310" s="128">
        <v>1.832857332319305</v>
      </c>
    </row>
    <row r="311" spans="1:10" ht="12.75">
      <c r="A311" s="144" t="s">
        <v>786</v>
      </c>
      <c r="C311" s="145" t="s">
        <v>787</v>
      </c>
      <c r="D311" s="145" t="s">
        <v>788</v>
      </c>
      <c r="F311" s="145" t="s">
        <v>789</v>
      </c>
      <c r="G311" s="145" t="s">
        <v>790</v>
      </c>
      <c r="H311" s="145" t="s">
        <v>791</v>
      </c>
      <c r="I311" s="146" t="s">
        <v>792</v>
      </c>
      <c r="J311" s="145" t="s">
        <v>793</v>
      </c>
    </row>
    <row r="312" spans="1:8" ht="12.75">
      <c r="A312" s="147" t="s">
        <v>890</v>
      </c>
      <c r="C312" s="148">
        <v>285.2129999999888</v>
      </c>
      <c r="D312" s="128">
        <v>1133928.335351944</v>
      </c>
      <c r="F312" s="128">
        <v>13250</v>
      </c>
      <c r="G312" s="128">
        <v>12375</v>
      </c>
      <c r="H312" s="149" t="s">
        <v>1013</v>
      </c>
    </row>
    <row r="314" spans="4:8" ht="12.75">
      <c r="D314" s="128">
        <v>1106732.3823242188</v>
      </c>
      <c r="F314" s="128">
        <v>13600</v>
      </c>
      <c r="G314" s="128">
        <v>12425</v>
      </c>
      <c r="H314" s="149" t="s">
        <v>1014</v>
      </c>
    </row>
    <row r="316" spans="4:8" ht="12.75">
      <c r="D316" s="128">
        <v>1144875.500371933</v>
      </c>
      <c r="F316" s="128">
        <v>13700</v>
      </c>
      <c r="G316" s="128">
        <v>12600</v>
      </c>
      <c r="H316" s="149" t="s">
        <v>1015</v>
      </c>
    </row>
    <row r="318" spans="1:10" ht="12.75">
      <c r="A318" s="144" t="s">
        <v>794</v>
      </c>
      <c r="C318" s="150" t="s">
        <v>795</v>
      </c>
      <c r="D318" s="128">
        <v>1128512.0726826985</v>
      </c>
      <c r="F318" s="128">
        <v>13516.666666666668</v>
      </c>
      <c r="G318" s="128">
        <v>12466.666666666668</v>
      </c>
      <c r="H318" s="128">
        <v>1115575.9041934318</v>
      </c>
      <c r="I318" s="128">
        <v>-0.0001</v>
      </c>
      <c r="J318" s="128">
        <v>-0.0001</v>
      </c>
    </row>
    <row r="319" spans="1:8" ht="12.75">
      <c r="A319" s="127">
        <v>38377.86975694444</v>
      </c>
      <c r="C319" s="150" t="s">
        <v>796</v>
      </c>
      <c r="D319" s="128">
        <v>19639.915722250018</v>
      </c>
      <c r="F319" s="128">
        <v>236.29078131263043</v>
      </c>
      <c r="G319" s="128">
        <v>118.14539065631521</v>
      </c>
      <c r="H319" s="128">
        <v>19639.915722250018</v>
      </c>
    </row>
    <row r="321" spans="3:8" ht="12.75">
      <c r="C321" s="150" t="s">
        <v>797</v>
      </c>
      <c r="D321" s="128">
        <v>1.74033722790063</v>
      </c>
      <c r="F321" s="128">
        <v>1.748143881474454</v>
      </c>
      <c r="G321" s="128">
        <v>0.9476902993822075</v>
      </c>
      <c r="H321" s="128">
        <v>1.7605181008682507</v>
      </c>
    </row>
    <row r="322" spans="1:10" ht="12.75">
      <c r="A322" s="144" t="s">
        <v>786</v>
      </c>
      <c r="C322" s="145" t="s">
        <v>787</v>
      </c>
      <c r="D322" s="145" t="s">
        <v>788</v>
      </c>
      <c r="F322" s="145" t="s">
        <v>789</v>
      </c>
      <c r="G322" s="145" t="s">
        <v>790</v>
      </c>
      <c r="H322" s="145" t="s">
        <v>791</v>
      </c>
      <c r="I322" s="146" t="s">
        <v>792</v>
      </c>
      <c r="J322" s="145" t="s">
        <v>793</v>
      </c>
    </row>
    <row r="323" spans="1:8" ht="12.75">
      <c r="A323" s="147" t="s">
        <v>886</v>
      </c>
      <c r="C323" s="148">
        <v>288.1579999998212</v>
      </c>
      <c r="D323" s="128">
        <v>474789.46738910675</v>
      </c>
      <c r="F323" s="128">
        <v>4370</v>
      </c>
      <c r="G323" s="128">
        <v>3809.9999999962747</v>
      </c>
      <c r="H323" s="149" t="s">
        <v>1016</v>
      </c>
    </row>
    <row r="325" spans="4:8" ht="12.75">
      <c r="D325" s="128">
        <v>452504.1026968956</v>
      </c>
      <c r="F325" s="128">
        <v>4370</v>
      </c>
      <c r="G325" s="128">
        <v>3809.9999999962747</v>
      </c>
      <c r="H325" s="149" t="s">
        <v>1017</v>
      </c>
    </row>
    <row r="327" spans="4:8" ht="12.75">
      <c r="D327" s="128">
        <v>450425.23158836365</v>
      </c>
      <c r="F327" s="128">
        <v>4370</v>
      </c>
      <c r="G327" s="128">
        <v>3809.9999999962747</v>
      </c>
      <c r="H327" s="149" t="s">
        <v>1018</v>
      </c>
    </row>
    <row r="329" spans="1:10" ht="12.75">
      <c r="A329" s="144" t="s">
        <v>794</v>
      </c>
      <c r="C329" s="150" t="s">
        <v>795</v>
      </c>
      <c r="D329" s="128">
        <v>459239.60055812204</v>
      </c>
      <c r="F329" s="128">
        <v>4370</v>
      </c>
      <c r="G329" s="128">
        <v>3809.9999999962747</v>
      </c>
      <c r="H329" s="128">
        <v>455153.93684130965</v>
      </c>
      <c r="I329" s="128">
        <v>-0.0001</v>
      </c>
      <c r="J329" s="128">
        <v>-0.0001</v>
      </c>
    </row>
    <row r="330" spans="1:8" ht="12.75">
      <c r="A330" s="127">
        <v>38377.87028935185</v>
      </c>
      <c r="C330" s="150" t="s">
        <v>796</v>
      </c>
      <c r="D330" s="128">
        <v>13506.63522560108</v>
      </c>
      <c r="G330" s="128">
        <v>5.638186222554939E-05</v>
      </c>
      <c r="H330" s="128">
        <v>13506.63522560108</v>
      </c>
    </row>
    <row r="332" spans="3:8" ht="12.75">
      <c r="C332" s="150" t="s">
        <v>797</v>
      </c>
      <c r="D332" s="128">
        <v>2.941086789812166</v>
      </c>
      <c r="F332" s="128">
        <v>0</v>
      </c>
      <c r="G332" s="128">
        <v>1.4798389035591734E-06</v>
      </c>
      <c r="H332" s="128">
        <v>2.96748728997816</v>
      </c>
    </row>
    <row r="333" spans="1:10" ht="12.75">
      <c r="A333" s="144" t="s">
        <v>786</v>
      </c>
      <c r="C333" s="145" t="s">
        <v>787</v>
      </c>
      <c r="D333" s="145" t="s">
        <v>788</v>
      </c>
      <c r="F333" s="145" t="s">
        <v>789</v>
      </c>
      <c r="G333" s="145" t="s">
        <v>790</v>
      </c>
      <c r="H333" s="145" t="s">
        <v>791</v>
      </c>
      <c r="I333" s="146" t="s">
        <v>792</v>
      </c>
      <c r="J333" s="145" t="s">
        <v>793</v>
      </c>
    </row>
    <row r="334" spans="1:8" ht="12.75">
      <c r="A334" s="147" t="s">
        <v>887</v>
      </c>
      <c r="C334" s="148">
        <v>334.94100000010803</v>
      </c>
      <c r="D334" s="128">
        <v>660771.6603822708</v>
      </c>
      <c r="F334" s="128">
        <v>27800</v>
      </c>
      <c r="H334" s="149" t="s">
        <v>1019</v>
      </c>
    </row>
    <row r="336" spans="4:8" ht="12.75">
      <c r="D336" s="128">
        <v>680179.3626489639</v>
      </c>
      <c r="F336" s="128">
        <v>27800</v>
      </c>
      <c r="H336" s="149" t="s">
        <v>1020</v>
      </c>
    </row>
    <row r="338" spans="4:8" ht="12.75">
      <c r="D338" s="128">
        <v>638287.6458892822</v>
      </c>
      <c r="F338" s="128">
        <v>28500</v>
      </c>
      <c r="H338" s="149" t="s">
        <v>1021</v>
      </c>
    </row>
    <row r="340" spans="1:10" ht="12.75">
      <c r="A340" s="144" t="s">
        <v>794</v>
      </c>
      <c r="C340" s="150" t="s">
        <v>795</v>
      </c>
      <c r="D340" s="128">
        <v>659746.2229735056</v>
      </c>
      <c r="F340" s="128">
        <v>28033.333333333336</v>
      </c>
      <c r="H340" s="128">
        <v>631712.8896401724</v>
      </c>
      <c r="I340" s="128">
        <v>-0.0001</v>
      </c>
      <c r="J340" s="128">
        <v>-0.0001</v>
      </c>
    </row>
    <row r="341" spans="1:8" ht="12.75">
      <c r="A341" s="127">
        <v>38377.870833333334</v>
      </c>
      <c r="C341" s="150" t="s">
        <v>796</v>
      </c>
      <c r="D341" s="128">
        <v>20964.675639699566</v>
      </c>
      <c r="F341" s="128">
        <v>404.14518843273805</v>
      </c>
      <c r="H341" s="128">
        <v>20964.675639699566</v>
      </c>
    </row>
    <row r="343" spans="3:8" ht="12.75">
      <c r="C343" s="150" t="s">
        <v>797</v>
      </c>
      <c r="D343" s="128">
        <v>3.1776878608278865</v>
      </c>
      <c r="F343" s="128">
        <v>1.441659411769577</v>
      </c>
      <c r="H343" s="128">
        <v>3.318703161437972</v>
      </c>
    </row>
    <row r="344" spans="1:10" ht="12.75">
      <c r="A344" s="144" t="s">
        <v>786</v>
      </c>
      <c r="C344" s="145" t="s">
        <v>787</v>
      </c>
      <c r="D344" s="145" t="s">
        <v>788</v>
      </c>
      <c r="F344" s="145" t="s">
        <v>789</v>
      </c>
      <c r="G344" s="145" t="s">
        <v>790</v>
      </c>
      <c r="H344" s="145" t="s">
        <v>791</v>
      </c>
      <c r="I344" s="146" t="s">
        <v>792</v>
      </c>
      <c r="J344" s="145" t="s">
        <v>793</v>
      </c>
    </row>
    <row r="345" spans="1:8" ht="12.75">
      <c r="A345" s="147" t="s">
        <v>891</v>
      </c>
      <c r="C345" s="148">
        <v>393.36599999992177</v>
      </c>
      <c r="D345" s="128">
        <v>5630361.109916687</v>
      </c>
      <c r="F345" s="128">
        <v>18800</v>
      </c>
      <c r="G345" s="128">
        <v>18300</v>
      </c>
      <c r="H345" s="149" t="s">
        <v>1022</v>
      </c>
    </row>
    <row r="347" spans="4:8" ht="12.75">
      <c r="D347" s="128">
        <v>5689977.25365448</v>
      </c>
      <c r="F347" s="128">
        <v>18600</v>
      </c>
      <c r="G347" s="128">
        <v>17200</v>
      </c>
      <c r="H347" s="149" t="s">
        <v>1023</v>
      </c>
    </row>
    <row r="349" spans="4:8" ht="12.75">
      <c r="D349" s="128">
        <v>5694204.584144592</v>
      </c>
      <c r="F349" s="128">
        <v>18800</v>
      </c>
      <c r="G349" s="128">
        <v>16900</v>
      </c>
      <c r="H349" s="149" t="s">
        <v>1024</v>
      </c>
    </row>
    <row r="351" spans="1:10" ht="12.75">
      <c r="A351" s="144" t="s">
        <v>794</v>
      </c>
      <c r="C351" s="150" t="s">
        <v>795</v>
      </c>
      <c r="D351" s="128">
        <v>5671514.3159052525</v>
      </c>
      <c r="F351" s="128">
        <v>18733.333333333332</v>
      </c>
      <c r="G351" s="128">
        <v>17466.666666666668</v>
      </c>
      <c r="H351" s="128">
        <v>5653414.3159052525</v>
      </c>
      <c r="I351" s="128">
        <v>-0.0001</v>
      </c>
      <c r="J351" s="128">
        <v>-0.0001</v>
      </c>
    </row>
    <row r="352" spans="1:8" ht="12.75">
      <c r="A352" s="127">
        <v>38377.87138888889</v>
      </c>
      <c r="C352" s="150" t="s">
        <v>796</v>
      </c>
      <c r="D352" s="128">
        <v>35702.3438042005</v>
      </c>
      <c r="F352" s="128">
        <v>115.47005383792514</v>
      </c>
      <c r="G352" s="128">
        <v>737.1114795831994</v>
      </c>
      <c r="H352" s="128">
        <v>35702.3438042005</v>
      </c>
    </row>
    <row r="354" spans="3:8" ht="12.75">
      <c r="C354" s="150" t="s">
        <v>797</v>
      </c>
      <c r="D354" s="128">
        <v>0.6295028420201019</v>
      </c>
      <c r="F354" s="128">
        <v>0.6163881877469314</v>
      </c>
      <c r="G354" s="128">
        <v>4.2201038907435064</v>
      </c>
      <c r="H354" s="128">
        <v>0.6315182615177509</v>
      </c>
    </row>
    <row r="355" spans="1:10" ht="12.75">
      <c r="A355" s="144" t="s">
        <v>786</v>
      </c>
      <c r="C355" s="145" t="s">
        <v>787</v>
      </c>
      <c r="D355" s="145" t="s">
        <v>788</v>
      </c>
      <c r="F355" s="145" t="s">
        <v>789</v>
      </c>
      <c r="G355" s="145" t="s">
        <v>790</v>
      </c>
      <c r="H355" s="145" t="s">
        <v>791</v>
      </c>
      <c r="I355" s="146" t="s">
        <v>792</v>
      </c>
      <c r="J355" s="145" t="s">
        <v>793</v>
      </c>
    </row>
    <row r="356" spans="1:8" ht="12.75">
      <c r="A356" s="147" t="s">
        <v>885</v>
      </c>
      <c r="C356" s="148">
        <v>396.15199999976903</v>
      </c>
      <c r="D356" s="128">
        <v>6158639.643295288</v>
      </c>
      <c r="F356" s="128">
        <v>91800</v>
      </c>
      <c r="G356" s="128">
        <v>93700</v>
      </c>
      <c r="H356" s="149" t="s">
        <v>1025</v>
      </c>
    </row>
    <row r="358" spans="4:8" ht="12.75">
      <c r="D358" s="128">
        <v>6208870.603630066</v>
      </c>
      <c r="F358" s="128">
        <v>91200</v>
      </c>
      <c r="G358" s="128">
        <v>94300</v>
      </c>
      <c r="H358" s="149" t="s">
        <v>1026</v>
      </c>
    </row>
    <row r="360" spans="4:8" ht="12.75">
      <c r="D360" s="128">
        <v>5889593.580841064</v>
      </c>
      <c r="F360" s="128">
        <v>88900</v>
      </c>
      <c r="G360" s="128">
        <v>95200</v>
      </c>
      <c r="H360" s="149" t="s">
        <v>1027</v>
      </c>
    </row>
    <row r="362" spans="1:10" ht="12.75">
      <c r="A362" s="144" t="s">
        <v>794</v>
      </c>
      <c r="C362" s="150" t="s">
        <v>795</v>
      </c>
      <c r="D362" s="128">
        <v>6085701.27592214</v>
      </c>
      <c r="F362" s="128">
        <v>90633.33333333334</v>
      </c>
      <c r="G362" s="128">
        <v>94400</v>
      </c>
      <c r="H362" s="128">
        <v>5993204.763833356</v>
      </c>
      <c r="I362" s="128">
        <v>-0.0001</v>
      </c>
      <c r="J362" s="128">
        <v>-0.0001</v>
      </c>
    </row>
    <row r="363" spans="1:8" ht="12.75">
      <c r="A363" s="127">
        <v>38377.87196759259</v>
      </c>
      <c r="C363" s="150" t="s">
        <v>796</v>
      </c>
      <c r="D363" s="128">
        <v>171681.26978957257</v>
      </c>
      <c r="F363" s="128">
        <v>1530.795000427338</v>
      </c>
      <c r="G363" s="128">
        <v>754.983443527075</v>
      </c>
      <c r="H363" s="128">
        <v>171681.26978957257</v>
      </c>
    </row>
    <row r="365" spans="3:8" ht="12.75">
      <c r="C365" s="150" t="s">
        <v>797</v>
      </c>
      <c r="D365" s="128">
        <v>2.8210597596833</v>
      </c>
      <c r="F365" s="128">
        <v>1.6889977937778646</v>
      </c>
      <c r="G365" s="128">
        <v>0.7997705969566472</v>
      </c>
      <c r="H365" s="128">
        <v>2.864598767350681</v>
      </c>
    </row>
    <row r="366" spans="1:10" ht="12.75">
      <c r="A366" s="144" t="s">
        <v>786</v>
      </c>
      <c r="C366" s="145" t="s">
        <v>787</v>
      </c>
      <c r="D366" s="145" t="s">
        <v>788</v>
      </c>
      <c r="F366" s="145" t="s">
        <v>789</v>
      </c>
      <c r="G366" s="145" t="s">
        <v>790</v>
      </c>
      <c r="H366" s="145" t="s">
        <v>791</v>
      </c>
      <c r="I366" s="146" t="s">
        <v>792</v>
      </c>
      <c r="J366" s="145" t="s">
        <v>793</v>
      </c>
    </row>
    <row r="367" spans="1:8" ht="12.75">
      <c r="A367" s="147" t="s">
        <v>892</v>
      </c>
      <c r="C367" s="148">
        <v>589.5920000001788</v>
      </c>
      <c r="D367" s="128">
        <v>349701.92563152313</v>
      </c>
      <c r="F367" s="128">
        <v>3450</v>
      </c>
      <c r="G367" s="128">
        <v>3120</v>
      </c>
      <c r="H367" s="149" t="s">
        <v>1028</v>
      </c>
    </row>
    <row r="369" spans="4:8" ht="12.75">
      <c r="D369" s="128">
        <v>355021.51579999924</v>
      </c>
      <c r="F369" s="128">
        <v>3440.0000000037253</v>
      </c>
      <c r="G369" s="128">
        <v>3090</v>
      </c>
      <c r="H369" s="149" t="s">
        <v>1029</v>
      </c>
    </row>
    <row r="371" spans="4:8" ht="12.75">
      <c r="D371" s="128">
        <v>335069.3870186806</v>
      </c>
      <c r="F371" s="128">
        <v>3430</v>
      </c>
      <c r="G371" s="128">
        <v>3100</v>
      </c>
      <c r="H371" s="149" t="s">
        <v>1030</v>
      </c>
    </row>
    <row r="373" spans="1:10" ht="12.75">
      <c r="A373" s="144" t="s">
        <v>794</v>
      </c>
      <c r="C373" s="150" t="s">
        <v>795</v>
      </c>
      <c r="D373" s="128">
        <v>346597.60948340094</v>
      </c>
      <c r="F373" s="128">
        <v>3440.0000000012415</v>
      </c>
      <c r="G373" s="128">
        <v>3103.333333333333</v>
      </c>
      <c r="H373" s="128">
        <v>343325.94281673373</v>
      </c>
      <c r="I373" s="128">
        <v>-0.0001</v>
      </c>
      <c r="J373" s="128">
        <v>-0.0001</v>
      </c>
    </row>
    <row r="374" spans="1:8" ht="12.75">
      <c r="A374" s="127">
        <v>38377.872569444444</v>
      </c>
      <c r="C374" s="150" t="s">
        <v>796</v>
      </c>
      <c r="D374" s="128">
        <v>10331.962291219781</v>
      </c>
      <c r="F374" s="128">
        <v>10</v>
      </c>
      <c r="G374" s="128">
        <v>15.275252316519468</v>
      </c>
      <c r="H374" s="128">
        <v>10331.962291219781</v>
      </c>
    </row>
    <row r="376" spans="3:8" ht="12.75">
      <c r="C376" s="150" t="s">
        <v>797</v>
      </c>
      <c r="D376" s="128">
        <v>2.9809675567640057</v>
      </c>
      <c r="F376" s="128">
        <v>0.2906976744184998</v>
      </c>
      <c r="G376" s="128">
        <v>0.4922208050435921</v>
      </c>
      <c r="H376" s="128">
        <v>3.009374184325754</v>
      </c>
    </row>
    <row r="377" spans="1:10" ht="12.75">
      <c r="A377" s="144" t="s">
        <v>786</v>
      </c>
      <c r="C377" s="145" t="s">
        <v>787</v>
      </c>
      <c r="D377" s="145" t="s">
        <v>788</v>
      </c>
      <c r="F377" s="145" t="s">
        <v>789</v>
      </c>
      <c r="G377" s="145" t="s">
        <v>790</v>
      </c>
      <c r="H377" s="145" t="s">
        <v>791</v>
      </c>
      <c r="I377" s="146" t="s">
        <v>792</v>
      </c>
      <c r="J377" s="145" t="s">
        <v>793</v>
      </c>
    </row>
    <row r="378" spans="1:8" ht="12.75">
      <c r="A378" s="147" t="s">
        <v>893</v>
      </c>
      <c r="C378" s="148">
        <v>766.4900000002235</v>
      </c>
      <c r="D378" s="128">
        <v>3024.3619215749204</v>
      </c>
      <c r="F378" s="128">
        <v>1714.0000000018626</v>
      </c>
      <c r="G378" s="128">
        <v>1815</v>
      </c>
      <c r="H378" s="149" t="s">
        <v>1031</v>
      </c>
    </row>
    <row r="380" spans="4:8" ht="12.75">
      <c r="D380" s="128">
        <v>3126.311155218631</v>
      </c>
      <c r="F380" s="128">
        <v>1610</v>
      </c>
      <c r="G380" s="128">
        <v>1628</v>
      </c>
      <c r="H380" s="149" t="s">
        <v>1032</v>
      </c>
    </row>
    <row r="382" spans="4:8" ht="12.75">
      <c r="D382" s="128">
        <v>3276.6655846983194</v>
      </c>
      <c r="F382" s="128">
        <v>1637</v>
      </c>
      <c r="G382" s="128">
        <v>1737</v>
      </c>
      <c r="H382" s="149" t="s">
        <v>1033</v>
      </c>
    </row>
    <row r="384" spans="1:10" ht="12.75">
      <c r="A384" s="144" t="s">
        <v>794</v>
      </c>
      <c r="C384" s="150" t="s">
        <v>795</v>
      </c>
      <c r="D384" s="128">
        <v>3142.4462204972906</v>
      </c>
      <c r="F384" s="128">
        <v>1653.6666666672877</v>
      </c>
      <c r="G384" s="128">
        <v>1726.6666666666665</v>
      </c>
      <c r="H384" s="128">
        <v>1450.8551635864228</v>
      </c>
      <c r="I384" s="128">
        <v>-0.0001</v>
      </c>
      <c r="J384" s="128">
        <v>-0.0001</v>
      </c>
    </row>
    <row r="385" spans="1:8" ht="12.75">
      <c r="A385" s="127">
        <v>38377.87318287037</v>
      </c>
      <c r="C385" s="150" t="s">
        <v>796</v>
      </c>
      <c r="D385" s="128">
        <v>126.92336213255606</v>
      </c>
      <c r="F385" s="128">
        <v>53.966038704405484</v>
      </c>
      <c r="G385" s="128">
        <v>93.92727683337431</v>
      </c>
      <c r="H385" s="128">
        <v>126.92336213255606</v>
      </c>
    </row>
    <row r="387" spans="3:8" ht="12.75">
      <c r="C387" s="150" t="s">
        <v>797</v>
      </c>
      <c r="D387" s="128">
        <v>4.038998704406484</v>
      </c>
      <c r="F387" s="128">
        <v>3.2634169746655033</v>
      </c>
      <c r="G387" s="128">
        <v>5.439803677608553</v>
      </c>
      <c r="H387" s="128">
        <v>8.748175925349399</v>
      </c>
    </row>
    <row r="388" spans="1:16" ht="12.75">
      <c r="A388" s="138" t="s">
        <v>736</v>
      </c>
      <c r="B388" s="133" t="s">
        <v>928</v>
      </c>
      <c r="D388" s="138" t="s">
        <v>737</v>
      </c>
      <c r="E388" s="133" t="s">
        <v>738</v>
      </c>
      <c r="F388" s="134" t="s">
        <v>800</v>
      </c>
      <c r="G388" s="139" t="s">
        <v>740</v>
      </c>
      <c r="H388" s="140">
        <v>1</v>
      </c>
      <c r="I388" s="141" t="s">
        <v>741</v>
      </c>
      <c r="J388" s="140">
        <v>4</v>
      </c>
      <c r="K388" s="139" t="s">
        <v>742</v>
      </c>
      <c r="L388" s="142">
        <v>1</v>
      </c>
      <c r="M388" s="139" t="s">
        <v>743</v>
      </c>
      <c r="N388" s="143">
        <v>1</v>
      </c>
      <c r="O388" s="139" t="s">
        <v>744</v>
      </c>
      <c r="P388" s="143">
        <v>1</v>
      </c>
    </row>
    <row r="390" spans="1:10" ht="12.75">
      <c r="A390" s="144" t="s">
        <v>786</v>
      </c>
      <c r="C390" s="145" t="s">
        <v>787</v>
      </c>
      <c r="D390" s="145" t="s">
        <v>788</v>
      </c>
      <c r="F390" s="145" t="s">
        <v>789</v>
      </c>
      <c r="G390" s="145" t="s">
        <v>790</v>
      </c>
      <c r="H390" s="145" t="s">
        <v>791</v>
      </c>
      <c r="I390" s="146" t="s">
        <v>792</v>
      </c>
      <c r="J390" s="145" t="s">
        <v>793</v>
      </c>
    </row>
    <row r="391" spans="1:8" ht="12.75">
      <c r="A391" s="147" t="s">
        <v>717</v>
      </c>
      <c r="C391" s="148">
        <v>178.2290000000503</v>
      </c>
      <c r="D391" s="128">
        <v>713.371244690381</v>
      </c>
      <c r="F391" s="128">
        <v>442</v>
      </c>
      <c r="G391" s="128">
        <v>419.99999999953434</v>
      </c>
      <c r="H391" s="149" t="s">
        <v>1034</v>
      </c>
    </row>
    <row r="393" spans="4:8" ht="12.75">
      <c r="D393" s="128">
        <v>722.7011425364763</v>
      </c>
      <c r="F393" s="128">
        <v>433</v>
      </c>
      <c r="G393" s="128">
        <v>386</v>
      </c>
      <c r="H393" s="149" t="s">
        <v>1035</v>
      </c>
    </row>
    <row r="395" spans="4:8" ht="12.75">
      <c r="D395" s="128">
        <v>689.5864427341148</v>
      </c>
      <c r="F395" s="128">
        <v>401.99999999953434</v>
      </c>
      <c r="G395" s="128">
        <v>446</v>
      </c>
      <c r="H395" s="149" t="s">
        <v>1036</v>
      </c>
    </row>
    <row r="397" spans="1:8" ht="12.75">
      <c r="A397" s="144" t="s">
        <v>794</v>
      </c>
      <c r="C397" s="150" t="s">
        <v>795</v>
      </c>
      <c r="D397" s="128">
        <v>708.552943320324</v>
      </c>
      <c r="F397" s="128">
        <v>425.66666666651145</v>
      </c>
      <c r="G397" s="128">
        <v>417.3333333331781</v>
      </c>
      <c r="H397" s="128">
        <v>288.05688032835326</v>
      </c>
    </row>
    <row r="398" spans="1:8" ht="12.75">
      <c r="A398" s="127">
        <v>38377.87550925926</v>
      </c>
      <c r="C398" s="150" t="s">
        <v>796</v>
      </c>
      <c r="D398" s="128">
        <v>17.07506535330479</v>
      </c>
      <c r="F398" s="128">
        <v>20.984120980977746</v>
      </c>
      <c r="G398" s="128">
        <v>30.088757590369895</v>
      </c>
      <c r="H398" s="128">
        <v>17.07506535330479</v>
      </c>
    </row>
    <row r="400" spans="3:8" ht="12.75">
      <c r="C400" s="150" t="s">
        <v>797</v>
      </c>
      <c r="D400" s="128">
        <v>2.40985031736513</v>
      </c>
      <c r="F400" s="128">
        <v>4.929707356535331</v>
      </c>
      <c r="G400" s="128">
        <v>7.209766195778218</v>
      </c>
      <c r="H400" s="128">
        <v>5.92767141470153</v>
      </c>
    </row>
    <row r="401" spans="1:10" ht="12.75">
      <c r="A401" s="144" t="s">
        <v>786</v>
      </c>
      <c r="C401" s="145" t="s">
        <v>787</v>
      </c>
      <c r="D401" s="145" t="s">
        <v>788</v>
      </c>
      <c r="F401" s="145" t="s">
        <v>789</v>
      </c>
      <c r="G401" s="145" t="s">
        <v>790</v>
      </c>
      <c r="H401" s="145" t="s">
        <v>791</v>
      </c>
      <c r="I401" s="146" t="s">
        <v>792</v>
      </c>
      <c r="J401" s="145" t="s">
        <v>793</v>
      </c>
    </row>
    <row r="402" spans="1:8" ht="12.75">
      <c r="A402" s="147" t="s">
        <v>886</v>
      </c>
      <c r="C402" s="148">
        <v>251.61100000003353</v>
      </c>
      <c r="D402" s="128">
        <v>4819060.006958008</v>
      </c>
      <c r="F402" s="128">
        <v>30100</v>
      </c>
      <c r="G402" s="128">
        <v>26600</v>
      </c>
      <c r="H402" s="149" t="s">
        <v>1037</v>
      </c>
    </row>
    <row r="404" spans="4:8" ht="12.75">
      <c r="D404" s="128">
        <v>4850328.539344788</v>
      </c>
      <c r="F404" s="128">
        <v>28700</v>
      </c>
      <c r="G404" s="128">
        <v>26400</v>
      </c>
      <c r="H404" s="149" t="s">
        <v>1038</v>
      </c>
    </row>
    <row r="406" spans="4:8" ht="12.75">
      <c r="D406" s="128">
        <v>4695691.7472229</v>
      </c>
      <c r="F406" s="128">
        <v>29600</v>
      </c>
      <c r="G406" s="128">
        <v>26700</v>
      </c>
      <c r="H406" s="149" t="s">
        <v>1039</v>
      </c>
    </row>
    <row r="408" spans="1:10" ht="12.75">
      <c r="A408" s="144" t="s">
        <v>794</v>
      </c>
      <c r="C408" s="150" t="s">
        <v>795</v>
      </c>
      <c r="D408" s="128">
        <v>4788360.097841899</v>
      </c>
      <c r="F408" s="128">
        <v>29466.666666666664</v>
      </c>
      <c r="G408" s="128">
        <v>26566.666666666664</v>
      </c>
      <c r="H408" s="128">
        <v>4760357.72471302</v>
      </c>
      <c r="I408" s="128">
        <v>-0.0001</v>
      </c>
      <c r="J408" s="128">
        <v>-0.0001</v>
      </c>
    </row>
    <row r="409" spans="1:8" ht="12.75">
      <c r="A409" s="127">
        <v>38377.87608796296</v>
      </c>
      <c r="C409" s="150" t="s">
        <v>796</v>
      </c>
      <c r="D409" s="128">
        <v>81761.83513253601</v>
      </c>
      <c r="F409" s="128">
        <v>709.4598884597588</v>
      </c>
      <c r="G409" s="128">
        <v>152.7525231651947</v>
      </c>
      <c r="H409" s="128">
        <v>81761.83513253601</v>
      </c>
    </row>
    <row r="411" spans="3:8" ht="12.75">
      <c r="C411" s="150" t="s">
        <v>797</v>
      </c>
      <c r="D411" s="128">
        <v>1.707512247656267</v>
      </c>
      <c r="F411" s="128">
        <v>2.4076693047276887</v>
      </c>
      <c r="G411" s="128">
        <v>0.5749781298564419</v>
      </c>
      <c r="H411" s="128">
        <v>1.7175565337889618</v>
      </c>
    </row>
    <row r="412" spans="1:10" ht="12.75">
      <c r="A412" s="144" t="s">
        <v>786</v>
      </c>
      <c r="C412" s="145" t="s">
        <v>787</v>
      </c>
      <c r="D412" s="145" t="s">
        <v>788</v>
      </c>
      <c r="F412" s="145" t="s">
        <v>789</v>
      </c>
      <c r="G412" s="145" t="s">
        <v>790</v>
      </c>
      <c r="H412" s="145" t="s">
        <v>791</v>
      </c>
      <c r="I412" s="146" t="s">
        <v>792</v>
      </c>
      <c r="J412" s="145" t="s">
        <v>793</v>
      </c>
    </row>
    <row r="413" spans="1:8" ht="12.75">
      <c r="A413" s="147" t="s">
        <v>889</v>
      </c>
      <c r="C413" s="148">
        <v>257.6099999998696</v>
      </c>
      <c r="D413" s="128">
        <v>452537.8075661659</v>
      </c>
      <c r="F413" s="128">
        <v>12220</v>
      </c>
      <c r="G413" s="128">
        <v>9692.5</v>
      </c>
      <c r="H413" s="149" t="s">
        <v>1040</v>
      </c>
    </row>
    <row r="415" spans="4:8" ht="12.75">
      <c r="D415" s="128">
        <v>468061.1706647873</v>
      </c>
      <c r="F415" s="128">
        <v>12237.5</v>
      </c>
      <c r="G415" s="128">
        <v>9872.5</v>
      </c>
      <c r="H415" s="149" t="s">
        <v>1041</v>
      </c>
    </row>
    <row r="417" spans="4:8" ht="12.75">
      <c r="D417" s="128">
        <v>452561.9948568344</v>
      </c>
      <c r="F417" s="128">
        <v>12020</v>
      </c>
      <c r="G417" s="128">
        <v>9717.5</v>
      </c>
      <c r="H417" s="149" t="s">
        <v>1042</v>
      </c>
    </row>
    <row r="419" spans="1:10" ht="12.75">
      <c r="A419" s="144" t="s">
        <v>794</v>
      </c>
      <c r="C419" s="150" t="s">
        <v>795</v>
      </c>
      <c r="D419" s="128">
        <v>457720.3243625959</v>
      </c>
      <c r="F419" s="128">
        <v>12159.166666666668</v>
      </c>
      <c r="G419" s="128">
        <v>9760.833333333334</v>
      </c>
      <c r="H419" s="128">
        <v>446760.3243625959</v>
      </c>
      <c r="I419" s="128">
        <v>-0.0001</v>
      </c>
      <c r="J419" s="128">
        <v>-0.0001</v>
      </c>
    </row>
    <row r="420" spans="1:8" ht="12.75">
      <c r="A420" s="127">
        <v>38377.87684027778</v>
      </c>
      <c r="C420" s="150" t="s">
        <v>796</v>
      </c>
      <c r="D420" s="128">
        <v>8955.44376010573</v>
      </c>
      <c r="F420" s="128">
        <v>120.83908032310299</v>
      </c>
      <c r="G420" s="128">
        <v>97.5106831754005</v>
      </c>
      <c r="H420" s="128">
        <v>8955.44376010573</v>
      </c>
    </row>
    <row r="422" spans="3:8" ht="12.75">
      <c r="C422" s="150" t="s">
        <v>797</v>
      </c>
      <c r="D422" s="128">
        <v>1.9565318128655844</v>
      </c>
      <c r="F422" s="128">
        <v>0.9938105434015734</v>
      </c>
      <c r="G422" s="128">
        <v>0.9989995715058531</v>
      </c>
      <c r="H422" s="128">
        <v>2.004529782917202</v>
      </c>
    </row>
    <row r="423" spans="1:10" ht="12.75">
      <c r="A423" s="144" t="s">
        <v>786</v>
      </c>
      <c r="C423" s="145" t="s">
        <v>787</v>
      </c>
      <c r="D423" s="145" t="s">
        <v>788</v>
      </c>
      <c r="F423" s="145" t="s">
        <v>789</v>
      </c>
      <c r="G423" s="145" t="s">
        <v>790</v>
      </c>
      <c r="H423" s="145" t="s">
        <v>791</v>
      </c>
      <c r="I423" s="146" t="s">
        <v>792</v>
      </c>
      <c r="J423" s="145" t="s">
        <v>793</v>
      </c>
    </row>
    <row r="424" spans="1:8" ht="12.75">
      <c r="A424" s="147" t="s">
        <v>888</v>
      </c>
      <c r="C424" s="148">
        <v>259.9399999999441</v>
      </c>
      <c r="D424" s="128">
        <v>4887751.247039795</v>
      </c>
      <c r="F424" s="128">
        <v>27700</v>
      </c>
      <c r="G424" s="128">
        <v>23650</v>
      </c>
      <c r="H424" s="149" t="s">
        <v>1043</v>
      </c>
    </row>
    <row r="426" spans="4:8" ht="12.75">
      <c r="D426" s="128">
        <v>4989643.040786743</v>
      </c>
      <c r="F426" s="128">
        <v>27175</v>
      </c>
      <c r="G426" s="128">
        <v>23650</v>
      </c>
      <c r="H426" s="149" t="s">
        <v>1044</v>
      </c>
    </row>
    <row r="428" spans="4:8" ht="12.75">
      <c r="D428" s="128">
        <v>4869906.924850464</v>
      </c>
      <c r="F428" s="128">
        <v>28250</v>
      </c>
      <c r="G428" s="128">
        <v>23725</v>
      </c>
      <c r="H428" s="149" t="s">
        <v>1045</v>
      </c>
    </row>
    <row r="430" spans="1:10" ht="12.75">
      <c r="A430" s="144" t="s">
        <v>794</v>
      </c>
      <c r="C430" s="150" t="s">
        <v>795</v>
      </c>
      <c r="D430" s="128">
        <v>4915767.070892334</v>
      </c>
      <c r="F430" s="128">
        <v>27708.333333333336</v>
      </c>
      <c r="G430" s="128">
        <v>23675</v>
      </c>
      <c r="H430" s="128">
        <v>4890055.033855297</v>
      </c>
      <c r="I430" s="128">
        <v>-0.0001</v>
      </c>
      <c r="J430" s="128">
        <v>-0.0001</v>
      </c>
    </row>
    <row r="431" spans="1:8" ht="12.75">
      <c r="A431" s="127">
        <v>38377.87761574074</v>
      </c>
      <c r="C431" s="150" t="s">
        <v>796</v>
      </c>
      <c r="D431" s="128">
        <v>64597.59403011849</v>
      </c>
      <c r="F431" s="128">
        <v>537.5484474290046</v>
      </c>
      <c r="G431" s="128">
        <v>43.30127018922193</v>
      </c>
      <c r="H431" s="128">
        <v>64597.59403011849</v>
      </c>
    </row>
    <row r="433" spans="3:8" ht="12.75">
      <c r="C433" s="150" t="s">
        <v>797</v>
      </c>
      <c r="D433" s="128">
        <v>1.314089807318564</v>
      </c>
      <c r="F433" s="128">
        <v>1.940024471924227</v>
      </c>
      <c r="G433" s="128">
        <v>0.1828987125204728</v>
      </c>
      <c r="H433" s="128">
        <v>1.3209993258335593</v>
      </c>
    </row>
    <row r="434" spans="1:10" ht="12.75">
      <c r="A434" s="144" t="s">
        <v>786</v>
      </c>
      <c r="C434" s="145" t="s">
        <v>787</v>
      </c>
      <c r="D434" s="145" t="s">
        <v>788</v>
      </c>
      <c r="F434" s="145" t="s">
        <v>789</v>
      </c>
      <c r="G434" s="145" t="s">
        <v>790</v>
      </c>
      <c r="H434" s="145" t="s">
        <v>791</v>
      </c>
      <c r="I434" s="146" t="s">
        <v>792</v>
      </c>
      <c r="J434" s="145" t="s">
        <v>793</v>
      </c>
    </row>
    <row r="435" spans="1:8" ht="12.75">
      <c r="A435" s="147" t="s">
        <v>890</v>
      </c>
      <c r="C435" s="148">
        <v>285.2129999999888</v>
      </c>
      <c r="D435" s="128">
        <v>833322.3324680328</v>
      </c>
      <c r="F435" s="128">
        <v>12475</v>
      </c>
      <c r="G435" s="128">
        <v>11775</v>
      </c>
      <c r="H435" s="149" t="s">
        <v>1046</v>
      </c>
    </row>
    <row r="437" spans="4:8" ht="12.75">
      <c r="D437" s="128">
        <v>810650</v>
      </c>
      <c r="F437" s="128">
        <v>12850</v>
      </c>
      <c r="G437" s="128">
        <v>11475</v>
      </c>
      <c r="H437" s="149" t="s">
        <v>1047</v>
      </c>
    </row>
    <row r="439" spans="4:8" ht="12.75">
      <c r="D439" s="128">
        <v>865581.42740345</v>
      </c>
      <c r="F439" s="128">
        <v>12325</v>
      </c>
      <c r="G439" s="128">
        <v>11625</v>
      </c>
      <c r="H439" s="149" t="s">
        <v>1048</v>
      </c>
    </row>
    <row r="441" spans="1:10" ht="12.75">
      <c r="A441" s="144" t="s">
        <v>794</v>
      </c>
      <c r="C441" s="150" t="s">
        <v>795</v>
      </c>
      <c r="D441" s="128">
        <v>836517.919957161</v>
      </c>
      <c r="F441" s="128">
        <v>12550</v>
      </c>
      <c r="G441" s="128">
        <v>11625</v>
      </c>
      <c r="H441" s="128">
        <v>824479.3112086797</v>
      </c>
      <c r="I441" s="128">
        <v>-0.0001</v>
      </c>
      <c r="J441" s="128">
        <v>-0.0001</v>
      </c>
    </row>
    <row r="442" spans="1:8" ht="12.75">
      <c r="A442" s="127">
        <v>38377.87840277778</v>
      </c>
      <c r="C442" s="150" t="s">
        <v>796</v>
      </c>
      <c r="D442" s="128">
        <v>27604.786970661902</v>
      </c>
      <c r="F442" s="128">
        <v>270.41634565979916</v>
      </c>
      <c r="G442" s="128">
        <v>150</v>
      </c>
      <c r="H442" s="128">
        <v>27604.786970661902</v>
      </c>
    </row>
    <row r="444" spans="3:8" ht="12.75">
      <c r="C444" s="150" t="s">
        <v>797</v>
      </c>
      <c r="D444" s="128">
        <v>3.2999636125040297</v>
      </c>
      <c r="F444" s="128">
        <v>2.1547119176079614</v>
      </c>
      <c r="G444" s="128">
        <v>1.2903225806451613</v>
      </c>
      <c r="H444" s="128">
        <v>3.3481479274711585</v>
      </c>
    </row>
    <row r="445" spans="1:10" ht="12.75">
      <c r="A445" s="144" t="s">
        <v>786</v>
      </c>
      <c r="C445" s="145" t="s">
        <v>787</v>
      </c>
      <c r="D445" s="145" t="s">
        <v>788</v>
      </c>
      <c r="F445" s="145" t="s">
        <v>789</v>
      </c>
      <c r="G445" s="145" t="s">
        <v>790</v>
      </c>
      <c r="H445" s="145" t="s">
        <v>791</v>
      </c>
      <c r="I445" s="146" t="s">
        <v>792</v>
      </c>
      <c r="J445" s="145" t="s">
        <v>793</v>
      </c>
    </row>
    <row r="446" spans="1:8" ht="12.75">
      <c r="A446" s="147" t="s">
        <v>886</v>
      </c>
      <c r="C446" s="148">
        <v>288.1579999998212</v>
      </c>
      <c r="D446" s="128">
        <v>488740.81376600266</v>
      </c>
      <c r="F446" s="128">
        <v>4350</v>
      </c>
      <c r="G446" s="128">
        <v>3980</v>
      </c>
      <c r="H446" s="149" t="s">
        <v>1049</v>
      </c>
    </row>
    <row r="448" spans="4:8" ht="12.75">
      <c r="D448" s="128">
        <v>486989.9500365257</v>
      </c>
      <c r="F448" s="128">
        <v>4350</v>
      </c>
      <c r="G448" s="128">
        <v>3980</v>
      </c>
      <c r="H448" s="149" t="s">
        <v>1050</v>
      </c>
    </row>
    <row r="450" spans="4:8" ht="12.75">
      <c r="D450" s="128">
        <v>458289.6916809082</v>
      </c>
      <c r="F450" s="128">
        <v>4350</v>
      </c>
      <c r="G450" s="128">
        <v>3980</v>
      </c>
      <c r="H450" s="149" t="s">
        <v>1051</v>
      </c>
    </row>
    <row r="452" spans="1:10" ht="12.75">
      <c r="A452" s="144" t="s">
        <v>794</v>
      </c>
      <c r="C452" s="150" t="s">
        <v>795</v>
      </c>
      <c r="D452" s="128">
        <v>478006.8184944788</v>
      </c>
      <c r="F452" s="128">
        <v>4350</v>
      </c>
      <c r="G452" s="128">
        <v>3980</v>
      </c>
      <c r="H452" s="128">
        <v>473844.6835387266</v>
      </c>
      <c r="I452" s="128">
        <v>-0.0001</v>
      </c>
      <c r="J452" s="128">
        <v>-0.0001</v>
      </c>
    </row>
    <row r="453" spans="1:8" ht="12.75">
      <c r="A453" s="127">
        <v>38377.87893518519</v>
      </c>
      <c r="C453" s="150" t="s">
        <v>796</v>
      </c>
      <c r="D453" s="128">
        <v>17097.958892412116</v>
      </c>
      <c r="H453" s="128">
        <v>17097.958892412116</v>
      </c>
    </row>
    <row r="455" spans="3:8" ht="12.75">
      <c r="C455" s="150" t="s">
        <v>797</v>
      </c>
      <c r="D455" s="128">
        <v>3.5769278242229943</v>
      </c>
      <c r="F455" s="128">
        <v>0</v>
      </c>
      <c r="G455" s="128">
        <v>0</v>
      </c>
      <c r="H455" s="128">
        <v>3.6083466769580683</v>
      </c>
    </row>
    <row r="456" spans="1:10" ht="12.75">
      <c r="A456" s="144" t="s">
        <v>786</v>
      </c>
      <c r="C456" s="145" t="s">
        <v>787</v>
      </c>
      <c r="D456" s="145" t="s">
        <v>788</v>
      </c>
      <c r="F456" s="145" t="s">
        <v>789</v>
      </c>
      <c r="G456" s="145" t="s">
        <v>790</v>
      </c>
      <c r="H456" s="145" t="s">
        <v>791</v>
      </c>
      <c r="I456" s="146" t="s">
        <v>792</v>
      </c>
      <c r="J456" s="145" t="s">
        <v>793</v>
      </c>
    </row>
    <row r="457" spans="1:8" ht="12.75">
      <c r="A457" s="147" t="s">
        <v>887</v>
      </c>
      <c r="C457" s="148">
        <v>334.94100000010803</v>
      </c>
      <c r="D457" s="128">
        <v>1760179.5967464447</v>
      </c>
      <c r="F457" s="128">
        <v>45400</v>
      </c>
      <c r="H457" s="149" t="s">
        <v>1052</v>
      </c>
    </row>
    <row r="459" spans="4:8" ht="12.75">
      <c r="D459" s="128">
        <v>1866635.778705597</v>
      </c>
      <c r="F459" s="128">
        <v>33100</v>
      </c>
      <c r="H459" s="149" t="s">
        <v>1053</v>
      </c>
    </row>
    <row r="461" spans="4:8" ht="12.75">
      <c r="D461" s="128">
        <v>1844768.08493042</v>
      </c>
      <c r="F461" s="128">
        <v>38200</v>
      </c>
      <c r="H461" s="149" t="s">
        <v>1054</v>
      </c>
    </row>
    <row r="463" spans="1:10" ht="12.75">
      <c r="A463" s="144" t="s">
        <v>794</v>
      </c>
      <c r="C463" s="150" t="s">
        <v>795</v>
      </c>
      <c r="D463" s="128">
        <v>1823861.1534608207</v>
      </c>
      <c r="F463" s="128">
        <v>38900</v>
      </c>
      <c r="H463" s="128">
        <v>1784961.1534608207</v>
      </c>
      <c r="I463" s="128">
        <v>-0.0001</v>
      </c>
      <c r="J463" s="128">
        <v>-0.0001</v>
      </c>
    </row>
    <row r="464" spans="1:8" ht="12.75">
      <c r="A464" s="127">
        <v>38377.879479166666</v>
      </c>
      <c r="C464" s="150" t="s">
        <v>796</v>
      </c>
      <c r="D464" s="128">
        <v>56223.25592614382</v>
      </c>
      <c r="F464" s="128">
        <v>6179.805822192151</v>
      </c>
      <c r="H464" s="128">
        <v>56223.25592614382</v>
      </c>
    </row>
    <row r="466" spans="3:8" ht="12.75">
      <c r="C466" s="150" t="s">
        <v>797</v>
      </c>
      <c r="D466" s="128">
        <v>3.082650004330584</v>
      </c>
      <c r="F466" s="128">
        <v>15.8863902884117</v>
      </c>
      <c r="H466" s="128">
        <v>3.1498307857923873</v>
      </c>
    </row>
    <row r="467" spans="1:10" ht="12.75">
      <c r="A467" s="144" t="s">
        <v>786</v>
      </c>
      <c r="C467" s="145" t="s">
        <v>787</v>
      </c>
      <c r="D467" s="145" t="s">
        <v>788</v>
      </c>
      <c r="F467" s="145" t="s">
        <v>789</v>
      </c>
      <c r="G467" s="145" t="s">
        <v>790</v>
      </c>
      <c r="H467" s="145" t="s">
        <v>791</v>
      </c>
      <c r="I467" s="146" t="s">
        <v>792</v>
      </c>
      <c r="J467" s="145" t="s">
        <v>793</v>
      </c>
    </row>
    <row r="468" spans="1:8" ht="12.75">
      <c r="A468" s="147" t="s">
        <v>891</v>
      </c>
      <c r="C468" s="148">
        <v>393.36599999992177</v>
      </c>
      <c r="D468" s="128">
        <v>4886494.316429138</v>
      </c>
      <c r="F468" s="128">
        <v>16900</v>
      </c>
      <c r="G468" s="128">
        <v>16200</v>
      </c>
      <c r="H468" s="149" t="s">
        <v>1055</v>
      </c>
    </row>
    <row r="470" spans="4:8" ht="12.75">
      <c r="D470" s="128">
        <v>4682860.666786194</v>
      </c>
      <c r="F470" s="128">
        <v>17800</v>
      </c>
      <c r="G470" s="128">
        <v>15500</v>
      </c>
      <c r="H470" s="149" t="s">
        <v>1056</v>
      </c>
    </row>
    <row r="472" spans="4:8" ht="12.75">
      <c r="D472" s="128">
        <v>4932829.292984009</v>
      </c>
      <c r="F472" s="128">
        <v>18700</v>
      </c>
      <c r="G472" s="128">
        <v>14800</v>
      </c>
      <c r="H472" s="149" t="s">
        <v>1057</v>
      </c>
    </row>
    <row r="474" spans="1:10" ht="12.75">
      <c r="A474" s="144" t="s">
        <v>794</v>
      </c>
      <c r="C474" s="150" t="s">
        <v>795</v>
      </c>
      <c r="D474" s="128">
        <v>4834061.42539978</v>
      </c>
      <c r="F474" s="128">
        <v>17800</v>
      </c>
      <c r="G474" s="128">
        <v>15500</v>
      </c>
      <c r="H474" s="128">
        <v>4817411.42539978</v>
      </c>
      <c r="I474" s="128">
        <v>-0.0001</v>
      </c>
      <c r="J474" s="128">
        <v>-0.0001</v>
      </c>
    </row>
    <row r="475" spans="1:8" ht="12.75">
      <c r="A475" s="127">
        <v>38377.88003472222</v>
      </c>
      <c r="C475" s="150" t="s">
        <v>796</v>
      </c>
      <c r="D475" s="128">
        <v>132977.3836675746</v>
      </c>
      <c r="F475" s="128">
        <v>900</v>
      </c>
      <c r="G475" s="128">
        <v>700</v>
      </c>
      <c r="H475" s="128">
        <v>132977.3836675746</v>
      </c>
    </row>
    <row r="477" spans="3:8" ht="12.75">
      <c r="C477" s="150" t="s">
        <v>797</v>
      </c>
      <c r="D477" s="128">
        <v>2.7508418277199955</v>
      </c>
      <c r="F477" s="128">
        <v>5.056179775280899</v>
      </c>
      <c r="G477" s="128">
        <v>4.516129032258065</v>
      </c>
      <c r="H477" s="128">
        <v>2.760349323008866</v>
      </c>
    </row>
    <row r="478" spans="1:10" ht="12.75">
      <c r="A478" s="144" t="s">
        <v>786</v>
      </c>
      <c r="C478" s="145" t="s">
        <v>787</v>
      </c>
      <c r="D478" s="145" t="s">
        <v>788</v>
      </c>
      <c r="F478" s="145" t="s">
        <v>789</v>
      </c>
      <c r="G478" s="145" t="s">
        <v>790</v>
      </c>
      <c r="H478" s="145" t="s">
        <v>791</v>
      </c>
      <c r="I478" s="146" t="s">
        <v>792</v>
      </c>
      <c r="J478" s="145" t="s">
        <v>793</v>
      </c>
    </row>
    <row r="479" spans="1:8" ht="12.75">
      <c r="A479" s="147" t="s">
        <v>885</v>
      </c>
      <c r="C479" s="148">
        <v>396.15199999976903</v>
      </c>
      <c r="D479" s="128">
        <v>5389397.231437683</v>
      </c>
      <c r="F479" s="128">
        <v>89700</v>
      </c>
      <c r="G479" s="128">
        <v>88900</v>
      </c>
      <c r="H479" s="149" t="s">
        <v>1058</v>
      </c>
    </row>
    <row r="481" spans="4:8" ht="12.75">
      <c r="D481" s="128">
        <v>5174298.422729492</v>
      </c>
      <c r="F481" s="128">
        <v>88100</v>
      </c>
      <c r="G481" s="128">
        <v>89900</v>
      </c>
      <c r="H481" s="149" t="s">
        <v>1059</v>
      </c>
    </row>
    <row r="483" spans="4:8" ht="12.75">
      <c r="D483" s="128">
        <v>5312888.435348511</v>
      </c>
      <c r="F483" s="128">
        <v>88700</v>
      </c>
      <c r="G483" s="128">
        <v>90500</v>
      </c>
      <c r="H483" s="149" t="s">
        <v>1060</v>
      </c>
    </row>
    <row r="485" spans="1:10" ht="12.75">
      <c r="A485" s="144" t="s">
        <v>794</v>
      </c>
      <c r="C485" s="150" t="s">
        <v>795</v>
      </c>
      <c r="D485" s="128">
        <v>5292194.696505229</v>
      </c>
      <c r="F485" s="128">
        <v>88833.33333333334</v>
      </c>
      <c r="G485" s="128">
        <v>89766.66666666666</v>
      </c>
      <c r="H485" s="128">
        <v>5202899.6905599255</v>
      </c>
      <c r="I485" s="128">
        <v>-0.0001</v>
      </c>
      <c r="J485" s="128">
        <v>-0.0001</v>
      </c>
    </row>
    <row r="486" spans="1:8" ht="12.75">
      <c r="A486" s="127">
        <v>38377.88060185185</v>
      </c>
      <c r="C486" s="150" t="s">
        <v>796</v>
      </c>
      <c r="D486" s="128">
        <v>109032.32317715084</v>
      </c>
      <c r="F486" s="128">
        <v>808.2903768654761</v>
      </c>
      <c r="G486" s="128">
        <v>808.2903768654761</v>
      </c>
      <c r="H486" s="128">
        <v>109032.32317715084</v>
      </c>
    </row>
    <row r="488" spans="3:8" ht="12.75">
      <c r="C488" s="150" t="s">
        <v>797</v>
      </c>
      <c r="D488" s="128">
        <v>2.060247769212871</v>
      </c>
      <c r="F488" s="128">
        <v>0.9098953585727686</v>
      </c>
      <c r="G488" s="128">
        <v>0.900434879538221</v>
      </c>
      <c r="H488" s="128">
        <v>2.095606866589754</v>
      </c>
    </row>
    <row r="489" spans="1:10" ht="12.75">
      <c r="A489" s="144" t="s">
        <v>786</v>
      </c>
      <c r="C489" s="145" t="s">
        <v>787</v>
      </c>
      <c r="D489" s="145" t="s">
        <v>788</v>
      </c>
      <c r="F489" s="145" t="s">
        <v>789</v>
      </c>
      <c r="G489" s="145" t="s">
        <v>790</v>
      </c>
      <c r="H489" s="145" t="s">
        <v>791</v>
      </c>
      <c r="I489" s="146" t="s">
        <v>792</v>
      </c>
      <c r="J489" s="145" t="s">
        <v>793</v>
      </c>
    </row>
    <row r="490" spans="1:8" ht="12.75">
      <c r="A490" s="147" t="s">
        <v>892</v>
      </c>
      <c r="C490" s="148">
        <v>589.5920000001788</v>
      </c>
      <c r="D490" s="128">
        <v>416105.157292366</v>
      </c>
      <c r="F490" s="128">
        <v>3890.0000000037253</v>
      </c>
      <c r="G490" s="128">
        <v>3450</v>
      </c>
      <c r="H490" s="149" t="s">
        <v>1061</v>
      </c>
    </row>
    <row r="492" spans="4:8" ht="12.75">
      <c r="D492" s="128">
        <v>435758.5570139885</v>
      </c>
      <c r="F492" s="128">
        <v>3709.9999999962747</v>
      </c>
      <c r="G492" s="128">
        <v>3359.9999999962747</v>
      </c>
      <c r="H492" s="149" t="s">
        <v>1062</v>
      </c>
    </row>
    <row r="494" spans="4:8" ht="12.75">
      <c r="D494" s="128">
        <v>417749.773039341</v>
      </c>
      <c r="F494" s="128">
        <v>3850</v>
      </c>
      <c r="G494" s="128">
        <v>3470</v>
      </c>
      <c r="H494" s="149" t="s">
        <v>1063</v>
      </c>
    </row>
    <row r="496" spans="1:10" ht="12.75">
      <c r="A496" s="144" t="s">
        <v>794</v>
      </c>
      <c r="C496" s="150" t="s">
        <v>795</v>
      </c>
      <c r="D496" s="128">
        <v>423204.4957818985</v>
      </c>
      <c r="F496" s="128">
        <v>3816.666666666667</v>
      </c>
      <c r="G496" s="128">
        <v>3426.6666666654246</v>
      </c>
      <c r="H496" s="128">
        <v>419582.82911523245</v>
      </c>
      <c r="I496" s="128">
        <v>-0.0001</v>
      </c>
      <c r="J496" s="128">
        <v>-0.0001</v>
      </c>
    </row>
    <row r="497" spans="1:8" ht="12.75">
      <c r="A497" s="127">
        <v>38377.881203703706</v>
      </c>
      <c r="C497" s="150" t="s">
        <v>796</v>
      </c>
      <c r="D497" s="128">
        <v>10903.188996943643</v>
      </c>
      <c r="F497" s="128">
        <v>94.51631252861733</v>
      </c>
      <c r="G497" s="128">
        <v>58.59465277291188</v>
      </c>
      <c r="H497" s="128">
        <v>10903.188996943643</v>
      </c>
    </row>
    <row r="499" spans="3:8" ht="12.75">
      <c r="C499" s="150" t="s">
        <v>797</v>
      </c>
      <c r="D499" s="128">
        <v>2.576340541184298</v>
      </c>
      <c r="F499" s="128">
        <v>2.4764099352476157</v>
      </c>
      <c r="G499" s="128">
        <v>1.7099606840350134</v>
      </c>
      <c r="H499" s="128">
        <v>2.5985784546843878</v>
      </c>
    </row>
    <row r="500" spans="1:10" ht="12.75">
      <c r="A500" s="144" t="s">
        <v>786</v>
      </c>
      <c r="C500" s="145" t="s">
        <v>787</v>
      </c>
      <c r="D500" s="145" t="s">
        <v>788</v>
      </c>
      <c r="F500" s="145" t="s">
        <v>789</v>
      </c>
      <c r="G500" s="145" t="s">
        <v>790</v>
      </c>
      <c r="H500" s="145" t="s">
        <v>791</v>
      </c>
      <c r="I500" s="146" t="s">
        <v>792</v>
      </c>
      <c r="J500" s="145" t="s">
        <v>793</v>
      </c>
    </row>
    <row r="501" spans="1:8" ht="12.75">
      <c r="A501" s="147" t="s">
        <v>893</v>
      </c>
      <c r="C501" s="148">
        <v>766.4900000002235</v>
      </c>
      <c r="D501" s="128">
        <v>30511.507045686245</v>
      </c>
      <c r="F501" s="128">
        <v>1935.9999999981374</v>
      </c>
      <c r="G501" s="128">
        <v>1891</v>
      </c>
      <c r="H501" s="149" t="s">
        <v>1064</v>
      </c>
    </row>
    <row r="503" spans="4:8" ht="12.75">
      <c r="D503" s="128">
        <v>30750.300441771746</v>
      </c>
      <c r="F503" s="128">
        <v>1941</v>
      </c>
      <c r="G503" s="128">
        <v>2091</v>
      </c>
      <c r="H503" s="149" t="s">
        <v>1065</v>
      </c>
    </row>
    <row r="505" spans="4:8" ht="12.75">
      <c r="D505" s="128">
        <v>30067.35872155428</v>
      </c>
      <c r="F505" s="128">
        <v>1994</v>
      </c>
      <c r="G505" s="128">
        <v>1901.0000000018626</v>
      </c>
      <c r="H505" s="149" t="s">
        <v>1066</v>
      </c>
    </row>
    <row r="507" spans="1:10" ht="12.75">
      <c r="A507" s="144" t="s">
        <v>794</v>
      </c>
      <c r="C507" s="150" t="s">
        <v>795</v>
      </c>
      <c r="D507" s="128">
        <v>30443.055403004088</v>
      </c>
      <c r="F507" s="128">
        <v>1956.9999999993793</v>
      </c>
      <c r="G507" s="128">
        <v>1961.0000000006207</v>
      </c>
      <c r="H507" s="128">
        <v>28483.977354223574</v>
      </c>
      <c r="I507" s="128">
        <v>-0.0001</v>
      </c>
      <c r="J507" s="128">
        <v>-0.0001</v>
      </c>
    </row>
    <row r="508" spans="1:8" ht="12.75">
      <c r="A508" s="127">
        <v>38377.88180555555</v>
      </c>
      <c r="C508" s="150" t="s">
        <v>796</v>
      </c>
      <c r="D508" s="128">
        <v>346.5783733050484</v>
      </c>
      <c r="F508" s="128">
        <v>32.14031736056984</v>
      </c>
      <c r="G508" s="128">
        <v>112.69427669534927</v>
      </c>
      <c r="H508" s="128">
        <v>346.5783733050484</v>
      </c>
    </row>
    <row r="510" spans="3:8" ht="12.75">
      <c r="C510" s="150" t="s">
        <v>797</v>
      </c>
      <c r="D510" s="128">
        <v>1.138448058899004</v>
      </c>
      <c r="F510" s="128">
        <v>1.642325874327033</v>
      </c>
      <c r="G510" s="128">
        <v>5.746775966104722</v>
      </c>
      <c r="H510" s="128">
        <v>1.2167485214408025</v>
      </c>
    </row>
    <row r="511" spans="1:16" ht="12.75">
      <c r="A511" s="138" t="s">
        <v>736</v>
      </c>
      <c r="B511" s="133" t="s">
        <v>922</v>
      </c>
      <c r="D511" s="138" t="s">
        <v>737</v>
      </c>
      <c r="E511" s="133" t="s">
        <v>738</v>
      </c>
      <c r="F511" s="134" t="s">
        <v>801</v>
      </c>
      <c r="G511" s="139" t="s">
        <v>740</v>
      </c>
      <c r="H511" s="140">
        <v>1</v>
      </c>
      <c r="I511" s="141" t="s">
        <v>741</v>
      </c>
      <c r="J511" s="140">
        <v>5</v>
      </c>
      <c r="K511" s="139" t="s">
        <v>742</v>
      </c>
      <c r="L511" s="142">
        <v>1</v>
      </c>
      <c r="M511" s="139" t="s">
        <v>743</v>
      </c>
      <c r="N511" s="143">
        <v>1</v>
      </c>
      <c r="O511" s="139" t="s">
        <v>744</v>
      </c>
      <c r="P511" s="143">
        <v>1</v>
      </c>
    </row>
    <row r="513" spans="1:10" ht="12.75">
      <c r="A513" s="144" t="s">
        <v>786</v>
      </c>
      <c r="C513" s="145" t="s">
        <v>787</v>
      </c>
      <c r="D513" s="145" t="s">
        <v>788</v>
      </c>
      <c r="F513" s="145" t="s">
        <v>789</v>
      </c>
      <c r="G513" s="145" t="s">
        <v>790</v>
      </c>
      <c r="H513" s="145" t="s">
        <v>791</v>
      </c>
      <c r="I513" s="146" t="s">
        <v>792</v>
      </c>
      <c r="J513" s="145" t="s">
        <v>793</v>
      </c>
    </row>
    <row r="514" spans="1:8" ht="12.75">
      <c r="A514" s="147" t="s">
        <v>717</v>
      </c>
      <c r="C514" s="148">
        <v>178.2290000000503</v>
      </c>
      <c r="D514" s="128">
        <v>571.7735699359328</v>
      </c>
      <c r="F514" s="128">
        <v>498.00000000046566</v>
      </c>
      <c r="G514" s="128">
        <v>567</v>
      </c>
      <c r="H514" s="149" t="s">
        <v>1067</v>
      </c>
    </row>
    <row r="516" spans="4:8" ht="12.75">
      <c r="D516" s="128">
        <v>569.8873608708382</v>
      </c>
      <c r="F516" s="128">
        <v>570</v>
      </c>
      <c r="G516" s="128">
        <v>544</v>
      </c>
      <c r="H516" s="149" t="s">
        <v>1068</v>
      </c>
    </row>
    <row r="518" spans="4:8" ht="12.75">
      <c r="D518" s="128">
        <v>521.25</v>
      </c>
      <c r="F518" s="128">
        <v>568</v>
      </c>
      <c r="G518" s="128">
        <v>579</v>
      </c>
      <c r="H518" s="149" t="s">
        <v>1069</v>
      </c>
    </row>
    <row r="520" spans="1:8" ht="12.75">
      <c r="A520" s="144" t="s">
        <v>794</v>
      </c>
      <c r="C520" s="150" t="s">
        <v>795</v>
      </c>
      <c r="D520" s="128">
        <v>554.303643602257</v>
      </c>
      <c r="F520" s="128">
        <v>545.3333333334886</v>
      </c>
      <c r="G520" s="128">
        <v>563.3333333333334</v>
      </c>
      <c r="H520" s="128">
        <v>-2.198193668143146</v>
      </c>
    </row>
    <row r="521" spans="1:8" ht="12.75">
      <c r="A521" s="127">
        <v>38377.88415509259</v>
      </c>
      <c r="C521" s="150" t="s">
        <v>796</v>
      </c>
      <c r="D521" s="128">
        <v>28.6408268508104</v>
      </c>
      <c r="F521" s="128">
        <v>41.00406483888371</v>
      </c>
      <c r="G521" s="128">
        <v>17.7857620959388</v>
      </c>
      <c r="H521" s="128">
        <v>28.6408268508104</v>
      </c>
    </row>
    <row r="523" spans="3:7" ht="12.75">
      <c r="C523" s="150" t="s">
        <v>797</v>
      </c>
      <c r="D523" s="128">
        <v>5.166992348215872</v>
      </c>
      <c r="F523" s="128">
        <v>7.519082794414187</v>
      </c>
      <c r="G523" s="128">
        <v>3.1572358750187215</v>
      </c>
    </row>
    <row r="524" spans="1:10" ht="12.75">
      <c r="A524" s="144" t="s">
        <v>786</v>
      </c>
      <c r="C524" s="145" t="s">
        <v>787</v>
      </c>
      <c r="D524" s="145" t="s">
        <v>788</v>
      </c>
      <c r="F524" s="145" t="s">
        <v>789</v>
      </c>
      <c r="G524" s="145" t="s">
        <v>790</v>
      </c>
      <c r="H524" s="145" t="s">
        <v>791</v>
      </c>
      <c r="I524" s="146" t="s">
        <v>792</v>
      </c>
      <c r="J524" s="145" t="s">
        <v>793</v>
      </c>
    </row>
    <row r="525" spans="1:8" ht="12.75">
      <c r="A525" s="147" t="s">
        <v>886</v>
      </c>
      <c r="C525" s="148">
        <v>251.61100000003353</v>
      </c>
      <c r="D525" s="128">
        <v>4286801.0679244995</v>
      </c>
      <c r="F525" s="128">
        <v>27800</v>
      </c>
      <c r="G525" s="128">
        <v>25400</v>
      </c>
      <c r="H525" s="149" t="s">
        <v>1070</v>
      </c>
    </row>
    <row r="527" spans="4:8" ht="12.75">
      <c r="D527" s="128">
        <v>4087779.3474884033</v>
      </c>
      <c r="F527" s="128">
        <v>27400</v>
      </c>
      <c r="G527" s="128">
        <v>25400</v>
      </c>
      <c r="H527" s="149" t="s">
        <v>1071</v>
      </c>
    </row>
    <row r="529" spans="4:8" ht="12.75">
      <c r="D529" s="128">
        <v>4339358.477264404</v>
      </c>
      <c r="F529" s="128">
        <v>27400</v>
      </c>
      <c r="G529" s="128">
        <v>25300</v>
      </c>
      <c r="H529" s="149" t="s">
        <v>1072</v>
      </c>
    </row>
    <row r="531" spans="1:10" ht="12.75">
      <c r="A531" s="144" t="s">
        <v>794</v>
      </c>
      <c r="C531" s="150" t="s">
        <v>795</v>
      </c>
      <c r="D531" s="128">
        <v>4237979.630892436</v>
      </c>
      <c r="F531" s="128">
        <v>27533.333333333336</v>
      </c>
      <c r="G531" s="128">
        <v>25366.666666666664</v>
      </c>
      <c r="H531" s="128">
        <v>4211540.309972391</v>
      </c>
      <c r="I531" s="128">
        <v>-0.0001</v>
      </c>
      <c r="J531" s="128">
        <v>-0.0001</v>
      </c>
    </row>
    <row r="532" spans="1:8" ht="12.75">
      <c r="A532" s="127">
        <v>38377.884733796294</v>
      </c>
      <c r="C532" s="150" t="s">
        <v>796</v>
      </c>
      <c r="D532" s="128">
        <v>132705.17763116854</v>
      </c>
      <c r="F532" s="128">
        <v>230.94010767585027</v>
      </c>
      <c r="G532" s="128">
        <v>57.73502691896257</v>
      </c>
      <c r="H532" s="128">
        <v>132705.17763116854</v>
      </c>
    </row>
    <row r="534" spans="3:8" ht="12.75">
      <c r="C534" s="150" t="s">
        <v>797</v>
      </c>
      <c r="D534" s="128">
        <v>3.131331181108661</v>
      </c>
      <c r="F534" s="128">
        <v>0.8387655242464294</v>
      </c>
      <c r="G534" s="128">
        <v>0.22760194580405746</v>
      </c>
      <c r="H534" s="128">
        <v>3.1509891361348155</v>
      </c>
    </row>
    <row r="535" spans="1:10" ht="12.75">
      <c r="A535" s="144" t="s">
        <v>786</v>
      </c>
      <c r="C535" s="145" t="s">
        <v>787</v>
      </c>
      <c r="D535" s="145" t="s">
        <v>788</v>
      </c>
      <c r="F535" s="145" t="s">
        <v>789</v>
      </c>
      <c r="G535" s="145" t="s">
        <v>790</v>
      </c>
      <c r="H535" s="145" t="s">
        <v>791</v>
      </c>
      <c r="I535" s="146" t="s">
        <v>792</v>
      </c>
      <c r="J535" s="145" t="s">
        <v>793</v>
      </c>
    </row>
    <row r="536" spans="1:8" ht="12.75">
      <c r="A536" s="147" t="s">
        <v>889</v>
      </c>
      <c r="C536" s="148">
        <v>257.6099999998696</v>
      </c>
      <c r="D536" s="128">
        <v>328382.6024017334</v>
      </c>
      <c r="F536" s="128">
        <v>10955</v>
      </c>
      <c r="G536" s="128">
        <v>9427.5</v>
      </c>
      <c r="H536" s="149" t="s">
        <v>1073</v>
      </c>
    </row>
    <row r="538" spans="4:8" ht="12.75">
      <c r="D538" s="128">
        <v>322329.5937490463</v>
      </c>
      <c r="F538" s="128">
        <v>10790</v>
      </c>
      <c r="G538" s="128">
        <v>9387.5</v>
      </c>
      <c r="H538" s="149" t="s">
        <v>1074</v>
      </c>
    </row>
    <row r="540" spans="4:8" ht="12.75">
      <c r="D540" s="128">
        <v>340782.3747320175</v>
      </c>
      <c r="F540" s="128">
        <v>10172.5</v>
      </c>
      <c r="G540" s="128">
        <v>9372.5</v>
      </c>
      <c r="H540" s="149" t="s">
        <v>1075</v>
      </c>
    </row>
    <row r="542" spans="1:10" ht="12.75">
      <c r="A542" s="144" t="s">
        <v>794</v>
      </c>
      <c r="C542" s="150" t="s">
        <v>795</v>
      </c>
      <c r="D542" s="128">
        <v>330498.19029426575</v>
      </c>
      <c r="F542" s="128">
        <v>10639.166666666668</v>
      </c>
      <c r="G542" s="128">
        <v>9395.833333333334</v>
      </c>
      <c r="H542" s="128">
        <v>320480.69029426575</v>
      </c>
      <c r="I542" s="128">
        <v>-0.0001</v>
      </c>
      <c r="J542" s="128">
        <v>-0.0001</v>
      </c>
    </row>
    <row r="543" spans="1:8" ht="12.75">
      <c r="A543" s="127">
        <v>38377.88548611111</v>
      </c>
      <c r="C543" s="150" t="s">
        <v>796</v>
      </c>
      <c r="D543" s="128">
        <v>9406.543764829963</v>
      </c>
      <c r="F543" s="128">
        <v>412.47979748508084</v>
      </c>
      <c r="G543" s="128">
        <v>28.43120351538664</v>
      </c>
      <c r="H543" s="128">
        <v>9406.543764829963</v>
      </c>
    </row>
    <row r="545" spans="3:8" ht="12.75">
      <c r="C545" s="150" t="s">
        <v>797</v>
      </c>
      <c r="D545" s="128">
        <v>2.846171035446414</v>
      </c>
      <c r="F545" s="128">
        <v>3.876993475225949</v>
      </c>
      <c r="G545" s="128">
        <v>0.3025937402967979</v>
      </c>
      <c r="H545" s="128">
        <v>2.935135891086874</v>
      </c>
    </row>
    <row r="546" spans="1:10" ht="12.75">
      <c r="A546" s="144" t="s">
        <v>786</v>
      </c>
      <c r="C546" s="145" t="s">
        <v>787</v>
      </c>
      <c r="D546" s="145" t="s">
        <v>788</v>
      </c>
      <c r="F546" s="145" t="s">
        <v>789</v>
      </c>
      <c r="G546" s="145" t="s">
        <v>790</v>
      </c>
      <c r="H546" s="145" t="s">
        <v>791</v>
      </c>
      <c r="I546" s="146" t="s">
        <v>792</v>
      </c>
      <c r="J546" s="145" t="s">
        <v>793</v>
      </c>
    </row>
    <row r="547" spans="1:8" ht="12.75">
      <c r="A547" s="147" t="s">
        <v>888</v>
      </c>
      <c r="C547" s="148">
        <v>259.9399999999441</v>
      </c>
      <c r="D547" s="128">
        <v>3206887.964618683</v>
      </c>
      <c r="F547" s="128">
        <v>24050</v>
      </c>
      <c r="G547" s="128">
        <v>20275</v>
      </c>
      <c r="H547" s="149" t="s">
        <v>1076</v>
      </c>
    </row>
    <row r="549" spans="4:8" ht="12.75">
      <c r="D549" s="128">
        <v>3349727.2425193787</v>
      </c>
      <c r="F549" s="128">
        <v>23125</v>
      </c>
      <c r="G549" s="128">
        <v>20250</v>
      </c>
      <c r="H549" s="149" t="s">
        <v>1077</v>
      </c>
    </row>
    <row r="551" spans="4:8" ht="12.75">
      <c r="D551" s="128">
        <v>3592438.018104553</v>
      </c>
      <c r="F551" s="128">
        <v>23800</v>
      </c>
      <c r="G551" s="128">
        <v>20350</v>
      </c>
      <c r="H551" s="149" t="s">
        <v>1078</v>
      </c>
    </row>
    <row r="553" spans="1:10" ht="12.75">
      <c r="A553" s="144" t="s">
        <v>794</v>
      </c>
      <c r="C553" s="150" t="s">
        <v>795</v>
      </c>
      <c r="D553" s="128">
        <v>3383017.7417475386</v>
      </c>
      <c r="F553" s="128">
        <v>23658.333333333336</v>
      </c>
      <c r="G553" s="128">
        <v>20291.666666666668</v>
      </c>
      <c r="H553" s="128">
        <v>3361025.7383805346</v>
      </c>
      <c r="I553" s="128">
        <v>-0.0001</v>
      </c>
      <c r="J553" s="128">
        <v>-0.0001</v>
      </c>
    </row>
    <row r="554" spans="1:8" ht="12.75">
      <c r="A554" s="127">
        <v>38377.88626157407</v>
      </c>
      <c r="C554" s="150" t="s">
        <v>796</v>
      </c>
      <c r="D554" s="128">
        <v>194918.96762472004</v>
      </c>
      <c r="F554" s="128">
        <v>478.49590733185306</v>
      </c>
      <c r="G554" s="128">
        <v>52.04164998665332</v>
      </c>
      <c r="H554" s="128">
        <v>194918.96762472004</v>
      </c>
    </row>
    <row r="556" spans="3:8" ht="12.75">
      <c r="C556" s="150" t="s">
        <v>797</v>
      </c>
      <c r="D556" s="128">
        <v>5.761689193034865</v>
      </c>
      <c r="F556" s="128">
        <v>2.022525849940908</v>
      </c>
      <c r="G556" s="128">
        <v>0.25646809028330175</v>
      </c>
      <c r="H556" s="128">
        <v>5.799389317340936</v>
      </c>
    </row>
    <row r="557" spans="1:10" ht="12.75">
      <c r="A557" s="144" t="s">
        <v>786</v>
      </c>
      <c r="C557" s="145" t="s">
        <v>787</v>
      </c>
      <c r="D557" s="145" t="s">
        <v>788</v>
      </c>
      <c r="F557" s="145" t="s">
        <v>789</v>
      </c>
      <c r="G557" s="145" t="s">
        <v>790</v>
      </c>
      <c r="H557" s="145" t="s">
        <v>791</v>
      </c>
      <c r="I557" s="146" t="s">
        <v>792</v>
      </c>
      <c r="J557" s="145" t="s">
        <v>793</v>
      </c>
    </row>
    <row r="558" spans="1:8" ht="12.75">
      <c r="A558" s="147" t="s">
        <v>890</v>
      </c>
      <c r="C558" s="148">
        <v>285.2129999999888</v>
      </c>
      <c r="D558" s="128">
        <v>5227934.848243713</v>
      </c>
      <c r="F558" s="128">
        <v>29150</v>
      </c>
      <c r="G558" s="128">
        <v>24950</v>
      </c>
      <c r="H558" s="149" t="s">
        <v>1079</v>
      </c>
    </row>
    <row r="560" spans="4:8" ht="12.75">
      <c r="D560" s="128">
        <v>5664581.84677124</v>
      </c>
      <c r="F560" s="128">
        <v>30075</v>
      </c>
      <c r="G560" s="128">
        <v>23950</v>
      </c>
      <c r="H560" s="149" t="s">
        <v>1080</v>
      </c>
    </row>
    <row r="562" spans="4:8" ht="12.75">
      <c r="D562" s="128">
        <v>5418142.667190552</v>
      </c>
      <c r="F562" s="128">
        <v>28350</v>
      </c>
      <c r="G562" s="128">
        <v>24475</v>
      </c>
      <c r="H562" s="149" t="s">
        <v>1081</v>
      </c>
    </row>
    <row r="564" spans="1:10" ht="12.75">
      <c r="A564" s="144" t="s">
        <v>794</v>
      </c>
      <c r="C564" s="150" t="s">
        <v>795</v>
      </c>
      <c r="D564" s="128">
        <v>5436886.454068502</v>
      </c>
      <c r="F564" s="128">
        <v>29191.666666666664</v>
      </c>
      <c r="G564" s="128">
        <v>24458.333333333336</v>
      </c>
      <c r="H564" s="128">
        <v>5410311.636328527</v>
      </c>
      <c r="I564" s="128">
        <v>-0.0001</v>
      </c>
      <c r="J564" s="128">
        <v>-0.0001</v>
      </c>
    </row>
    <row r="565" spans="1:8" ht="12.75">
      <c r="A565" s="127">
        <v>38377.88706018519</v>
      </c>
      <c r="C565" s="150" t="s">
        <v>796</v>
      </c>
      <c r="D565" s="128">
        <v>218926.1233628215</v>
      </c>
      <c r="F565" s="128">
        <v>863.2545009053432</v>
      </c>
      <c r="G565" s="128">
        <v>500.2082899486306</v>
      </c>
      <c r="H565" s="128">
        <v>218926.1233628215</v>
      </c>
    </row>
    <row r="567" spans="3:8" ht="12.75">
      <c r="C567" s="150" t="s">
        <v>797</v>
      </c>
      <c r="D567" s="128">
        <v>4.026681910912372</v>
      </c>
      <c r="F567" s="128">
        <v>2.9571949788364607</v>
      </c>
      <c r="G567" s="128">
        <v>2.0451446267064965</v>
      </c>
      <c r="H567" s="128">
        <v>4.0464605013286485</v>
      </c>
    </row>
    <row r="568" spans="1:10" ht="12.75">
      <c r="A568" s="144" t="s">
        <v>786</v>
      </c>
      <c r="C568" s="145" t="s">
        <v>787</v>
      </c>
      <c r="D568" s="145" t="s">
        <v>788</v>
      </c>
      <c r="F568" s="145" t="s">
        <v>789</v>
      </c>
      <c r="G568" s="145" t="s">
        <v>790</v>
      </c>
      <c r="H568" s="145" t="s">
        <v>791</v>
      </c>
      <c r="I568" s="146" t="s">
        <v>792</v>
      </c>
      <c r="J568" s="145" t="s">
        <v>793</v>
      </c>
    </row>
    <row r="569" spans="1:8" ht="12.75">
      <c r="A569" s="147" t="s">
        <v>886</v>
      </c>
      <c r="C569" s="148">
        <v>288.1579999998212</v>
      </c>
      <c r="D569" s="128">
        <v>376241.98141241074</v>
      </c>
      <c r="F569" s="128">
        <v>4350</v>
      </c>
      <c r="G569" s="128">
        <v>3790.0000000037253</v>
      </c>
      <c r="H569" s="149" t="s">
        <v>1082</v>
      </c>
    </row>
    <row r="571" spans="4:8" ht="12.75">
      <c r="D571" s="128">
        <v>422793.8065633774</v>
      </c>
      <c r="F571" s="128">
        <v>4350</v>
      </c>
      <c r="G571" s="128">
        <v>3790.0000000037253</v>
      </c>
      <c r="H571" s="149" t="s">
        <v>1083</v>
      </c>
    </row>
    <row r="573" spans="4:8" ht="12.75">
      <c r="D573" s="128">
        <v>408338.28257226944</v>
      </c>
      <c r="F573" s="128">
        <v>4350</v>
      </c>
      <c r="G573" s="128">
        <v>3790.0000000037253</v>
      </c>
      <c r="H573" s="149" t="s">
        <v>1084</v>
      </c>
    </row>
    <row r="575" spans="1:10" ht="12.75">
      <c r="A575" s="144" t="s">
        <v>794</v>
      </c>
      <c r="C575" s="150" t="s">
        <v>795</v>
      </c>
      <c r="D575" s="128">
        <v>402458.0235160192</v>
      </c>
      <c r="F575" s="128">
        <v>4350</v>
      </c>
      <c r="G575" s="128">
        <v>3790.0000000037253</v>
      </c>
      <c r="H575" s="128">
        <v>398392.35979920306</v>
      </c>
      <c r="I575" s="128">
        <v>-0.0001</v>
      </c>
      <c r="J575" s="128">
        <v>-0.0001</v>
      </c>
    </row>
    <row r="576" spans="1:8" ht="12.75">
      <c r="A576" s="127">
        <v>38377.88758101852</v>
      </c>
      <c r="C576" s="150" t="s">
        <v>796</v>
      </c>
      <c r="D576" s="128">
        <v>23826.480880481886</v>
      </c>
      <c r="G576" s="128">
        <v>5.638186222554939E-05</v>
      </c>
      <c r="H576" s="128">
        <v>23826.480880481886</v>
      </c>
    </row>
    <row r="578" spans="3:8" ht="12.75">
      <c r="C578" s="150" t="s">
        <v>797</v>
      </c>
      <c r="D578" s="128">
        <v>5.920239997285954</v>
      </c>
      <c r="F578" s="128">
        <v>0</v>
      </c>
      <c r="G578" s="128">
        <v>1.4876480798283368E-06</v>
      </c>
      <c r="H578" s="128">
        <v>5.980657082000985</v>
      </c>
    </row>
    <row r="579" spans="1:10" ht="12.75">
      <c r="A579" s="144" t="s">
        <v>786</v>
      </c>
      <c r="C579" s="145" t="s">
        <v>787</v>
      </c>
      <c r="D579" s="145" t="s">
        <v>788</v>
      </c>
      <c r="F579" s="145" t="s">
        <v>789</v>
      </c>
      <c r="G579" s="145" t="s">
        <v>790</v>
      </c>
      <c r="H579" s="145" t="s">
        <v>791</v>
      </c>
      <c r="I579" s="146" t="s">
        <v>792</v>
      </c>
      <c r="J579" s="145" t="s">
        <v>793</v>
      </c>
    </row>
    <row r="580" spans="1:8" ht="12.75">
      <c r="A580" s="147" t="s">
        <v>887</v>
      </c>
      <c r="C580" s="148">
        <v>334.94100000010803</v>
      </c>
      <c r="D580" s="128">
        <v>28170.77535060048</v>
      </c>
      <c r="F580" s="128">
        <v>25200</v>
      </c>
      <c r="H580" s="149" t="s">
        <v>1085</v>
      </c>
    </row>
    <row r="582" spans="4:8" ht="12.75">
      <c r="D582" s="128">
        <v>28262.60425361991</v>
      </c>
      <c r="F582" s="128">
        <v>25300</v>
      </c>
      <c r="H582" s="149" t="s">
        <v>1086</v>
      </c>
    </row>
    <row r="584" spans="4:8" ht="12.75">
      <c r="D584" s="128">
        <v>28251.344992280006</v>
      </c>
      <c r="F584" s="128">
        <v>25600</v>
      </c>
      <c r="H584" s="149" t="s">
        <v>1087</v>
      </c>
    </row>
    <row r="586" spans="1:10" ht="12.75">
      <c r="A586" s="144" t="s">
        <v>794</v>
      </c>
      <c r="C586" s="150" t="s">
        <v>795</v>
      </c>
      <c r="D586" s="128">
        <v>28228.2415321668</v>
      </c>
      <c r="F586" s="128">
        <v>25366.666666666664</v>
      </c>
      <c r="H586" s="128">
        <v>2861.5748655001325</v>
      </c>
      <c r="I586" s="128">
        <v>-0.0001</v>
      </c>
      <c r="J586" s="128">
        <v>-0.0001</v>
      </c>
    </row>
    <row r="587" spans="1:8" ht="12.75">
      <c r="A587" s="127">
        <v>38377.888125</v>
      </c>
      <c r="C587" s="150" t="s">
        <v>796</v>
      </c>
      <c r="D587" s="128">
        <v>50.084571073770356</v>
      </c>
      <c r="F587" s="128">
        <v>208.16659994661327</v>
      </c>
      <c r="H587" s="128">
        <v>50.084571073770356</v>
      </c>
    </row>
    <row r="589" spans="3:8" ht="12.75">
      <c r="C589" s="150" t="s">
        <v>797</v>
      </c>
      <c r="D589" s="128">
        <v>0.17742717348049367</v>
      </c>
      <c r="F589" s="128">
        <v>0.8206304859919054</v>
      </c>
      <c r="H589" s="128">
        <v>1.7502450024146687</v>
      </c>
    </row>
    <row r="590" spans="1:10" ht="12.75">
      <c r="A590" s="144" t="s">
        <v>786</v>
      </c>
      <c r="C590" s="145" t="s">
        <v>787</v>
      </c>
      <c r="D590" s="145" t="s">
        <v>788</v>
      </c>
      <c r="F590" s="145" t="s">
        <v>789</v>
      </c>
      <c r="G590" s="145" t="s">
        <v>790</v>
      </c>
      <c r="H590" s="145" t="s">
        <v>791</v>
      </c>
      <c r="I590" s="146" t="s">
        <v>792</v>
      </c>
      <c r="J590" s="145" t="s">
        <v>793</v>
      </c>
    </row>
    <row r="591" spans="1:8" ht="12.75">
      <c r="A591" s="147" t="s">
        <v>891</v>
      </c>
      <c r="C591" s="148">
        <v>393.36599999992177</v>
      </c>
      <c r="D591" s="128">
        <v>275324.7607383728</v>
      </c>
      <c r="F591" s="128">
        <v>8200</v>
      </c>
      <c r="G591" s="128">
        <v>8200</v>
      </c>
      <c r="H591" s="149" t="s">
        <v>1088</v>
      </c>
    </row>
    <row r="593" spans="4:8" ht="12.75">
      <c r="D593" s="128">
        <v>257821.28912568092</v>
      </c>
      <c r="F593" s="128">
        <v>8200</v>
      </c>
      <c r="G593" s="128">
        <v>8100</v>
      </c>
      <c r="H593" s="149" t="s">
        <v>1089</v>
      </c>
    </row>
    <row r="595" spans="4:8" ht="12.75">
      <c r="D595" s="128">
        <v>255790.72722363472</v>
      </c>
      <c r="F595" s="128">
        <v>8400</v>
      </c>
      <c r="G595" s="128">
        <v>8100</v>
      </c>
      <c r="H595" s="149" t="s">
        <v>1090</v>
      </c>
    </row>
    <row r="597" spans="1:10" ht="12.75">
      <c r="A597" s="144" t="s">
        <v>794</v>
      </c>
      <c r="C597" s="150" t="s">
        <v>795</v>
      </c>
      <c r="D597" s="128">
        <v>262978.92569589615</v>
      </c>
      <c r="F597" s="128">
        <v>8266.666666666666</v>
      </c>
      <c r="G597" s="128">
        <v>8133.333333333334</v>
      </c>
      <c r="H597" s="128">
        <v>254778.92569589615</v>
      </c>
      <c r="I597" s="128">
        <v>-0.0001</v>
      </c>
      <c r="J597" s="128">
        <v>-0.0001</v>
      </c>
    </row>
    <row r="598" spans="1:8" ht="12.75">
      <c r="A598" s="127">
        <v>38377.88869212963</v>
      </c>
      <c r="C598" s="150" t="s">
        <v>796</v>
      </c>
      <c r="D598" s="128">
        <v>10739.90351826074</v>
      </c>
      <c r="F598" s="128">
        <v>115.47005383792514</v>
      </c>
      <c r="G598" s="128">
        <v>57.73502691896257</v>
      </c>
      <c r="H598" s="128">
        <v>10739.90351826074</v>
      </c>
    </row>
    <row r="600" spans="3:8" ht="12.75">
      <c r="C600" s="150" t="s">
        <v>797</v>
      </c>
      <c r="D600" s="128">
        <v>4.083940752986482</v>
      </c>
      <c r="F600" s="128">
        <v>1.3968151673942557</v>
      </c>
      <c r="G600" s="128">
        <v>0.7098568883479003</v>
      </c>
      <c r="H600" s="128">
        <v>4.215381428792066</v>
      </c>
    </row>
    <row r="601" spans="1:10" ht="12.75">
      <c r="A601" s="144" t="s">
        <v>786</v>
      </c>
      <c r="C601" s="145" t="s">
        <v>787</v>
      </c>
      <c r="D601" s="145" t="s">
        <v>788</v>
      </c>
      <c r="F601" s="145" t="s">
        <v>789</v>
      </c>
      <c r="G601" s="145" t="s">
        <v>790</v>
      </c>
      <c r="H601" s="145" t="s">
        <v>791</v>
      </c>
      <c r="I601" s="146" t="s">
        <v>792</v>
      </c>
      <c r="J601" s="145" t="s">
        <v>793</v>
      </c>
    </row>
    <row r="602" spans="1:8" ht="12.75">
      <c r="A602" s="147" t="s">
        <v>885</v>
      </c>
      <c r="C602" s="148">
        <v>396.15199999976903</v>
      </c>
      <c r="D602" s="128">
        <v>330042.35828590393</v>
      </c>
      <c r="F602" s="128">
        <v>64300</v>
      </c>
      <c r="G602" s="128">
        <v>65100</v>
      </c>
      <c r="H602" s="149" t="s">
        <v>1091</v>
      </c>
    </row>
    <row r="604" spans="4:8" ht="12.75">
      <c r="D604" s="128">
        <v>338491.78079366684</v>
      </c>
      <c r="F604" s="128">
        <v>64800</v>
      </c>
      <c r="G604" s="128">
        <v>65200</v>
      </c>
      <c r="H604" s="149" t="s">
        <v>1092</v>
      </c>
    </row>
    <row r="606" spans="4:8" ht="12.75">
      <c r="D606" s="128">
        <v>326974.3862142563</v>
      </c>
      <c r="F606" s="128">
        <v>64000</v>
      </c>
      <c r="G606" s="128">
        <v>64900</v>
      </c>
      <c r="H606" s="149" t="s">
        <v>1093</v>
      </c>
    </row>
    <row r="608" spans="1:10" ht="12.75">
      <c r="A608" s="144" t="s">
        <v>794</v>
      </c>
      <c r="C608" s="150" t="s">
        <v>795</v>
      </c>
      <c r="D608" s="128">
        <v>331836.17509794235</v>
      </c>
      <c r="F608" s="128">
        <v>64366.66666666667</v>
      </c>
      <c r="G608" s="128">
        <v>65066.66666666667</v>
      </c>
      <c r="H608" s="128">
        <v>267123.25397229823</v>
      </c>
      <c r="I608" s="128">
        <v>-0.0001</v>
      </c>
      <c r="J608" s="128">
        <v>-0.0001</v>
      </c>
    </row>
    <row r="609" spans="1:8" ht="12.75">
      <c r="A609" s="127">
        <v>38377.88925925926</v>
      </c>
      <c r="C609" s="150" t="s">
        <v>796</v>
      </c>
      <c r="D609" s="128">
        <v>5964.5560221009955</v>
      </c>
      <c r="F609" s="128">
        <v>404.14518843273805</v>
      </c>
      <c r="G609" s="128">
        <v>152.7525231651947</v>
      </c>
      <c r="H609" s="128">
        <v>5964.5560221009955</v>
      </c>
    </row>
    <row r="611" spans="3:8" ht="12.75">
      <c r="C611" s="150" t="s">
        <v>797</v>
      </c>
      <c r="D611" s="128">
        <v>1.797439962758895</v>
      </c>
      <c r="F611" s="128">
        <v>0.6278796298799658</v>
      </c>
      <c r="G611" s="128">
        <v>0.23476309912683616</v>
      </c>
      <c r="H611" s="128">
        <v>2.2328853566299944</v>
      </c>
    </row>
    <row r="612" spans="1:10" ht="12.75">
      <c r="A612" s="144" t="s">
        <v>786</v>
      </c>
      <c r="C612" s="145" t="s">
        <v>787</v>
      </c>
      <c r="D612" s="145" t="s">
        <v>788</v>
      </c>
      <c r="F612" s="145" t="s">
        <v>789</v>
      </c>
      <c r="G612" s="145" t="s">
        <v>790</v>
      </c>
      <c r="H612" s="145" t="s">
        <v>791</v>
      </c>
      <c r="I612" s="146" t="s">
        <v>792</v>
      </c>
      <c r="J612" s="145" t="s">
        <v>793</v>
      </c>
    </row>
    <row r="613" spans="1:8" ht="12.75">
      <c r="A613" s="147" t="s">
        <v>892</v>
      </c>
      <c r="C613" s="148">
        <v>589.5920000001788</v>
      </c>
      <c r="D613" s="128">
        <v>8705.869513601065</v>
      </c>
      <c r="F613" s="128">
        <v>1950</v>
      </c>
      <c r="G613" s="128">
        <v>1929.9999999981374</v>
      </c>
      <c r="H613" s="149" t="s">
        <v>1094</v>
      </c>
    </row>
    <row r="615" spans="4:8" ht="12.75">
      <c r="D615" s="128">
        <v>8487.448706403375</v>
      </c>
      <c r="F615" s="128">
        <v>1950</v>
      </c>
      <c r="G615" s="128">
        <v>1929.9999999981374</v>
      </c>
      <c r="H615" s="149" t="s">
        <v>1095</v>
      </c>
    </row>
    <row r="617" spans="4:8" ht="12.75">
      <c r="D617" s="128">
        <v>8566.67203874886</v>
      </c>
      <c r="F617" s="128">
        <v>1970.0000000018626</v>
      </c>
      <c r="G617" s="128">
        <v>1920.0000000018626</v>
      </c>
      <c r="H617" s="149" t="s">
        <v>1096</v>
      </c>
    </row>
    <row r="619" spans="1:10" ht="12.75">
      <c r="A619" s="144" t="s">
        <v>794</v>
      </c>
      <c r="C619" s="150" t="s">
        <v>795</v>
      </c>
      <c r="D619" s="128">
        <v>8586.663419584433</v>
      </c>
      <c r="F619" s="128">
        <v>1956.6666666672877</v>
      </c>
      <c r="G619" s="128">
        <v>1926.6666666660458</v>
      </c>
      <c r="H619" s="128">
        <v>6644.996752917767</v>
      </c>
      <c r="I619" s="128">
        <v>-0.0001</v>
      </c>
      <c r="J619" s="128">
        <v>-0.0001</v>
      </c>
    </row>
    <row r="620" spans="1:8" ht="12.75">
      <c r="A620" s="127">
        <v>38377.889861111114</v>
      </c>
      <c r="C620" s="150" t="s">
        <v>796</v>
      </c>
      <c r="D620" s="128">
        <v>110.5742001327413</v>
      </c>
      <c r="F620" s="128">
        <v>11.547005384859311</v>
      </c>
      <c r="G620" s="128">
        <v>5.773502689831492</v>
      </c>
      <c r="H620" s="128">
        <v>110.5742001327413</v>
      </c>
    </row>
    <row r="622" spans="3:8" ht="12.75">
      <c r="C622" s="150" t="s">
        <v>797</v>
      </c>
      <c r="D622" s="128">
        <v>1.2877435009335993</v>
      </c>
      <c r="F622" s="128">
        <v>0.5901365614065918</v>
      </c>
      <c r="G622" s="128">
        <v>0.2996627693685131</v>
      </c>
      <c r="H622" s="128">
        <v>1.664021883595188</v>
      </c>
    </row>
    <row r="623" spans="1:10" ht="12.75">
      <c r="A623" s="144" t="s">
        <v>786</v>
      </c>
      <c r="C623" s="145" t="s">
        <v>787</v>
      </c>
      <c r="D623" s="145" t="s">
        <v>788</v>
      </c>
      <c r="F623" s="145" t="s">
        <v>789</v>
      </c>
      <c r="G623" s="145" t="s">
        <v>790</v>
      </c>
      <c r="H623" s="145" t="s">
        <v>791</v>
      </c>
      <c r="I623" s="146" t="s">
        <v>792</v>
      </c>
      <c r="J623" s="145" t="s">
        <v>793</v>
      </c>
    </row>
    <row r="624" spans="1:8" ht="12.75">
      <c r="A624" s="147" t="s">
        <v>893</v>
      </c>
      <c r="C624" s="148">
        <v>766.4900000002235</v>
      </c>
      <c r="D624" s="128">
        <v>1999.462606254965</v>
      </c>
      <c r="F624" s="128">
        <v>1717.0000000018626</v>
      </c>
      <c r="G624" s="128">
        <v>1619</v>
      </c>
      <c r="H624" s="149" t="s">
        <v>1097</v>
      </c>
    </row>
    <row r="626" spans="4:8" ht="12.75">
      <c r="D626" s="128">
        <v>2081.7769363746047</v>
      </c>
      <c r="F626" s="128">
        <v>1535</v>
      </c>
      <c r="G626" s="128">
        <v>1563</v>
      </c>
      <c r="H626" s="149" t="s">
        <v>1098</v>
      </c>
    </row>
    <row r="628" spans="4:8" ht="12.75">
      <c r="D628" s="128">
        <v>2024.0940301381052</v>
      </c>
      <c r="F628" s="128">
        <v>1709</v>
      </c>
      <c r="G628" s="128">
        <v>1587</v>
      </c>
      <c r="H628" s="149" t="s">
        <v>1099</v>
      </c>
    </row>
    <row r="630" spans="1:10" ht="12.75">
      <c r="A630" s="144" t="s">
        <v>794</v>
      </c>
      <c r="C630" s="150" t="s">
        <v>795</v>
      </c>
      <c r="D630" s="128">
        <v>2035.1111909225583</v>
      </c>
      <c r="F630" s="128">
        <v>1653.6666666672877</v>
      </c>
      <c r="G630" s="128">
        <v>1589.6666666666665</v>
      </c>
      <c r="H630" s="128">
        <v>414.6933047433982</v>
      </c>
      <c r="I630" s="128">
        <v>-0.0001</v>
      </c>
      <c r="J630" s="128">
        <v>-0.0001</v>
      </c>
    </row>
    <row r="631" spans="1:8" ht="12.75">
      <c r="A631" s="127">
        <v>38377.89046296296</v>
      </c>
      <c r="C631" s="150" t="s">
        <v>796</v>
      </c>
      <c r="D631" s="128">
        <v>42.248616658706325</v>
      </c>
      <c r="F631" s="128">
        <v>102.84616343574005</v>
      </c>
      <c r="G631" s="128">
        <v>28.09507667427397</v>
      </c>
      <c r="H631" s="128">
        <v>42.248616658706325</v>
      </c>
    </row>
    <row r="633" spans="3:8" ht="12.75">
      <c r="C633" s="150" t="s">
        <v>797</v>
      </c>
      <c r="D633" s="128">
        <v>2.0759856683582067</v>
      </c>
      <c r="F633" s="128">
        <v>6.219280191636854</v>
      </c>
      <c r="G633" s="128">
        <v>1.7673564693399442</v>
      </c>
      <c r="H633" s="128">
        <v>10.187918680010691</v>
      </c>
    </row>
    <row r="634" spans="1:16" ht="12.75">
      <c r="A634" s="138" t="s">
        <v>736</v>
      </c>
      <c r="B634" s="133" t="s">
        <v>1100</v>
      </c>
      <c r="D634" s="138" t="s">
        <v>737</v>
      </c>
      <c r="E634" s="133" t="s">
        <v>738</v>
      </c>
      <c r="F634" s="134" t="s">
        <v>802</v>
      </c>
      <c r="G634" s="139" t="s">
        <v>740</v>
      </c>
      <c r="H634" s="140">
        <v>1</v>
      </c>
      <c r="I634" s="141" t="s">
        <v>741</v>
      </c>
      <c r="J634" s="140">
        <v>6</v>
      </c>
      <c r="K634" s="139" t="s">
        <v>742</v>
      </c>
      <c r="L634" s="142">
        <v>1</v>
      </c>
      <c r="M634" s="139" t="s">
        <v>743</v>
      </c>
      <c r="N634" s="143">
        <v>1</v>
      </c>
      <c r="O634" s="139" t="s">
        <v>744</v>
      </c>
      <c r="P634" s="143">
        <v>1</v>
      </c>
    </row>
    <row r="636" spans="1:10" ht="12.75">
      <c r="A636" s="144" t="s">
        <v>786</v>
      </c>
      <c r="C636" s="145" t="s">
        <v>787</v>
      </c>
      <c r="D636" s="145" t="s">
        <v>788</v>
      </c>
      <c r="F636" s="145" t="s">
        <v>789</v>
      </c>
      <c r="G636" s="145" t="s">
        <v>790</v>
      </c>
      <c r="H636" s="145" t="s">
        <v>791</v>
      </c>
      <c r="I636" s="146" t="s">
        <v>792</v>
      </c>
      <c r="J636" s="145" t="s">
        <v>793</v>
      </c>
    </row>
    <row r="637" spans="1:8" ht="12.75">
      <c r="A637" s="147" t="s">
        <v>717</v>
      </c>
      <c r="C637" s="148">
        <v>178.2290000000503</v>
      </c>
      <c r="D637" s="128">
        <v>474.00087717035785</v>
      </c>
      <c r="F637" s="128">
        <v>505.00000000046566</v>
      </c>
      <c r="G637" s="128">
        <v>501.99999999953434</v>
      </c>
      <c r="H637" s="149" t="s">
        <v>1101</v>
      </c>
    </row>
    <row r="639" spans="4:8" ht="12.75">
      <c r="D639" s="128">
        <v>480.6228749486618</v>
      </c>
      <c r="F639" s="128">
        <v>503</v>
      </c>
      <c r="G639" s="128">
        <v>431</v>
      </c>
      <c r="H639" s="149" t="s">
        <v>1102</v>
      </c>
    </row>
    <row r="641" spans="4:8" ht="12.75">
      <c r="D641" s="128">
        <v>463.30623185029253</v>
      </c>
      <c r="F641" s="128">
        <v>397</v>
      </c>
      <c r="G641" s="128">
        <v>395</v>
      </c>
      <c r="H641" s="149" t="s">
        <v>1103</v>
      </c>
    </row>
    <row r="643" spans="1:8" ht="12.75">
      <c r="A643" s="144" t="s">
        <v>794</v>
      </c>
      <c r="C643" s="150" t="s">
        <v>795</v>
      </c>
      <c r="D643" s="128">
        <v>472.6433279897707</v>
      </c>
      <c r="F643" s="128">
        <v>468.33333333348855</v>
      </c>
      <c r="G643" s="128">
        <v>442.66666666651145</v>
      </c>
      <c r="H643" s="128">
        <v>20.235453974060086</v>
      </c>
    </row>
    <row r="644" spans="1:8" ht="12.75">
      <c r="A644" s="127">
        <v>38377.892800925925</v>
      </c>
      <c r="C644" s="150" t="s">
        <v>796</v>
      </c>
      <c r="D644" s="128">
        <v>8.737776426660798</v>
      </c>
      <c r="F644" s="128">
        <v>61.78457196865953</v>
      </c>
      <c r="G644" s="128">
        <v>54.44569159543954</v>
      </c>
      <c r="H644" s="128">
        <v>8.737776426660798</v>
      </c>
    </row>
    <row r="646" spans="3:8" ht="12.75">
      <c r="C646" s="150" t="s">
        <v>797</v>
      </c>
      <c r="D646" s="128">
        <v>1.848704066938592</v>
      </c>
      <c r="F646" s="128">
        <v>13.192435295794816</v>
      </c>
      <c r="G646" s="128">
        <v>12.299478523070473</v>
      </c>
      <c r="H646" s="128">
        <v>43.18053075489085</v>
      </c>
    </row>
    <row r="647" spans="1:10" ht="12.75">
      <c r="A647" s="144" t="s">
        <v>786</v>
      </c>
      <c r="C647" s="145" t="s">
        <v>787</v>
      </c>
      <c r="D647" s="145" t="s">
        <v>788</v>
      </c>
      <c r="F647" s="145" t="s">
        <v>789</v>
      </c>
      <c r="G647" s="145" t="s">
        <v>790</v>
      </c>
      <c r="H647" s="145" t="s">
        <v>791</v>
      </c>
      <c r="I647" s="146" t="s">
        <v>792</v>
      </c>
      <c r="J647" s="145" t="s">
        <v>793</v>
      </c>
    </row>
    <row r="648" spans="1:8" ht="12.75">
      <c r="A648" s="147" t="s">
        <v>886</v>
      </c>
      <c r="C648" s="148">
        <v>251.61100000003353</v>
      </c>
      <c r="D648" s="128">
        <v>4790947.289283752</v>
      </c>
      <c r="F648" s="128">
        <v>29100</v>
      </c>
      <c r="G648" s="128">
        <v>24800</v>
      </c>
      <c r="H648" s="149" t="s">
        <v>1104</v>
      </c>
    </row>
    <row r="650" spans="4:8" ht="12.75">
      <c r="D650" s="128">
        <v>4685081.425621033</v>
      </c>
      <c r="F650" s="128">
        <v>30000</v>
      </c>
      <c r="G650" s="128">
        <v>24500</v>
      </c>
      <c r="H650" s="149" t="s">
        <v>1105</v>
      </c>
    </row>
    <row r="652" spans="4:8" ht="12.75">
      <c r="D652" s="128">
        <v>4788595.6834869385</v>
      </c>
      <c r="F652" s="128">
        <v>29300</v>
      </c>
      <c r="G652" s="128">
        <v>24700</v>
      </c>
      <c r="H652" s="149" t="s">
        <v>1106</v>
      </c>
    </row>
    <row r="654" spans="1:10" ht="12.75">
      <c r="A654" s="144" t="s">
        <v>794</v>
      </c>
      <c r="C654" s="150" t="s">
        <v>795</v>
      </c>
      <c r="D654" s="128">
        <v>4754874.799463908</v>
      </c>
      <c r="F654" s="128">
        <v>29466.666666666664</v>
      </c>
      <c r="G654" s="128">
        <v>24666.666666666664</v>
      </c>
      <c r="H654" s="128">
        <v>4727831.791066683</v>
      </c>
      <c r="I654" s="128">
        <v>-0.0001</v>
      </c>
      <c r="J654" s="128">
        <v>-0.0001</v>
      </c>
    </row>
    <row r="655" spans="1:8" ht="12.75">
      <c r="A655" s="127">
        <v>38377.893379629626</v>
      </c>
      <c r="C655" s="150" t="s">
        <v>796</v>
      </c>
      <c r="D655" s="128">
        <v>60454.27021096194</v>
      </c>
      <c r="F655" s="128">
        <v>472.58156262526086</v>
      </c>
      <c r="G655" s="128">
        <v>152.7525231651947</v>
      </c>
      <c r="H655" s="128">
        <v>60454.27021096194</v>
      </c>
    </row>
    <row r="657" spans="3:8" ht="12.75">
      <c r="C657" s="150" t="s">
        <v>797</v>
      </c>
      <c r="D657" s="128">
        <v>1.2714166568124552</v>
      </c>
      <c r="F657" s="128">
        <v>1.60378358356989</v>
      </c>
      <c r="G657" s="128">
        <v>0.6192669858048436</v>
      </c>
      <c r="H657" s="128">
        <v>1.2786891091428276</v>
      </c>
    </row>
    <row r="658" spans="1:10" ht="12.75">
      <c r="A658" s="144" t="s">
        <v>786</v>
      </c>
      <c r="C658" s="145" t="s">
        <v>787</v>
      </c>
      <c r="D658" s="145" t="s">
        <v>788</v>
      </c>
      <c r="F658" s="145" t="s">
        <v>789</v>
      </c>
      <c r="G658" s="145" t="s">
        <v>790</v>
      </c>
      <c r="H658" s="145" t="s">
        <v>791</v>
      </c>
      <c r="I658" s="146" t="s">
        <v>792</v>
      </c>
      <c r="J658" s="145" t="s">
        <v>793</v>
      </c>
    </row>
    <row r="659" spans="1:8" ht="12.75">
      <c r="A659" s="147" t="s">
        <v>889</v>
      </c>
      <c r="C659" s="148">
        <v>257.6099999998696</v>
      </c>
      <c r="D659" s="128">
        <v>269343.7182812691</v>
      </c>
      <c r="F659" s="128">
        <v>11177.5</v>
      </c>
      <c r="G659" s="128">
        <v>9222.5</v>
      </c>
      <c r="H659" s="149" t="s">
        <v>1107</v>
      </c>
    </row>
    <row r="661" spans="4:8" ht="12.75">
      <c r="D661" s="128">
        <v>266669.4557104111</v>
      </c>
      <c r="F661" s="128">
        <v>11230</v>
      </c>
      <c r="G661" s="128">
        <v>9067.5</v>
      </c>
      <c r="H661" s="149" t="s">
        <v>1108</v>
      </c>
    </row>
    <row r="663" spans="4:8" ht="12.75">
      <c r="D663" s="128">
        <v>270992.9128255844</v>
      </c>
      <c r="F663" s="128">
        <v>11330</v>
      </c>
      <c r="G663" s="128">
        <v>9220</v>
      </c>
      <c r="H663" s="149" t="s">
        <v>1109</v>
      </c>
    </row>
    <row r="665" spans="1:10" ht="12.75">
      <c r="A665" s="144" t="s">
        <v>794</v>
      </c>
      <c r="C665" s="150" t="s">
        <v>795</v>
      </c>
      <c r="D665" s="128">
        <v>269002.02893908817</v>
      </c>
      <c r="F665" s="128">
        <v>11245.833333333332</v>
      </c>
      <c r="G665" s="128">
        <v>9170</v>
      </c>
      <c r="H665" s="128">
        <v>258794.11227242154</v>
      </c>
      <c r="I665" s="128">
        <v>-0.0001</v>
      </c>
      <c r="J665" s="128">
        <v>-0.0001</v>
      </c>
    </row>
    <row r="666" spans="1:8" ht="12.75">
      <c r="A666" s="127">
        <v>38377.89413194444</v>
      </c>
      <c r="C666" s="150" t="s">
        <v>796</v>
      </c>
      <c r="D666" s="128">
        <v>2181.8877289176826</v>
      </c>
      <c r="F666" s="128">
        <v>77.4731136158431</v>
      </c>
      <c r="G666" s="128">
        <v>88.77640452282353</v>
      </c>
      <c r="H666" s="128">
        <v>2181.8877289176826</v>
      </c>
    </row>
    <row r="668" spans="3:8" ht="12.75">
      <c r="C668" s="150" t="s">
        <v>797</v>
      </c>
      <c r="D668" s="128">
        <v>0.8111045621190246</v>
      </c>
      <c r="F668" s="128">
        <v>0.6889050488255779</v>
      </c>
      <c r="G668" s="128">
        <v>0.968117824676374</v>
      </c>
      <c r="H668" s="128">
        <v>0.8430979011689811</v>
      </c>
    </row>
    <row r="669" spans="1:10" ht="12.75">
      <c r="A669" s="144" t="s">
        <v>786</v>
      </c>
      <c r="C669" s="145" t="s">
        <v>787</v>
      </c>
      <c r="D669" s="145" t="s">
        <v>788</v>
      </c>
      <c r="F669" s="145" t="s">
        <v>789</v>
      </c>
      <c r="G669" s="145" t="s">
        <v>790</v>
      </c>
      <c r="H669" s="145" t="s">
        <v>791</v>
      </c>
      <c r="I669" s="146" t="s">
        <v>792</v>
      </c>
      <c r="J669" s="145" t="s">
        <v>793</v>
      </c>
    </row>
    <row r="670" spans="1:8" ht="12.75">
      <c r="A670" s="147" t="s">
        <v>888</v>
      </c>
      <c r="C670" s="148">
        <v>259.9399999999441</v>
      </c>
      <c r="D670" s="128">
        <v>2891139.222831726</v>
      </c>
      <c r="F670" s="128">
        <v>22650</v>
      </c>
      <c r="G670" s="128">
        <v>19025</v>
      </c>
      <c r="H670" s="149" t="s">
        <v>1110</v>
      </c>
    </row>
    <row r="672" spans="4:8" ht="12.75">
      <c r="D672" s="128">
        <v>3030660.772380829</v>
      </c>
      <c r="F672" s="128">
        <v>22000</v>
      </c>
      <c r="G672" s="128">
        <v>19050</v>
      </c>
      <c r="H672" s="149" t="s">
        <v>1111</v>
      </c>
    </row>
    <row r="674" spans="4:8" ht="12.75">
      <c r="D674" s="128">
        <v>2811394.672176361</v>
      </c>
      <c r="F674" s="128">
        <v>22875</v>
      </c>
      <c r="G674" s="128">
        <v>19100</v>
      </c>
      <c r="H674" s="149" t="s">
        <v>1112</v>
      </c>
    </row>
    <row r="676" spans="1:10" ht="12.75">
      <c r="A676" s="144" t="s">
        <v>794</v>
      </c>
      <c r="C676" s="150" t="s">
        <v>795</v>
      </c>
      <c r="D676" s="128">
        <v>2911064.8891296387</v>
      </c>
      <c r="F676" s="128">
        <v>22508.333333333336</v>
      </c>
      <c r="G676" s="128">
        <v>19058.333333333332</v>
      </c>
      <c r="H676" s="128">
        <v>2890264.1315538804</v>
      </c>
      <c r="I676" s="128">
        <v>-0.0001</v>
      </c>
      <c r="J676" s="128">
        <v>-0.0001</v>
      </c>
    </row>
    <row r="677" spans="1:8" ht="12.75">
      <c r="A677" s="127">
        <v>38377.894907407404</v>
      </c>
      <c r="C677" s="150" t="s">
        <v>796</v>
      </c>
      <c r="D677" s="128">
        <v>110982.79059287375</v>
      </c>
      <c r="F677" s="128">
        <v>454.3768626738529</v>
      </c>
      <c r="G677" s="128">
        <v>38.188130791298676</v>
      </c>
      <c r="H677" s="128">
        <v>110982.79059287375</v>
      </c>
    </row>
    <row r="679" spans="3:8" ht="12.75">
      <c r="C679" s="150" t="s">
        <v>797</v>
      </c>
      <c r="D679" s="128">
        <v>3.812446469582332</v>
      </c>
      <c r="F679" s="128">
        <v>2.018705054456214</v>
      </c>
      <c r="G679" s="128">
        <v>0.2003749757304697</v>
      </c>
      <c r="H679" s="128">
        <v>3.8398840224061646</v>
      </c>
    </row>
    <row r="680" spans="1:10" ht="12.75">
      <c r="A680" s="144" t="s">
        <v>786</v>
      </c>
      <c r="C680" s="145" t="s">
        <v>787</v>
      </c>
      <c r="D680" s="145" t="s">
        <v>788</v>
      </c>
      <c r="F680" s="145" t="s">
        <v>789</v>
      </c>
      <c r="G680" s="145" t="s">
        <v>790</v>
      </c>
      <c r="H680" s="145" t="s">
        <v>791</v>
      </c>
      <c r="I680" s="146" t="s">
        <v>792</v>
      </c>
      <c r="J680" s="145" t="s">
        <v>793</v>
      </c>
    </row>
    <row r="681" spans="1:8" ht="12.75">
      <c r="A681" s="147" t="s">
        <v>890</v>
      </c>
      <c r="C681" s="148">
        <v>285.2129999999888</v>
      </c>
      <c r="D681" s="128">
        <v>1218676.5413475037</v>
      </c>
      <c r="F681" s="128">
        <v>13950</v>
      </c>
      <c r="G681" s="128">
        <v>12150</v>
      </c>
      <c r="H681" s="149" t="s">
        <v>1113</v>
      </c>
    </row>
    <row r="683" spans="4:8" ht="12.75">
      <c r="D683" s="128">
        <v>1169960.3795452118</v>
      </c>
      <c r="F683" s="128">
        <v>13725</v>
      </c>
      <c r="G683" s="128">
        <v>12450</v>
      </c>
      <c r="H683" s="149" t="s">
        <v>1114</v>
      </c>
    </row>
    <row r="685" spans="4:8" ht="12.75">
      <c r="D685" s="128">
        <v>1189443.1836280823</v>
      </c>
      <c r="F685" s="128">
        <v>13525</v>
      </c>
      <c r="G685" s="128">
        <v>12350</v>
      </c>
      <c r="H685" s="149" t="s">
        <v>1115</v>
      </c>
    </row>
    <row r="687" spans="1:10" ht="12.75">
      <c r="A687" s="144" t="s">
        <v>794</v>
      </c>
      <c r="C687" s="150" t="s">
        <v>795</v>
      </c>
      <c r="D687" s="128">
        <v>1192693.3681735992</v>
      </c>
      <c r="F687" s="128">
        <v>13733.333333333332</v>
      </c>
      <c r="G687" s="128">
        <v>12316.666666666668</v>
      </c>
      <c r="H687" s="128">
        <v>1179743.2466669164</v>
      </c>
      <c r="I687" s="128">
        <v>-0.0001</v>
      </c>
      <c r="J687" s="128">
        <v>-0.0001</v>
      </c>
    </row>
    <row r="688" spans="1:8" ht="12.75">
      <c r="A688" s="127">
        <v>38377.89569444444</v>
      </c>
      <c r="C688" s="150" t="s">
        <v>796</v>
      </c>
      <c r="D688" s="128">
        <v>24520.17291683863</v>
      </c>
      <c r="F688" s="128">
        <v>212.62251370288453</v>
      </c>
      <c r="G688" s="128">
        <v>152.7525231651947</v>
      </c>
      <c r="H688" s="128">
        <v>24520.17291683863</v>
      </c>
    </row>
    <row r="690" spans="3:8" ht="12.75">
      <c r="C690" s="150" t="s">
        <v>797</v>
      </c>
      <c r="D690" s="128">
        <v>2.0558656207158235</v>
      </c>
      <c r="F690" s="128">
        <v>1.5482221871569266</v>
      </c>
      <c r="G690" s="128">
        <v>1.2402099309758703</v>
      </c>
      <c r="H690" s="128">
        <v>2.078432996850335</v>
      </c>
    </row>
    <row r="691" spans="1:10" ht="12.75">
      <c r="A691" s="144" t="s">
        <v>786</v>
      </c>
      <c r="C691" s="145" t="s">
        <v>787</v>
      </c>
      <c r="D691" s="145" t="s">
        <v>788</v>
      </c>
      <c r="F691" s="145" t="s">
        <v>789</v>
      </c>
      <c r="G691" s="145" t="s">
        <v>790</v>
      </c>
      <c r="H691" s="145" t="s">
        <v>791</v>
      </c>
      <c r="I691" s="146" t="s">
        <v>792</v>
      </c>
      <c r="J691" s="145" t="s">
        <v>793</v>
      </c>
    </row>
    <row r="692" spans="1:8" ht="12.75">
      <c r="A692" s="147" t="s">
        <v>886</v>
      </c>
      <c r="C692" s="148">
        <v>288.1579999998212</v>
      </c>
      <c r="D692" s="128">
        <v>477073.7024526596</v>
      </c>
      <c r="F692" s="128">
        <v>4600</v>
      </c>
      <c r="G692" s="128">
        <v>3690.0000000037253</v>
      </c>
      <c r="H692" s="149" t="s">
        <v>1116</v>
      </c>
    </row>
    <row r="694" spans="4:8" ht="12.75">
      <c r="D694" s="128">
        <v>434030.1572241783</v>
      </c>
      <c r="F694" s="128">
        <v>4600</v>
      </c>
      <c r="G694" s="128">
        <v>3690.0000000037253</v>
      </c>
      <c r="H694" s="149" t="s">
        <v>1117</v>
      </c>
    </row>
    <row r="696" spans="4:8" ht="12.75">
      <c r="D696" s="128">
        <v>482823.47942972183</v>
      </c>
      <c r="F696" s="128">
        <v>4600</v>
      </c>
      <c r="G696" s="128">
        <v>3690.0000000037253</v>
      </c>
      <c r="H696" s="149" t="s">
        <v>1118</v>
      </c>
    </row>
    <row r="698" spans="1:10" ht="12.75">
      <c r="A698" s="144" t="s">
        <v>794</v>
      </c>
      <c r="C698" s="150" t="s">
        <v>795</v>
      </c>
      <c r="D698" s="128">
        <v>464642.4463688532</v>
      </c>
      <c r="F698" s="128">
        <v>4600</v>
      </c>
      <c r="G698" s="128">
        <v>3690.0000000037253</v>
      </c>
      <c r="H698" s="128">
        <v>460504.49282902834</v>
      </c>
      <c r="I698" s="128">
        <v>-0.0001</v>
      </c>
      <c r="J698" s="128">
        <v>-0.0001</v>
      </c>
    </row>
    <row r="699" spans="1:8" ht="12.75">
      <c r="A699" s="127">
        <v>38377.896215277775</v>
      </c>
      <c r="C699" s="150" t="s">
        <v>796</v>
      </c>
      <c r="D699" s="128">
        <v>26666.442747944</v>
      </c>
      <c r="G699" s="128">
        <v>5.638186222554939E-05</v>
      </c>
      <c r="H699" s="128">
        <v>26666.442747944</v>
      </c>
    </row>
    <row r="701" spans="3:8" ht="12.75">
      <c r="C701" s="150" t="s">
        <v>797</v>
      </c>
      <c r="D701" s="128">
        <v>5.739131875776805</v>
      </c>
      <c r="F701" s="128">
        <v>0</v>
      </c>
      <c r="G701" s="128">
        <v>1.5279637459483052E-06</v>
      </c>
      <c r="H701" s="128">
        <v>5.790701972118317</v>
      </c>
    </row>
    <row r="702" spans="1:10" ht="12.75">
      <c r="A702" s="144" t="s">
        <v>786</v>
      </c>
      <c r="C702" s="145" t="s">
        <v>787</v>
      </c>
      <c r="D702" s="145" t="s">
        <v>788</v>
      </c>
      <c r="F702" s="145" t="s">
        <v>789</v>
      </c>
      <c r="G702" s="145" t="s">
        <v>790</v>
      </c>
      <c r="H702" s="145" t="s">
        <v>791</v>
      </c>
      <c r="I702" s="146" t="s">
        <v>792</v>
      </c>
      <c r="J702" s="145" t="s">
        <v>793</v>
      </c>
    </row>
    <row r="703" spans="1:8" ht="12.75">
      <c r="A703" s="147" t="s">
        <v>887</v>
      </c>
      <c r="C703" s="148">
        <v>334.94100000010803</v>
      </c>
      <c r="D703" s="128">
        <v>179186.8641488552</v>
      </c>
      <c r="F703" s="128">
        <v>26500</v>
      </c>
      <c r="H703" s="149" t="s">
        <v>1119</v>
      </c>
    </row>
    <row r="705" spans="4:8" ht="12.75">
      <c r="D705" s="128">
        <v>199968.92140865326</v>
      </c>
      <c r="F705" s="128">
        <v>27100</v>
      </c>
      <c r="H705" s="149" t="s">
        <v>1120</v>
      </c>
    </row>
    <row r="707" spans="4:8" ht="12.75">
      <c r="D707" s="128">
        <v>204051.49599409103</v>
      </c>
      <c r="F707" s="128">
        <v>25900</v>
      </c>
      <c r="H707" s="149" t="s">
        <v>1121</v>
      </c>
    </row>
    <row r="709" spans="1:10" ht="12.75">
      <c r="A709" s="144" t="s">
        <v>794</v>
      </c>
      <c r="C709" s="150" t="s">
        <v>795</v>
      </c>
      <c r="D709" s="128">
        <v>194402.4271838665</v>
      </c>
      <c r="F709" s="128">
        <v>26500</v>
      </c>
      <c r="H709" s="128">
        <v>167902.4271838665</v>
      </c>
      <c r="I709" s="128">
        <v>-0.0001</v>
      </c>
      <c r="J709" s="128">
        <v>-0.0001</v>
      </c>
    </row>
    <row r="710" spans="1:8" ht="12.75">
      <c r="A710" s="127">
        <v>38377.89677083334</v>
      </c>
      <c r="C710" s="150" t="s">
        <v>796</v>
      </c>
      <c r="D710" s="128">
        <v>13334.236861017682</v>
      </c>
      <c r="F710" s="128">
        <v>600</v>
      </c>
      <c r="H710" s="128">
        <v>13334.236861017682</v>
      </c>
    </row>
    <row r="712" spans="3:8" ht="12.75">
      <c r="C712" s="150" t="s">
        <v>797</v>
      </c>
      <c r="D712" s="128">
        <v>6.859089700771129</v>
      </c>
      <c r="F712" s="128">
        <v>2.2641509433962264</v>
      </c>
      <c r="H712" s="128">
        <v>7.941658190810806</v>
      </c>
    </row>
    <row r="713" spans="1:10" ht="12.75">
      <c r="A713" s="144" t="s">
        <v>786</v>
      </c>
      <c r="C713" s="145" t="s">
        <v>787</v>
      </c>
      <c r="D713" s="145" t="s">
        <v>788</v>
      </c>
      <c r="F713" s="145" t="s">
        <v>789</v>
      </c>
      <c r="G713" s="145" t="s">
        <v>790</v>
      </c>
      <c r="H713" s="145" t="s">
        <v>791</v>
      </c>
      <c r="I713" s="146" t="s">
        <v>792</v>
      </c>
      <c r="J713" s="145" t="s">
        <v>793</v>
      </c>
    </row>
    <row r="714" spans="1:8" ht="12.75">
      <c r="A714" s="147" t="s">
        <v>891</v>
      </c>
      <c r="C714" s="148">
        <v>393.36599999992177</v>
      </c>
      <c r="D714" s="128">
        <v>4979332.496429443</v>
      </c>
      <c r="F714" s="128">
        <v>19400</v>
      </c>
      <c r="G714" s="128">
        <v>15500</v>
      </c>
      <c r="H714" s="149" t="s">
        <v>1122</v>
      </c>
    </row>
    <row r="716" spans="4:8" ht="12.75">
      <c r="D716" s="128">
        <v>4940861.402984619</v>
      </c>
      <c r="F716" s="128">
        <v>18300</v>
      </c>
      <c r="G716" s="128">
        <v>15100</v>
      </c>
      <c r="H716" s="149" t="s">
        <v>1123</v>
      </c>
    </row>
    <row r="718" spans="4:8" ht="12.75">
      <c r="D718" s="128">
        <v>4862884.181350708</v>
      </c>
      <c r="F718" s="128">
        <v>18900</v>
      </c>
      <c r="G718" s="128">
        <v>15100</v>
      </c>
      <c r="H718" s="149" t="s">
        <v>1124</v>
      </c>
    </row>
    <row r="720" spans="1:10" ht="12.75">
      <c r="A720" s="144" t="s">
        <v>794</v>
      </c>
      <c r="C720" s="150" t="s">
        <v>795</v>
      </c>
      <c r="D720" s="128">
        <v>4927692.693588257</v>
      </c>
      <c r="F720" s="128">
        <v>18866.666666666668</v>
      </c>
      <c r="G720" s="128">
        <v>15233.333333333332</v>
      </c>
      <c r="H720" s="128">
        <v>4910642.693588257</v>
      </c>
      <c r="I720" s="128">
        <v>-0.0001</v>
      </c>
      <c r="J720" s="128">
        <v>-0.0001</v>
      </c>
    </row>
    <row r="721" spans="1:8" ht="12.75">
      <c r="A721" s="127">
        <v>38377.89732638889</v>
      </c>
      <c r="C721" s="150" t="s">
        <v>796</v>
      </c>
      <c r="D721" s="128">
        <v>59330.54610861648</v>
      </c>
      <c r="F721" s="128">
        <v>550.7570547286101</v>
      </c>
      <c r="G721" s="128">
        <v>230.94010767585027</v>
      </c>
      <c r="H721" s="128">
        <v>59330.54610861648</v>
      </c>
    </row>
    <row r="723" spans="3:8" ht="12.75">
      <c r="C723" s="150" t="s">
        <v>797</v>
      </c>
      <c r="D723" s="128">
        <v>1.2040228520300247</v>
      </c>
      <c r="F723" s="128">
        <v>2.919207003861891</v>
      </c>
      <c r="G723" s="128">
        <v>1.5160182123141157</v>
      </c>
      <c r="H723" s="128">
        <v>1.208203280317735</v>
      </c>
    </row>
    <row r="724" spans="1:10" ht="12.75">
      <c r="A724" s="144" t="s">
        <v>786</v>
      </c>
      <c r="C724" s="145" t="s">
        <v>787</v>
      </c>
      <c r="D724" s="145" t="s">
        <v>788</v>
      </c>
      <c r="F724" s="145" t="s">
        <v>789</v>
      </c>
      <c r="G724" s="145" t="s">
        <v>790</v>
      </c>
      <c r="H724" s="145" t="s">
        <v>791</v>
      </c>
      <c r="I724" s="146" t="s">
        <v>792</v>
      </c>
      <c r="J724" s="145" t="s">
        <v>793</v>
      </c>
    </row>
    <row r="725" spans="1:8" ht="12.75">
      <c r="A725" s="147" t="s">
        <v>885</v>
      </c>
      <c r="C725" s="148">
        <v>396.15199999976903</v>
      </c>
      <c r="D725" s="128">
        <v>8667903.271102905</v>
      </c>
      <c r="F725" s="128">
        <v>97800</v>
      </c>
      <c r="G725" s="128">
        <v>93900</v>
      </c>
      <c r="H725" s="149" t="s">
        <v>1125</v>
      </c>
    </row>
    <row r="727" spans="4:8" ht="12.75">
      <c r="D727" s="128">
        <v>8163648.101882935</v>
      </c>
      <c r="F727" s="128">
        <v>96300</v>
      </c>
      <c r="G727" s="128">
        <v>95700</v>
      </c>
      <c r="H727" s="149" t="s">
        <v>1126</v>
      </c>
    </row>
    <row r="729" spans="4:8" ht="12.75">
      <c r="D729" s="128">
        <v>6798450</v>
      </c>
      <c r="F729" s="128">
        <v>93500</v>
      </c>
      <c r="G729" s="128">
        <v>95300</v>
      </c>
      <c r="H729" s="149" t="s">
        <v>1127</v>
      </c>
    </row>
    <row r="731" spans="1:10" ht="12.75">
      <c r="A731" s="144" t="s">
        <v>794</v>
      </c>
      <c r="C731" s="150" t="s">
        <v>795</v>
      </c>
      <c r="D731" s="128">
        <v>7876667.124328613</v>
      </c>
      <c r="F731" s="128">
        <v>95866.66666666666</v>
      </c>
      <c r="G731" s="128">
        <v>94966.66666666666</v>
      </c>
      <c r="H731" s="128">
        <v>7781245.641966347</v>
      </c>
      <c r="I731" s="128">
        <v>-0.0001</v>
      </c>
      <c r="J731" s="128">
        <v>-0.0001</v>
      </c>
    </row>
    <row r="732" spans="1:8" ht="12.75">
      <c r="A732" s="127">
        <v>38377.89790509259</v>
      </c>
      <c r="C732" s="150" t="s">
        <v>796</v>
      </c>
      <c r="D732" s="128">
        <v>967203.4141367851</v>
      </c>
      <c r="F732" s="128">
        <v>2182.5062046494468</v>
      </c>
      <c r="G732" s="128">
        <v>945.1631252505217</v>
      </c>
      <c r="H732" s="128">
        <v>967203.4141367851</v>
      </c>
    </row>
    <row r="734" spans="3:8" ht="12.75">
      <c r="C734" s="150" t="s">
        <v>797</v>
      </c>
      <c r="D734" s="128">
        <v>12.279348598462285</v>
      </c>
      <c r="F734" s="128">
        <v>2.2766059158373935</v>
      </c>
      <c r="G734" s="128">
        <v>0.9952577661465657</v>
      </c>
      <c r="H734" s="128">
        <v>12.429930356142433</v>
      </c>
    </row>
    <row r="735" spans="1:10" ht="12.75">
      <c r="A735" s="144" t="s">
        <v>786</v>
      </c>
      <c r="C735" s="145" t="s">
        <v>787</v>
      </c>
      <c r="D735" s="145" t="s">
        <v>788</v>
      </c>
      <c r="F735" s="145" t="s">
        <v>789</v>
      </c>
      <c r="G735" s="145" t="s">
        <v>790</v>
      </c>
      <c r="H735" s="145" t="s">
        <v>791</v>
      </c>
      <c r="I735" s="146" t="s">
        <v>792</v>
      </c>
      <c r="J735" s="145" t="s">
        <v>793</v>
      </c>
    </row>
    <row r="736" spans="1:8" ht="12.75">
      <c r="A736" s="147" t="s">
        <v>892</v>
      </c>
      <c r="C736" s="148">
        <v>589.5920000001788</v>
      </c>
      <c r="D736" s="128">
        <v>397947.29059934616</v>
      </c>
      <c r="F736" s="128">
        <v>3740.0000000037253</v>
      </c>
      <c r="G736" s="128">
        <v>3190</v>
      </c>
      <c r="H736" s="149" t="s">
        <v>1128</v>
      </c>
    </row>
    <row r="738" spans="4:8" ht="12.75">
      <c r="D738" s="128">
        <v>384622.08589553833</v>
      </c>
      <c r="F738" s="128">
        <v>3950</v>
      </c>
      <c r="G738" s="128">
        <v>3290.0000000037253</v>
      </c>
      <c r="H738" s="149" t="s">
        <v>1129</v>
      </c>
    </row>
    <row r="740" spans="4:8" ht="12.75">
      <c r="D740" s="128">
        <v>380654.121117115</v>
      </c>
      <c r="F740" s="128">
        <v>3870</v>
      </c>
      <c r="G740" s="128">
        <v>3209.9999999962747</v>
      </c>
      <c r="H740" s="149" t="s">
        <v>1130</v>
      </c>
    </row>
    <row r="742" spans="1:10" ht="12.75">
      <c r="A742" s="144" t="s">
        <v>794</v>
      </c>
      <c r="C742" s="150" t="s">
        <v>795</v>
      </c>
      <c r="D742" s="128">
        <v>387741.1658706665</v>
      </c>
      <c r="F742" s="128">
        <v>3853.3333333345754</v>
      </c>
      <c r="G742" s="128">
        <v>3230</v>
      </c>
      <c r="H742" s="128">
        <v>384199.4992039993</v>
      </c>
      <c r="I742" s="128">
        <v>-0.0001</v>
      </c>
      <c r="J742" s="128">
        <v>-0.0001</v>
      </c>
    </row>
    <row r="743" spans="1:8" ht="12.75">
      <c r="A743" s="127">
        <v>38377.89849537037</v>
      </c>
      <c r="C743" s="150" t="s">
        <v>796</v>
      </c>
      <c r="D743" s="128">
        <v>9058.693206181782</v>
      </c>
      <c r="F743" s="128">
        <v>105.98742063523642</v>
      </c>
      <c r="G743" s="128">
        <v>52.91502622411537</v>
      </c>
      <c r="H743" s="128">
        <v>9058.693206181782</v>
      </c>
    </row>
    <row r="745" spans="3:8" ht="12.75">
      <c r="C745" s="150" t="s">
        <v>797</v>
      </c>
      <c r="D745" s="128">
        <v>2.3362732677198803</v>
      </c>
      <c r="F745" s="128">
        <v>2.750538597799366</v>
      </c>
      <c r="G745" s="128">
        <v>1.6382361060097643</v>
      </c>
      <c r="H745" s="128">
        <v>2.35780973815686</v>
      </c>
    </row>
    <row r="746" spans="1:10" ht="12.75">
      <c r="A746" s="144" t="s">
        <v>786</v>
      </c>
      <c r="C746" s="145" t="s">
        <v>787</v>
      </c>
      <c r="D746" s="145" t="s">
        <v>788</v>
      </c>
      <c r="F746" s="145" t="s">
        <v>789</v>
      </c>
      <c r="G746" s="145" t="s">
        <v>790</v>
      </c>
      <c r="H746" s="145" t="s">
        <v>791</v>
      </c>
      <c r="I746" s="146" t="s">
        <v>792</v>
      </c>
      <c r="J746" s="145" t="s">
        <v>793</v>
      </c>
    </row>
    <row r="747" spans="1:8" ht="12.75">
      <c r="A747" s="147" t="s">
        <v>893</v>
      </c>
      <c r="C747" s="148">
        <v>766.4900000002235</v>
      </c>
      <c r="D747" s="128">
        <v>4255.625515706837</v>
      </c>
      <c r="F747" s="128">
        <v>1682</v>
      </c>
      <c r="G747" s="128">
        <v>1732</v>
      </c>
      <c r="H747" s="149" t="s">
        <v>1131</v>
      </c>
    </row>
    <row r="749" spans="4:8" ht="12.75">
      <c r="D749" s="128">
        <v>4316.317582018673</v>
      </c>
      <c r="F749" s="128">
        <v>1675</v>
      </c>
      <c r="G749" s="128">
        <v>1790</v>
      </c>
      <c r="H749" s="149" t="s">
        <v>1132</v>
      </c>
    </row>
    <row r="751" spans="4:8" ht="12.75">
      <c r="D751" s="128">
        <v>4249.934940755367</v>
      </c>
      <c r="F751" s="128">
        <v>1742.0000000018626</v>
      </c>
      <c r="G751" s="128">
        <v>1710</v>
      </c>
      <c r="H751" s="149" t="s">
        <v>1133</v>
      </c>
    </row>
    <row r="753" spans="1:10" ht="12.75">
      <c r="A753" s="144" t="s">
        <v>794</v>
      </c>
      <c r="C753" s="150" t="s">
        <v>795</v>
      </c>
      <c r="D753" s="128">
        <v>4273.959346160293</v>
      </c>
      <c r="F753" s="128">
        <v>1699.6666666672877</v>
      </c>
      <c r="G753" s="128">
        <v>1744</v>
      </c>
      <c r="H753" s="128">
        <v>2551.2609721762547</v>
      </c>
      <c r="I753" s="128">
        <v>-0.0001</v>
      </c>
      <c r="J753" s="128">
        <v>-0.0001</v>
      </c>
    </row>
    <row r="754" spans="1:8" ht="12.75">
      <c r="A754" s="127">
        <v>38377.89910879629</v>
      </c>
      <c r="C754" s="150" t="s">
        <v>796</v>
      </c>
      <c r="D754" s="128">
        <v>36.79348814119287</v>
      </c>
      <c r="F754" s="128">
        <v>36.82843104739606</v>
      </c>
      <c r="G754" s="128">
        <v>41.32795663954366</v>
      </c>
      <c r="H754" s="128">
        <v>36.79348814119287</v>
      </c>
    </row>
    <row r="756" spans="3:8" ht="12.75">
      <c r="C756" s="150" t="s">
        <v>797</v>
      </c>
      <c r="D756" s="128">
        <v>0.8608759504052838</v>
      </c>
      <c r="F756" s="128">
        <v>2.166803160269618</v>
      </c>
      <c r="G756" s="128">
        <v>2.369722284377503</v>
      </c>
      <c r="H756" s="128">
        <v>1.442168737046434</v>
      </c>
    </row>
    <row r="757" spans="1:16" ht="12.75">
      <c r="A757" s="138" t="s">
        <v>736</v>
      </c>
      <c r="B757" s="133" t="s">
        <v>931</v>
      </c>
      <c r="D757" s="138" t="s">
        <v>737</v>
      </c>
      <c r="E757" s="133" t="s">
        <v>738</v>
      </c>
      <c r="F757" s="134" t="s">
        <v>803</v>
      </c>
      <c r="G757" s="139" t="s">
        <v>740</v>
      </c>
      <c r="H757" s="140">
        <v>1</v>
      </c>
      <c r="I757" s="141" t="s">
        <v>741</v>
      </c>
      <c r="J757" s="140">
        <v>7</v>
      </c>
      <c r="K757" s="139" t="s">
        <v>742</v>
      </c>
      <c r="L757" s="142">
        <v>1</v>
      </c>
      <c r="M757" s="139" t="s">
        <v>743</v>
      </c>
      <c r="N757" s="143">
        <v>1</v>
      </c>
      <c r="O757" s="139" t="s">
        <v>744</v>
      </c>
      <c r="P757" s="143">
        <v>1</v>
      </c>
    </row>
    <row r="759" spans="1:10" ht="12.75">
      <c r="A759" s="144" t="s">
        <v>786</v>
      </c>
      <c r="C759" s="145" t="s">
        <v>787</v>
      </c>
      <c r="D759" s="145" t="s">
        <v>788</v>
      </c>
      <c r="F759" s="145" t="s">
        <v>789</v>
      </c>
      <c r="G759" s="145" t="s">
        <v>790</v>
      </c>
      <c r="H759" s="145" t="s">
        <v>791</v>
      </c>
      <c r="I759" s="146" t="s">
        <v>792</v>
      </c>
      <c r="J759" s="145" t="s">
        <v>793</v>
      </c>
    </row>
    <row r="760" spans="1:8" ht="12.75">
      <c r="A760" s="147" t="s">
        <v>717</v>
      </c>
      <c r="C760" s="148">
        <v>178.2290000000503</v>
      </c>
      <c r="D760" s="128">
        <v>718.972891613841</v>
      </c>
      <c r="F760" s="128">
        <v>429</v>
      </c>
      <c r="G760" s="128">
        <v>511</v>
      </c>
      <c r="H760" s="149" t="s">
        <v>1134</v>
      </c>
    </row>
    <row r="762" spans="4:8" ht="12.75">
      <c r="D762" s="128">
        <v>758.2174926465377</v>
      </c>
      <c r="F762" s="128">
        <v>447</v>
      </c>
      <c r="G762" s="128">
        <v>403</v>
      </c>
      <c r="H762" s="149" t="s">
        <v>1135</v>
      </c>
    </row>
    <row r="764" spans="4:8" ht="12.75">
      <c r="D764" s="128">
        <v>724.6720827426761</v>
      </c>
      <c r="F764" s="128">
        <v>450</v>
      </c>
      <c r="G764" s="128">
        <v>415</v>
      </c>
      <c r="H764" s="149" t="s">
        <v>1136</v>
      </c>
    </row>
    <row r="766" spans="1:8" ht="12.75">
      <c r="A766" s="144" t="s">
        <v>794</v>
      </c>
      <c r="C766" s="150" t="s">
        <v>795</v>
      </c>
      <c r="D766" s="128">
        <v>733.954155667685</v>
      </c>
      <c r="F766" s="128">
        <v>442</v>
      </c>
      <c r="G766" s="128">
        <v>443</v>
      </c>
      <c r="H766" s="128">
        <v>291.33368322674005</v>
      </c>
    </row>
    <row r="767" spans="1:8" ht="12.75">
      <c r="A767" s="127">
        <v>38377.90143518519</v>
      </c>
      <c r="C767" s="150" t="s">
        <v>796</v>
      </c>
      <c r="D767" s="128">
        <v>21.20500733064521</v>
      </c>
      <c r="F767" s="128">
        <v>11.357816691600547</v>
      </c>
      <c r="G767" s="128">
        <v>59.19459434779496</v>
      </c>
      <c r="H767" s="128">
        <v>21.20500733064521</v>
      </c>
    </row>
    <row r="769" spans="3:8" ht="12.75">
      <c r="C769" s="150" t="s">
        <v>797</v>
      </c>
      <c r="D769" s="128">
        <v>2.8891460272957796</v>
      </c>
      <c r="F769" s="128">
        <v>2.5696417854299876</v>
      </c>
      <c r="G769" s="128">
        <v>13.362210913723468</v>
      </c>
      <c r="H769" s="128">
        <v>7.278597893585035</v>
      </c>
    </row>
    <row r="770" spans="1:10" ht="12.75">
      <c r="A770" s="144" t="s">
        <v>786</v>
      </c>
      <c r="C770" s="145" t="s">
        <v>787</v>
      </c>
      <c r="D770" s="145" t="s">
        <v>788</v>
      </c>
      <c r="F770" s="145" t="s">
        <v>789</v>
      </c>
      <c r="G770" s="145" t="s">
        <v>790</v>
      </c>
      <c r="H770" s="145" t="s">
        <v>791</v>
      </c>
      <c r="I770" s="146" t="s">
        <v>792</v>
      </c>
      <c r="J770" s="145" t="s">
        <v>793</v>
      </c>
    </row>
    <row r="771" spans="1:8" ht="12.75">
      <c r="A771" s="147" t="s">
        <v>886</v>
      </c>
      <c r="C771" s="148">
        <v>251.61100000003353</v>
      </c>
      <c r="D771" s="128">
        <v>4689142.116134644</v>
      </c>
      <c r="F771" s="128">
        <v>28500</v>
      </c>
      <c r="G771" s="128">
        <v>26800</v>
      </c>
      <c r="H771" s="149" t="s">
        <v>1137</v>
      </c>
    </row>
    <row r="773" spans="4:8" ht="12.75">
      <c r="D773" s="128">
        <v>4734724.716468811</v>
      </c>
      <c r="F773" s="128">
        <v>29800</v>
      </c>
      <c r="G773" s="128">
        <v>26400</v>
      </c>
      <c r="H773" s="149" t="s">
        <v>1138</v>
      </c>
    </row>
    <row r="775" spans="4:8" ht="12.75">
      <c r="D775" s="128">
        <v>4872162.299980164</v>
      </c>
      <c r="F775" s="128">
        <v>29600</v>
      </c>
      <c r="G775" s="128">
        <v>26000</v>
      </c>
      <c r="H775" s="149" t="s">
        <v>1139</v>
      </c>
    </row>
    <row r="777" spans="1:10" ht="12.75">
      <c r="A777" s="144" t="s">
        <v>794</v>
      </c>
      <c r="C777" s="150" t="s">
        <v>795</v>
      </c>
      <c r="D777" s="128">
        <v>4765343.044194539</v>
      </c>
      <c r="F777" s="128">
        <v>29300</v>
      </c>
      <c r="G777" s="128">
        <v>26400</v>
      </c>
      <c r="H777" s="128">
        <v>4737507.337732327</v>
      </c>
      <c r="I777" s="128">
        <v>-0.0001</v>
      </c>
      <c r="J777" s="128">
        <v>-0.0001</v>
      </c>
    </row>
    <row r="778" spans="1:8" ht="12.75">
      <c r="A778" s="127">
        <v>38377.90201388889</v>
      </c>
      <c r="C778" s="150" t="s">
        <v>796</v>
      </c>
      <c r="D778" s="128">
        <v>95274.38490094457</v>
      </c>
      <c r="F778" s="128">
        <v>700</v>
      </c>
      <c r="G778" s="128">
        <v>400</v>
      </c>
      <c r="H778" s="128">
        <v>95274.38490094457</v>
      </c>
    </row>
    <row r="780" spans="3:8" ht="12.75">
      <c r="C780" s="150" t="s">
        <v>797</v>
      </c>
      <c r="D780" s="128">
        <v>1.999318496430477</v>
      </c>
      <c r="F780" s="128">
        <v>2.3890784982935154</v>
      </c>
      <c r="G780" s="128">
        <v>1.5151515151515154</v>
      </c>
      <c r="H780" s="128">
        <v>2.011065695711386</v>
      </c>
    </row>
    <row r="781" spans="1:10" ht="12.75">
      <c r="A781" s="144" t="s">
        <v>786</v>
      </c>
      <c r="C781" s="145" t="s">
        <v>787</v>
      </c>
      <c r="D781" s="145" t="s">
        <v>788</v>
      </c>
      <c r="F781" s="145" t="s">
        <v>789</v>
      </c>
      <c r="G781" s="145" t="s">
        <v>790</v>
      </c>
      <c r="H781" s="145" t="s">
        <v>791</v>
      </c>
      <c r="I781" s="146" t="s">
        <v>792</v>
      </c>
      <c r="J781" s="145" t="s">
        <v>793</v>
      </c>
    </row>
    <row r="782" spans="1:8" ht="12.75">
      <c r="A782" s="147" t="s">
        <v>889</v>
      </c>
      <c r="C782" s="148">
        <v>257.6099999998696</v>
      </c>
      <c r="D782" s="128">
        <v>463966.91174936295</v>
      </c>
      <c r="F782" s="128">
        <v>12212.5</v>
      </c>
      <c r="G782" s="128">
        <v>9607.5</v>
      </c>
      <c r="H782" s="149" t="s">
        <v>1140</v>
      </c>
    </row>
    <row r="784" spans="4:8" ht="12.75">
      <c r="D784" s="128">
        <v>448676.4380044937</v>
      </c>
      <c r="F784" s="128">
        <v>11272.5</v>
      </c>
      <c r="G784" s="128">
        <v>9592.5</v>
      </c>
      <c r="H784" s="149" t="s">
        <v>1141</v>
      </c>
    </row>
    <row r="786" spans="4:8" ht="12.75">
      <c r="D786" s="128">
        <v>427951.48103666306</v>
      </c>
      <c r="F786" s="128">
        <v>11870</v>
      </c>
      <c r="G786" s="128">
        <v>9770</v>
      </c>
      <c r="H786" s="149" t="s">
        <v>1142</v>
      </c>
    </row>
    <row r="788" spans="1:10" ht="12.75">
      <c r="A788" s="144" t="s">
        <v>794</v>
      </c>
      <c r="C788" s="150" t="s">
        <v>795</v>
      </c>
      <c r="D788" s="128">
        <v>446864.9435968399</v>
      </c>
      <c r="F788" s="128">
        <v>11785</v>
      </c>
      <c r="G788" s="128">
        <v>9656.666666666666</v>
      </c>
      <c r="H788" s="128">
        <v>436144.11026350653</v>
      </c>
      <c r="I788" s="128">
        <v>-0.0001</v>
      </c>
      <c r="J788" s="128">
        <v>-0.0001</v>
      </c>
    </row>
    <row r="789" spans="1:8" ht="12.75">
      <c r="A789" s="127">
        <v>38377.902766203704</v>
      </c>
      <c r="C789" s="150" t="s">
        <v>796</v>
      </c>
      <c r="D789" s="128">
        <v>18075.92172883671</v>
      </c>
      <c r="F789" s="128">
        <v>475.7297026673866</v>
      </c>
      <c r="G789" s="128">
        <v>98.43568120012851</v>
      </c>
      <c r="H789" s="128">
        <v>18075.92172883671</v>
      </c>
    </row>
    <row r="791" spans="3:8" ht="12.75">
      <c r="C791" s="150" t="s">
        <v>797</v>
      </c>
      <c r="D791" s="128">
        <v>4.045052534965632</v>
      </c>
      <c r="F791" s="128">
        <v>4.036739097729203</v>
      </c>
      <c r="G791" s="128">
        <v>1.019354655161842</v>
      </c>
      <c r="H791" s="128">
        <v>4.144483739082418</v>
      </c>
    </row>
    <row r="792" spans="1:10" ht="12.75">
      <c r="A792" s="144" t="s">
        <v>786</v>
      </c>
      <c r="C792" s="145" t="s">
        <v>787</v>
      </c>
      <c r="D792" s="145" t="s">
        <v>788</v>
      </c>
      <c r="F792" s="145" t="s">
        <v>789</v>
      </c>
      <c r="G792" s="145" t="s">
        <v>790</v>
      </c>
      <c r="H792" s="145" t="s">
        <v>791</v>
      </c>
      <c r="I792" s="146" t="s">
        <v>792</v>
      </c>
      <c r="J792" s="145" t="s">
        <v>793</v>
      </c>
    </row>
    <row r="793" spans="1:8" ht="12.75">
      <c r="A793" s="147" t="s">
        <v>888</v>
      </c>
      <c r="C793" s="148">
        <v>259.9399999999441</v>
      </c>
      <c r="D793" s="128">
        <v>5146777.12676239</v>
      </c>
      <c r="F793" s="128">
        <v>26625</v>
      </c>
      <c r="G793" s="128">
        <v>23725</v>
      </c>
      <c r="H793" s="149" t="s">
        <v>1143</v>
      </c>
    </row>
    <row r="795" spans="4:8" ht="12.75">
      <c r="D795" s="128">
        <v>5064448.527351379</v>
      </c>
      <c r="F795" s="128">
        <v>27500</v>
      </c>
      <c r="G795" s="128">
        <v>23750</v>
      </c>
      <c r="H795" s="149" t="s">
        <v>1144</v>
      </c>
    </row>
    <row r="797" spans="4:8" ht="12.75">
      <c r="D797" s="128">
        <v>4567565.413139343</v>
      </c>
      <c r="F797" s="128">
        <v>28050</v>
      </c>
      <c r="G797" s="128">
        <v>23750</v>
      </c>
      <c r="H797" s="149" t="s">
        <v>1145</v>
      </c>
    </row>
    <row r="799" spans="1:10" ht="12.75">
      <c r="A799" s="144" t="s">
        <v>794</v>
      </c>
      <c r="C799" s="150" t="s">
        <v>795</v>
      </c>
      <c r="D799" s="128">
        <v>4926263.689084371</v>
      </c>
      <c r="F799" s="128">
        <v>27391.666666666664</v>
      </c>
      <c r="G799" s="128">
        <v>23741.666666666664</v>
      </c>
      <c r="H799" s="128">
        <v>4900678.58807427</v>
      </c>
      <c r="I799" s="128">
        <v>-0.0001</v>
      </c>
      <c r="J799" s="128">
        <v>-0.0001</v>
      </c>
    </row>
    <row r="800" spans="1:8" ht="12.75">
      <c r="A800" s="127">
        <v>38377.90354166667</v>
      </c>
      <c r="C800" s="150" t="s">
        <v>796</v>
      </c>
      <c r="D800" s="128">
        <v>313357.3669864701</v>
      </c>
      <c r="F800" s="128">
        <v>718.6503554116795</v>
      </c>
      <c r="G800" s="128">
        <v>14.433756729740642</v>
      </c>
      <c r="H800" s="128">
        <v>313357.3669864701</v>
      </c>
    </row>
    <row r="802" spans="3:8" ht="12.75">
      <c r="C802" s="150" t="s">
        <v>797</v>
      </c>
      <c r="D802" s="128">
        <v>6.3609539960438655</v>
      </c>
      <c r="F802" s="128">
        <v>2.623609450848846</v>
      </c>
      <c r="G802" s="128">
        <v>0.060795044140711726</v>
      </c>
      <c r="H802" s="128">
        <v>6.3941627951080235</v>
      </c>
    </row>
    <row r="803" spans="1:10" ht="12.75">
      <c r="A803" s="144" t="s">
        <v>786</v>
      </c>
      <c r="C803" s="145" t="s">
        <v>787</v>
      </c>
      <c r="D803" s="145" t="s">
        <v>788</v>
      </c>
      <c r="F803" s="145" t="s">
        <v>789</v>
      </c>
      <c r="G803" s="145" t="s">
        <v>790</v>
      </c>
      <c r="H803" s="145" t="s">
        <v>791</v>
      </c>
      <c r="I803" s="146" t="s">
        <v>792</v>
      </c>
      <c r="J803" s="145" t="s">
        <v>793</v>
      </c>
    </row>
    <row r="804" spans="1:8" ht="12.75">
      <c r="A804" s="147" t="s">
        <v>890</v>
      </c>
      <c r="C804" s="148">
        <v>285.2129999999888</v>
      </c>
      <c r="D804" s="128">
        <v>888890.5494995117</v>
      </c>
      <c r="F804" s="128">
        <v>12150</v>
      </c>
      <c r="G804" s="128">
        <v>11925</v>
      </c>
      <c r="H804" s="149" t="s">
        <v>1146</v>
      </c>
    </row>
    <row r="806" spans="4:8" ht="12.75">
      <c r="D806" s="128">
        <v>866226.3609323502</v>
      </c>
      <c r="F806" s="128">
        <v>12525</v>
      </c>
      <c r="G806" s="128">
        <v>11775</v>
      </c>
      <c r="H806" s="149" t="s">
        <v>1147</v>
      </c>
    </row>
    <row r="808" spans="4:8" ht="12.75">
      <c r="D808" s="128">
        <v>890082.943523407</v>
      </c>
      <c r="F808" s="128">
        <v>12575</v>
      </c>
      <c r="G808" s="128">
        <v>11850</v>
      </c>
      <c r="H808" s="149" t="s">
        <v>1148</v>
      </c>
    </row>
    <row r="810" spans="1:10" ht="12.75">
      <c r="A810" s="144" t="s">
        <v>794</v>
      </c>
      <c r="C810" s="150" t="s">
        <v>795</v>
      </c>
      <c r="D810" s="128">
        <v>881733.2846517563</v>
      </c>
      <c r="F810" s="128">
        <v>12416.666666666668</v>
      </c>
      <c r="G810" s="128">
        <v>11850</v>
      </c>
      <c r="H810" s="128">
        <v>869629.9027157497</v>
      </c>
      <c r="I810" s="128">
        <v>-0.0001</v>
      </c>
      <c r="J810" s="128">
        <v>-0.0001</v>
      </c>
    </row>
    <row r="811" spans="1:8" ht="12.75">
      <c r="A811" s="127">
        <v>38377.904328703706</v>
      </c>
      <c r="C811" s="150" t="s">
        <v>796</v>
      </c>
      <c r="D811" s="128">
        <v>13442.617427661116</v>
      </c>
      <c r="F811" s="128">
        <v>232.28933107943922</v>
      </c>
      <c r="G811" s="128">
        <v>75</v>
      </c>
      <c r="H811" s="128">
        <v>13442.617427661116</v>
      </c>
    </row>
    <row r="813" spans="3:8" ht="12.75">
      <c r="C813" s="150" t="s">
        <v>797</v>
      </c>
      <c r="D813" s="128">
        <v>1.5245673109607436</v>
      </c>
      <c r="F813" s="128">
        <v>1.8707865590290411</v>
      </c>
      <c r="G813" s="128">
        <v>0.6329113924050634</v>
      </c>
      <c r="H813" s="128">
        <v>1.5457860160605608</v>
      </c>
    </row>
    <row r="814" spans="1:10" ht="12.75">
      <c r="A814" s="144" t="s">
        <v>786</v>
      </c>
      <c r="C814" s="145" t="s">
        <v>787</v>
      </c>
      <c r="D814" s="145" t="s">
        <v>788</v>
      </c>
      <c r="F814" s="145" t="s">
        <v>789</v>
      </c>
      <c r="G814" s="145" t="s">
        <v>790</v>
      </c>
      <c r="H814" s="145" t="s">
        <v>791</v>
      </c>
      <c r="I814" s="146" t="s">
        <v>792</v>
      </c>
      <c r="J814" s="145" t="s">
        <v>793</v>
      </c>
    </row>
    <row r="815" spans="1:8" ht="12.75">
      <c r="A815" s="147" t="s">
        <v>886</v>
      </c>
      <c r="C815" s="148">
        <v>288.1579999998212</v>
      </c>
      <c r="D815" s="128">
        <v>490737.0763940811</v>
      </c>
      <c r="F815" s="128">
        <v>4290</v>
      </c>
      <c r="G815" s="128">
        <v>3820</v>
      </c>
      <c r="H815" s="149" t="s">
        <v>1149</v>
      </c>
    </row>
    <row r="817" spans="4:8" ht="12.75">
      <c r="D817" s="128">
        <v>503641.2826490402</v>
      </c>
      <c r="F817" s="128">
        <v>4290</v>
      </c>
      <c r="G817" s="128">
        <v>3820</v>
      </c>
      <c r="H817" s="149" t="s">
        <v>1150</v>
      </c>
    </row>
    <row r="819" spans="4:8" ht="12.75">
      <c r="D819" s="128">
        <v>489217.3408303261</v>
      </c>
      <c r="F819" s="128">
        <v>4290</v>
      </c>
      <c r="G819" s="128">
        <v>3820</v>
      </c>
      <c r="H819" s="149" t="s">
        <v>1151</v>
      </c>
    </row>
    <row r="821" spans="1:10" ht="12.75">
      <c r="A821" s="144" t="s">
        <v>794</v>
      </c>
      <c r="C821" s="150" t="s">
        <v>795</v>
      </c>
      <c r="D821" s="128">
        <v>494531.89995781577</v>
      </c>
      <c r="F821" s="128">
        <v>4290</v>
      </c>
      <c r="G821" s="128">
        <v>3820</v>
      </c>
      <c r="H821" s="128">
        <v>490480.5393383468</v>
      </c>
      <c r="I821" s="128">
        <v>-0.0001</v>
      </c>
      <c r="J821" s="128">
        <v>-0.0001</v>
      </c>
    </row>
    <row r="822" spans="1:8" ht="12.75">
      <c r="A822" s="127">
        <v>38377.904861111114</v>
      </c>
      <c r="C822" s="150" t="s">
        <v>796</v>
      </c>
      <c r="D822" s="128">
        <v>7925.467734287963</v>
      </c>
      <c r="H822" s="128">
        <v>7925.467734287963</v>
      </c>
    </row>
    <row r="824" spans="3:8" ht="12.75">
      <c r="C824" s="150" t="s">
        <v>797</v>
      </c>
      <c r="D824" s="128">
        <v>1.6026201211618538</v>
      </c>
      <c r="F824" s="128">
        <v>0</v>
      </c>
      <c r="G824" s="128">
        <v>0</v>
      </c>
      <c r="H824" s="128">
        <v>1.6158577351467072</v>
      </c>
    </row>
    <row r="825" spans="1:10" ht="12.75">
      <c r="A825" s="144" t="s">
        <v>786</v>
      </c>
      <c r="C825" s="145" t="s">
        <v>787</v>
      </c>
      <c r="D825" s="145" t="s">
        <v>788</v>
      </c>
      <c r="F825" s="145" t="s">
        <v>789</v>
      </c>
      <c r="G825" s="145" t="s">
        <v>790</v>
      </c>
      <c r="H825" s="145" t="s">
        <v>791</v>
      </c>
      <c r="I825" s="146" t="s">
        <v>792</v>
      </c>
      <c r="J825" s="145" t="s">
        <v>793</v>
      </c>
    </row>
    <row r="826" spans="1:8" ht="12.75">
      <c r="A826" s="147" t="s">
        <v>887</v>
      </c>
      <c r="C826" s="148">
        <v>334.94100000010803</v>
      </c>
      <c r="D826" s="128">
        <v>1718187.2261714935</v>
      </c>
      <c r="F826" s="128">
        <v>33500</v>
      </c>
      <c r="H826" s="149" t="s">
        <v>1152</v>
      </c>
    </row>
    <row r="828" spans="4:8" ht="12.75">
      <c r="D828" s="128">
        <v>1758391.997745514</v>
      </c>
      <c r="F828" s="128">
        <v>34100</v>
      </c>
      <c r="H828" s="149" t="s">
        <v>1153</v>
      </c>
    </row>
    <row r="830" spans="4:8" ht="12.75">
      <c r="D830" s="128">
        <v>1861751.9178180695</v>
      </c>
      <c r="F830" s="128">
        <v>33500</v>
      </c>
      <c r="H830" s="149" t="s">
        <v>1154</v>
      </c>
    </row>
    <row r="832" spans="1:10" ht="12.75">
      <c r="A832" s="144" t="s">
        <v>794</v>
      </c>
      <c r="C832" s="150" t="s">
        <v>795</v>
      </c>
      <c r="D832" s="128">
        <v>1779443.7139116921</v>
      </c>
      <c r="F832" s="128">
        <v>33700</v>
      </c>
      <c r="H832" s="128">
        <v>1745743.7139116921</v>
      </c>
      <c r="I832" s="128">
        <v>-0.0001</v>
      </c>
      <c r="J832" s="128">
        <v>-0.0001</v>
      </c>
    </row>
    <row r="833" spans="1:8" ht="12.75">
      <c r="A833" s="127">
        <v>38377.90540509259</v>
      </c>
      <c r="C833" s="150" t="s">
        <v>796</v>
      </c>
      <c r="D833" s="128">
        <v>74061.36804738353</v>
      </c>
      <c r="F833" s="128">
        <v>346.41016151377545</v>
      </c>
      <c r="H833" s="128">
        <v>74061.36804738353</v>
      </c>
    </row>
    <row r="835" spans="3:8" ht="12.75">
      <c r="C835" s="150" t="s">
        <v>797</v>
      </c>
      <c r="D835" s="128">
        <v>4.162051739449342</v>
      </c>
      <c r="F835" s="128">
        <v>1.0279233279340518</v>
      </c>
      <c r="H835" s="128">
        <v>4.2423963756646765</v>
      </c>
    </row>
    <row r="836" spans="1:10" ht="12.75">
      <c r="A836" s="144" t="s">
        <v>786</v>
      </c>
      <c r="C836" s="145" t="s">
        <v>787</v>
      </c>
      <c r="D836" s="145" t="s">
        <v>788</v>
      </c>
      <c r="F836" s="145" t="s">
        <v>789</v>
      </c>
      <c r="G836" s="145" t="s">
        <v>790</v>
      </c>
      <c r="H836" s="145" t="s">
        <v>791</v>
      </c>
      <c r="I836" s="146" t="s">
        <v>792</v>
      </c>
      <c r="J836" s="145" t="s">
        <v>793</v>
      </c>
    </row>
    <row r="837" spans="1:8" ht="12.75">
      <c r="A837" s="147" t="s">
        <v>891</v>
      </c>
      <c r="C837" s="148">
        <v>393.36599999992177</v>
      </c>
      <c r="D837" s="128">
        <v>4746783.897567749</v>
      </c>
      <c r="F837" s="128">
        <v>18900</v>
      </c>
      <c r="G837" s="128">
        <v>15500</v>
      </c>
      <c r="H837" s="149" t="s">
        <v>1155</v>
      </c>
    </row>
    <row r="839" spans="4:8" ht="12.75">
      <c r="D839" s="128">
        <v>5058265.458618164</v>
      </c>
      <c r="F839" s="128">
        <v>18500</v>
      </c>
      <c r="G839" s="128">
        <v>14800</v>
      </c>
      <c r="H839" s="149" t="s">
        <v>1156</v>
      </c>
    </row>
    <row r="841" spans="4:8" ht="12.75">
      <c r="D841" s="128">
        <v>4968376.726974487</v>
      </c>
      <c r="F841" s="128">
        <v>18500</v>
      </c>
      <c r="G841" s="128">
        <v>15800</v>
      </c>
      <c r="H841" s="149" t="s">
        <v>1157</v>
      </c>
    </row>
    <row r="843" spans="1:10" ht="12.75">
      <c r="A843" s="144" t="s">
        <v>794</v>
      </c>
      <c r="C843" s="150" t="s">
        <v>795</v>
      </c>
      <c r="D843" s="128">
        <v>4924475.361053467</v>
      </c>
      <c r="F843" s="128">
        <v>18633.333333333332</v>
      </c>
      <c r="G843" s="128">
        <v>15366.666666666668</v>
      </c>
      <c r="H843" s="128">
        <v>4907475.361053467</v>
      </c>
      <c r="I843" s="128">
        <v>-0.0001</v>
      </c>
      <c r="J843" s="128">
        <v>-0.0001</v>
      </c>
    </row>
    <row r="844" spans="1:8" ht="12.75">
      <c r="A844" s="127">
        <v>38377.905960648146</v>
      </c>
      <c r="C844" s="150" t="s">
        <v>796</v>
      </c>
      <c r="D844" s="128">
        <v>160314.3417349178</v>
      </c>
      <c r="F844" s="128">
        <v>230.94010767585027</v>
      </c>
      <c r="G844" s="128">
        <v>513.1601439446883</v>
      </c>
      <c r="H844" s="128">
        <v>160314.3417349178</v>
      </c>
    </row>
    <row r="846" spans="3:8" ht="12.75">
      <c r="C846" s="150" t="s">
        <v>797</v>
      </c>
      <c r="D846" s="128">
        <v>3.2554603278718126</v>
      </c>
      <c r="F846" s="128">
        <v>1.2393923488864953</v>
      </c>
      <c r="G846" s="128">
        <v>3.3394369454101196</v>
      </c>
      <c r="H846" s="128">
        <v>3.2667375776799386</v>
      </c>
    </row>
    <row r="847" spans="1:10" ht="12.75">
      <c r="A847" s="144" t="s">
        <v>786</v>
      </c>
      <c r="C847" s="145" t="s">
        <v>787</v>
      </c>
      <c r="D847" s="145" t="s">
        <v>788</v>
      </c>
      <c r="F847" s="145" t="s">
        <v>789</v>
      </c>
      <c r="G847" s="145" t="s">
        <v>790</v>
      </c>
      <c r="H847" s="145" t="s">
        <v>791</v>
      </c>
      <c r="I847" s="146" t="s">
        <v>792</v>
      </c>
      <c r="J847" s="145" t="s">
        <v>793</v>
      </c>
    </row>
    <row r="848" spans="1:8" ht="12.75">
      <c r="A848" s="147" t="s">
        <v>885</v>
      </c>
      <c r="C848" s="148">
        <v>396.15199999976903</v>
      </c>
      <c r="D848" s="128">
        <v>5020895.025680542</v>
      </c>
      <c r="F848" s="128">
        <v>88400</v>
      </c>
      <c r="G848" s="128">
        <v>91500</v>
      </c>
      <c r="H848" s="149" t="s">
        <v>1158</v>
      </c>
    </row>
    <row r="850" spans="4:8" ht="12.75">
      <c r="D850" s="128">
        <v>5160481.885040283</v>
      </c>
      <c r="F850" s="128">
        <v>87000</v>
      </c>
      <c r="G850" s="128">
        <v>91400</v>
      </c>
      <c r="H850" s="149" t="s">
        <v>1159</v>
      </c>
    </row>
    <row r="852" spans="4:8" ht="12.75">
      <c r="D852" s="128">
        <v>5175378.496994019</v>
      </c>
      <c r="F852" s="128">
        <v>87700</v>
      </c>
      <c r="G852" s="128">
        <v>91300</v>
      </c>
      <c r="H852" s="149" t="s">
        <v>1160</v>
      </c>
    </row>
    <row r="854" spans="1:10" ht="12.75">
      <c r="A854" s="144" t="s">
        <v>794</v>
      </c>
      <c r="C854" s="150" t="s">
        <v>795</v>
      </c>
      <c r="D854" s="128">
        <v>5118918.469238281</v>
      </c>
      <c r="F854" s="128">
        <v>87700</v>
      </c>
      <c r="G854" s="128">
        <v>91400</v>
      </c>
      <c r="H854" s="128">
        <v>5029388.267097972</v>
      </c>
      <c r="I854" s="128">
        <v>-0.0001</v>
      </c>
      <c r="J854" s="128">
        <v>-0.0001</v>
      </c>
    </row>
    <row r="855" spans="1:8" ht="12.75">
      <c r="A855" s="127">
        <v>38377.90652777778</v>
      </c>
      <c r="C855" s="150" t="s">
        <v>796</v>
      </c>
      <c r="D855" s="128">
        <v>85216.922480886</v>
      </c>
      <c r="F855" s="128">
        <v>700</v>
      </c>
      <c r="G855" s="128">
        <v>100</v>
      </c>
      <c r="H855" s="128">
        <v>85216.922480886</v>
      </c>
    </row>
    <row r="857" spans="3:8" ht="12.75">
      <c r="C857" s="150" t="s">
        <v>797</v>
      </c>
      <c r="D857" s="128">
        <v>1.6647446720042536</v>
      </c>
      <c r="F857" s="128">
        <v>0.7981755986316991</v>
      </c>
      <c r="G857" s="128">
        <v>0.10940919037199126</v>
      </c>
      <c r="H857" s="128">
        <v>1.6943794743064717</v>
      </c>
    </row>
    <row r="858" spans="1:10" ht="12.75">
      <c r="A858" s="144" t="s">
        <v>786</v>
      </c>
      <c r="C858" s="145" t="s">
        <v>787</v>
      </c>
      <c r="D858" s="145" t="s">
        <v>788</v>
      </c>
      <c r="F858" s="145" t="s">
        <v>789</v>
      </c>
      <c r="G858" s="145" t="s">
        <v>790</v>
      </c>
      <c r="H858" s="145" t="s">
        <v>791</v>
      </c>
      <c r="I858" s="146" t="s">
        <v>792</v>
      </c>
      <c r="J858" s="145" t="s">
        <v>793</v>
      </c>
    </row>
    <row r="859" spans="1:8" ht="12.75">
      <c r="A859" s="147" t="s">
        <v>892</v>
      </c>
      <c r="C859" s="148">
        <v>589.5920000001788</v>
      </c>
      <c r="D859" s="128">
        <v>441070.49797582626</v>
      </c>
      <c r="F859" s="128">
        <v>3809.9999999962747</v>
      </c>
      <c r="G859" s="128">
        <v>3490.0000000037253</v>
      </c>
      <c r="H859" s="149" t="s">
        <v>1161</v>
      </c>
    </row>
    <row r="861" spans="4:8" ht="12.75">
      <c r="D861" s="128">
        <v>404773.42658901215</v>
      </c>
      <c r="F861" s="128">
        <v>3759.9999999962747</v>
      </c>
      <c r="G861" s="128">
        <v>3390.0000000037253</v>
      </c>
      <c r="H861" s="149" t="s">
        <v>1162</v>
      </c>
    </row>
    <row r="863" spans="4:8" ht="12.75">
      <c r="D863" s="128">
        <v>449460.7469882965</v>
      </c>
      <c r="F863" s="128">
        <v>3990.0000000037253</v>
      </c>
      <c r="G863" s="128">
        <v>3420</v>
      </c>
      <c r="H863" s="149" t="s">
        <v>1163</v>
      </c>
    </row>
    <row r="865" spans="1:10" ht="12.75">
      <c r="A865" s="144" t="s">
        <v>794</v>
      </c>
      <c r="C865" s="150" t="s">
        <v>795</v>
      </c>
      <c r="D865" s="128">
        <v>431768.223851045</v>
      </c>
      <c r="F865" s="128">
        <v>3853.3333333320916</v>
      </c>
      <c r="G865" s="128">
        <v>3433.333333335817</v>
      </c>
      <c r="H865" s="128">
        <v>428124.89051771106</v>
      </c>
      <c r="I865" s="128">
        <v>-0.0001</v>
      </c>
      <c r="J865" s="128">
        <v>-0.0001</v>
      </c>
    </row>
    <row r="866" spans="1:8" ht="12.75">
      <c r="A866" s="127">
        <v>38377.90712962963</v>
      </c>
      <c r="C866" s="150" t="s">
        <v>796</v>
      </c>
      <c r="D866" s="128">
        <v>23751.597399679424</v>
      </c>
      <c r="F866" s="128">
        <v>120.96831541503165</v>
      </c>
      <c r="G866" s="128">
        <v>51.31601439493345</v>
      </c>
      <c r="H866" s="128">
        <v>23751.597399679424</v>
      </c>
    </row>
    <row r="868" spans="3:8" ht="12.75">
      <c r="C868" s="150" t="s">
        <v>797</v>
      </c>
      <c r="D868" s="128">
        <v>5.501006347302076</v>
      </c>
      <c r="F868" s="128">
        <v>3.139316143989723</v>
      </c>
      <c r="G868" s="128">
        <v>1.494641195967854</v>
      </c>
      <c r="H868" s="128">
        <v>5.547819789444559</v>
      </c>
    </row>
    <row r="869" spans="1:10" ht="12.75">
      <c r="A869" s="144" t="s">
        <v>786</v>
      </c>
      <c r="C869" s="145" t="s">
        <v>787</v>
      </c>
      <c r="D869" s="145" t="s">
        <v>788</v>
      </c>
      <c r="F869" s="145" t="s">
        <v>789</v>
      </c>
      <c r="G869" s="145" t="s">
        <v>790</v>
      </c>
      <c r="H869" s="145" t="s">
        <v>791</v>
      </c>
      <c r="I869" s="146" t="s">
        <v>792</v>
      </c>
      <c r="J869" s="145" t="s">
        <v>793</v>
      </c>
    </row>
    <row r="870" spans="1:8" ht="12.75">
      <c r="A870" s="147" t="s">
        <v>893</v>
      </c>
      <c r="C870" s="148">
        <v>766.4900000002235</v>
      </c>
      <c r="D870" s="128">
        <v>30760.261294603348</v>
      </c>
      <c r="F870" s="128">
        <v>1794</v>
      </c>
      <c r="G870" s="128">
        <v>1976.9999999981374</v>
      </c>
      <c r="H870" s="149" t="s">
        <v>1164</v>
      </c>
    </row>
    <row r="872" spans="4:8" ht="12.75">
      <c r="D872" s="128">
        <v>30906.02481853962</v>
      </c>
      <c r="F872" s="128">
        <v>1909</v>
      </c>
      <c r="G872" s="128">
        <v>1967.0000000018626</v>
      </c>
      <c r="H872" s="149" t="s">
        <v>1165</v>
      </c>
    </row>
    <row r="874" spans="4:8" ht="12.75">
      <c r="D874" s="128">
        <v>30703.508604943752</v>
      </c>
      <c r="F874" s="128">
        <v>1889.0000000018626</v>
      </c>
      <c r="G874" s="128">
        <v>1944</v>
      </c>
      <c r="H874" s="149" t="s">
        <v>1166</v>
      </c>
    </row>
    <row r="876" spans="1:10" ht="12.75">
      <c r="A876" s="144" t="s">
        <v>794</v>
      </c>
      <c r="C876" s="150" t="s">
        <v>795</v>
      </c>
      <c r="D876" s="128">
        <v>30789.931572695576</v>
      </c>
      <c r="F876" s="128">
        <v>1864.0000000006207</v>
      </c>
      <c r="G876" s="128">
        <v>1962.6666666666665</v>
      </c>
      <c r="H876" s="128">
        <v>28874.67303610991</v>
      </c>
      <c r="I876" s="128">
        <v>-0.0001</v>
      </c>
      <c r="J876" s="128">
        <v>-0.0001</v>
      </c>
    </row>
    <row r="877" spans="1:8" ht="12.75">
      <c r="A877" s="127">
        <v>38377.907743055555</v>
      </c>
      <c r="C877" s="150" t="s">
        <v>796</v>
      </c>
      <c r="D877" s="128">
        <v>104.46745064381803</v>
      </c>
      <c r="F877" s="128">
        <v>61.44102863759765</v>
      </c>
      <c r="G877" s="128">
        <v>16.921386861479448</v>
      </c>
      <c r="H877" s="128">
        <v>104.46745064381803</v>
      </c>
    </row>
    <row r="879" spans="3:8" ht="12.75">
      <c r="C879" s="150" t="s">
        <v>797</v>
      </c>
      <c r="D879" s="128">
        <v>0.3392909477475405</v>
      </c>
      <c r="F879" s="128">
        <v>3.296192523475172</v>
      </c>
      <c r="G879" s="128">
        <v>0.862163053404184</v>
      </c>
      <c r="H879" s="128">
        <v>0.36179613363300683</v>
      </c>
    </row>
    <row r="880" spans="1:16" ht="12.75">
      <c r="A880" s="138" t="s">
        <v>736</v>
      </c>
      <c r="B880" s="133" t="s">
        <v>1167</v>
      </c>
      <c r="D880" s="138" t="s">
        <v>737</v>
      </c>
      <c r="E880" s="133" t="s">
        <v>738</v>
      </c>
      <c r="F880" s="134" t="s">
        <v>804</v>
      </c>
      <c r="G880" s="139" t="s">
        <v>740</v>
      </c>
      <c r="H880" s="140">
        <v>1</v>
      </c>
      <c r="I880" s="141" t="s">
        <v>741</v>
      </c>
      <c r="J880" s="140">
        <v>8</v>
      </c>
      <c r="K880" s="139" t="s">
        <v>742</v>
      </c>
      <c r="L880" s="142">
        <v>1</v>
      </c>
      <c r="M880" s="139" t="s">
        <v>743</v>
      </c>
      <c r="N880" s="143">
        <v>1</v>
      </c>
      <c r="O880" s="139" t="s">
        <v>744</v>
      </c>
      <c r="P880" s="143">
        <v>1</v>
      </c>
    </row>
    <row r="882" spans="1:10" ht="12.75">
      <c r="A882" s="144" t="s">
        <v>786</v>
      </c>
      <c r="C882" s="145" t="s">
        <v>787</v>
      </c>
      <c r="D882" s="145" t="s">
        <v>788</v>
      </c>
      <c r="F882" s="145" t="s">
        <v>789</v>
      </c>
      <c r="G882" s="145" t="s">
        <v>790</v>
      </c>
      <c r="H882" s="145" t="s">
        <v>791</v>
      </c>
      <c r="I882" s="146" t="s">
        <v>792</v>
      </c>
      <c r="J882" s="145" t="s">
        <v>793</v>
      </c>
    </row>
    <row r="883" spans="1:8" ht="12.75">
      <c r="A883" s="147" t="s">
        <v>717</v>
      </c>
      <c r="C883" s="148">
        <v>178.2290000000503</v>
      </c>
      <c r="D883" s="128">
        <v>473.33567150030285</v>
      </c>
      <c r="F883" s="128">
        <v>466.00000000046566</v>
      </c>
      <c r="G883" s="128">
        <v>471</v>
      </c>
      <c r="H883" s="149" t="s">
        <v>1168</v>
      </c>
    </row>
    <row r="885" spans="4:8" ht="12.75">
      <c r="D885" s="128">
        <v>504.99020872684196</v>
      </c>
      <c r="F885" s="128">
        <v>430.00000000046566</v>
      </c>
      <c r="G885" s="128">
        <v>449</v>
      </c>
      <c r="H885" s="149" t="s">
        <v>1169</v>
      </c>
    </row>
    <row r="887" spans="4:8" ht="12.75">
      <c r="D887" s="128">
        <v>476.7098713568412</v>
      </c>
      <c r="F887" s="128">
        <v>461</v>
      </c>
      <c r="G887" s="128">
        <v>503</v>
      </c>
      <c r="H887" s="149" t="s">
        <v>1170</v>
      </c>
    </row>
    <row r="889" spans="1:8" ht="12.75">
      <c r="A889" s="144" t="s">
        <v>794</v>
      </c>
      <c r="C889" s="150" t="s">
        <v>795</v>
      </c>
      <c r="D889" s="128">
        <v>485.01191719466203</v>
      </c>
      <c r="F889" s="128">
        <v>452.33333333364374</v>
      </c>
      <c r="G889" s="128">
        <v>474.33333333333337</v>
      </c>
      <c r="H889" s="128">
        <v>19.02819016042344</v>
      </c>
    </row>
    <row r="890" spans="1:8" ht="12.75">
      <c r="A890" s="127">
        <v>38377.910104166665</v>
      </c>
      <c r="C890" s="150" t="s">
        <v>796</v>
      </c>
      <c r="D890" s="128">
        <v>17.383768451531946</v>
      </c>
      <c r="F890" s="128">
        <v>19.50213663497695</v>
      </c>
      <c r="G890" s="128">
        <v>27.15388247255507</v>
      </c>
      <c r="H890" s="128">
        <v>17.383768451531946</v>
      </c>
    </row>
    <row r="892" spans="3:8" ht="12.75">
      <c r="C892" s="150" t="s">
        <v>797</v>
      </c>
      <c r="D892" s="128">
        <v>3.584194085803233</v>
      </c>
      <c r="F892" s="128">
        <v>4.311452461672123</v>
      </c>
      <c r="G892" s="128">
        <v>5.724641420777598</v>
      </c>
      <c r="H892" s="128">
        <v>91.35797101548991</v>
      </c>
    </row>
    <row r="893" spans="1:10" ht="12.75">
      <c r="A893" s="144" t="s">
        <v>786</v>
      </c>
      <c r="C893" s="145" t="s">
        <v>787</v>
      </c>
      <c r="D893" s="145" t="s">
        <v>788</v>
      </c>
      <c r="F893" s="145" t="s">
        <v>789</v>
      </c>
      <c r="G893" s="145" t="s">
        <v>790</v>
      </c>
      <c r="H893" s="145" t="s">
        <v>791</v>
      </c>
      <c r="I893" s="146" t="s">
        <v>792</v>
      </c>
      <c r="J893" s="145" t="s">
        <v>793</v>
      </c>
    </row>
    <row r="894" spans="1:8" ht="12.75">
      <c r="A894" s="147" t="s">
        <v>886</v>
      </c>
      <c r="C894" s="148">
        <v>251.61100000003353</v>
      </c>
      <c r="D894" s="128">
        <v>4558691.468276978</v>
      </c>
      <c r="F894" s="128">
        <v>27800</v>
      </c>
      <c r="G894" s="128">
        <v>25400</v>
      </c>
      <c r="H894" s="149" t="s">
        <v>1171</v>
      </c>
    </row>
    <row r="896" spans="4:8" ht="12.75">
      <c r="D896" s="128">
        <v>4550091.251708984</v>
      </c>
      <c r="F896" s="128">
        <v>29000</v>
      </c>
      <c r="G896" s="128">
        <v>25500</v>
      </c>
      <c r="H896" s="149" t="s">
        <v>1172</v>
      </c>
    </row>
    <row r="898" spans="4:8" ht="12.75">
      <c r="D898" s="128">
        <v>4331735.917686462</v>
      </c>
      <c r="F898" s="128">
        <v>28700</v>
      </c>
      <c r="G898" s="128">
        <v>25800</v>
      </c>
      <c r="H898" s="149" t="s">
        <v>1173</v>
      </c>
    </row>
    <row r="900" spans="1:10" ht="12.75">
      <c r="A900" s="144" t="s">
        <v>794</v>
      </c>
      <c r="C900" s="150" t="s">
        <v>795</v>
      </c>
      <c r="D900" s="128">
        <v>4480172.879224141</v>
      </c>
      <c r="F900" s="128">
        <v>28500</v>
      </c>
      <c r="G900" s="128">
        <v>25566.666666666664</v>
      </c>
      <c r="H900" s="128">
        <v>4453154.003722134</v>
      </c>
      <c r="I900" s="128">
        <v>-0.0001</v>
      </c>
      <c r="J900" s="128">
        <v>-0.0001</v>
      </c>
    </row>
    <row r="901" spans="1:8" ht="12.75">
      <c r="A901" s="127">
        <v>38377.91068287037</v>
      </c>
      <c r="C901" s="150" t="s">
        <v>796</v>
      </c>
      <c r="D901" s="128">
        <v>128622.0805078195</v>
      </c>
      <c r="F901" s="128">
        <v>624.4997998398399</v>
      </c>
      <c r="G901" s="128">
        <v>208.16659994661327</v>
      </c>
      <c r="H901" s="128">
        <v>128622.0805078195</v>
      </c>
    </row>
    <row r="903" spans="3:8" ht="12.75">
      <c r="C903" s="150" t="s">
        <v>797</v>
      </c>
      <c r="D903" s="128">
        <v>2.870917796593907</v>
      </c>
      <c r="F903" s="128">
        <v>2.191227367859087</v>
      </c>
      <c r="G903" s="128">
        <v>0.8142109515512908</v>
      </c>
      <c r="H903" s="128">
        <v>2.88833668003199</v>
      </c>
    </row>
    <row r="904" spans="1:10" ht="12.75">
      <c r="A904" s="144" t="s">
        <v>786</v>
      </c>
      <c r="C904" s="145" t="s">
        <v>787</v>
      </c>
      <c r="D904" s="145" t="s">
        <v>788</v>
      </c>
      <c r="F904" s="145" t="s">
        <v>789</v>
      </c>
      <c r="G904" s="145" t="s">
        <v>790</v>
      </c>
      <c r="H904" s="145" t="s">
        <v>791</v>
      </c>
      <c r="I904" s="146" t="s">
        <v>792</v>
      </c>
      <c r="J904" s="145" t="s">
        <v>793</v>
      </c>
    </row>
    <row r="905" spans="1:8" ht="12.75">
      <c r="A905" s="147" t="s">
        <v>889</v>
      </c>
      <c r="C905" s="148">
        <v>257.6099999998696</v>
      </c>
      <c r="D905" s="128">
        <v>248263.90335845947</v>
      </c>
      <c r="F905" s="128">
        <v>11145</v>
      </c>
      <c r="G905" s="128">
        <v>9120</v>
      </c>
      <c r="H905" s="149" t="s">
        <v>1174</v>
      </c>
    </row>
    <row r="907" spans="4:8" ht="12.75">
      <c r="D907" s="128">
        <v>217567.5</v>
      </c>
      <c r="F907" s="128">
        <v>11462.5</v>
      </c>
      <c r="G907" s="128">
        <v>9082.5</v>
      </c>
      <c r="H907" s="149" t="s">
        <v>1175</v>
      </c>
    </row>
    <row r="909" spans="4:8" ht="12.75">
      <c r="D909" s="128">
        <v>240064.34935379028</v>
      </c>
      <c r="F909" s="128">
        <v>10950</v>
      </c>
      <c r="G909" s="128">
        <v>9277.5</v>
      </c>
      <c r="H909" s="149" t="s">
        <v>1176</v>
      </c>
    </row>
    <row r="911" spans="1:10" ht="12.75">
      <c r="A911" s="144" t="s">
        <v>794</v>
      </c>
      <c r="C911" s="150" t="s">
        <v>795</v>
      </c>
      <c r="D911" s="128">
        <v>235298.58423741657</v>
      </c>
      <c r="F911" s="128">
        <v>11185.833333333332</v>
      </c>
      <c r="G911" s="128">
        <v>9160</v>
      </c>
      <c r="H911" s="128">
        <v>225125.66757074994</v>
      </c>
      <c r="I911" s="128">
        <v>-0.0001</v>
      </c>
      <c r="J911" s="128">
        <v>-0.0001</v>
      </c>
    </row>
    <row r="912" spans="1:8" ht="12.75">
      <c r="A912" s="127">
        <v>38377.91142361111</v>
      </c>
      <c r="C912" s="150" t="s">
        <v>796</v>
      </c>
      <c r="D912" s="128">
        <v>15893.447789722513</v>
      </c>
      <c r="F912" s="128">
        <v>258.6785328034264</v>
      </c>
      <c r="G912" s="128">
        <v>103.4710104328744</v>
      </c>
      <c r="H912" s="128">
        <v>15893.447789722513</v>
      </c>
    </row>
    <row r="914" spans="3:8" ht="12.75">
      <c r="C914" s="150" t="s">
        <v>797</v>
      </c>
      <c r="D914" s="128">
        <v>6.7545870882444445</v>
      </c>
      <c r="F914" s="128">
        <v>2.3125548637719713</v>
      </c>
      <c r="G914" s="128">
        <v>1.1295961837650041</v>
      </c>
      <c r="H914" s="128">
        <v>7.059811509377401</v>
      </c>
    </row>
    <row r="915" spans="1:10" ht="12.75">
      <c r="A915" s="144" t="s">
        <v>786</v>
      </c>
      <c r="C915" s="145" t="s">
        <v>787</v>
      </c>
      <c r="D915" s="145" t="s">
        <v>788</v>
      </c>
      <c r="F915" s="145" t="s">
        <v>789</v>
      </c>
      <c r="G915" s="145" t="s">
        <v>790</v>
      </c>
      <c r="H915" s="145" t="s">
        <v>791</v>
      </c>
      <c r="I915" s="146" t="s">
        <v>792</v>
      </c>
      <c r="J915" s="145" t="s">
        <v>793</v>
      </c>
    </row>
    <row r="916" spans="1:8" ht="12.75">
      <c r="A916" s="147" t="s">
        <v>888</v>
      </c>
      <c r="C916" s="148">
        <v>259.9399999999441</v>
      </c>
      <c r="D916" s="128">
        <v>2567491.901107788</v>
      </c>
      <c r="F916" s="128">
        <v>21550</v>
      </c>
      <c r="G916" s="128">
        <v>18800</v>
      </c>
      <c r="H916" s="149" t="s">
        <v>1177</v>
      </c>
    </row>
    <row r="918" spans="4:8" ht="12.75">
      <c r="D918" s="128">
        <v>2615470.7966690063</v>
      </c>
      <c r="F918" s="128">
        <v>21875</v>
      </c>
      <c r="G918" s="128">
        <v>18450</v>
      </c>
      <c r="H918" s="149" t="s">
        <v>1178</v>
      </c>
    </row>
    <row r="920" spans="4:8" ht="12.75">
      <c r="D920" s="128">
        <v>2575660.4284324646</v>
      </c>
      <c r="F920" s="128">
        <v>21575</v>
      </c>
      <c r="G920" s="128">
        <v>18650</v>
      </c>
      <c r="H920" s="149" t="s">
        <v>1179</v>
      </c>
    </row>
    <row r="922" spans="1:10" ht="12.75">
      <c r="A922" s="144" t="s">
        <v>794</v>
      </c>
      <c r="C922" s="150" t="s">
        <v>795</v>
      </c>
      <c r="D922" s="128">
        <v>2586207.7087364197</v>
      </c>
      <c r="F922" s="128">
        <v>21666.666666666664</v>
      </c>
      <c r="G922" s="128">
        <v>18633.333333333332</v>
      </c>
      <c r="H922" s="128">
        <v>2566042.3888711</v>
      </c>
      <c r="I922" s="128">
        <v>-0.0001</v>
      </c>
      <c r="J922" s="128">
        <v>-0.0001</v>
      </c>
    </row>
    <row r="923" spans="1:8" ht="12.75">
      <c r="A923" s="127">
        <v>38377.912199074075</v>
      </c>
      <c r="C923" s="150" t="s">
        <v>796</v>
      </c>
      <c r="D923" s="128">
        <v>25669.58211924508</v>
      </c>
      <c r="F923" s="128">
        <v>180.85445345175586</v>
      </c>
      <c r="G923" s="128">
        <v>175.5942292142123</v>
      </c>
      <c r="H923" s="128">
        <v>25669.58211924508</v>
      </c>
    </row>
    <row r="925" spans="3:8" ht="12.75">
      <c r="C925" s="150" t="s">
        <v>797</v>
      </c>
      <c r="D925" s="128">
        <v>0.9925568635702053</v>
      </c>
      <c r="F925" s="128">
        <v>0.8347128620850272</v>
      </c>
      <c r="G925" s="128">
        <v>0.9423661675181343</v>
      </c>
      <c r="H925" s="128">
        <v>1.0003569009839355</v>
      </c>
    </row>
    <row r="926" spans="1:10" ht="12.75">
      <c r="A926" s="144" t="s">
        <v>786</v>
      </c>
      <c r="C926" s="145" t="s">
        <v>787</v>
      </c>
      <c r="D926" s="145" t="s">
        <v>788</v>
      </c>
      <c r="F926" s="145" t="s">
        <v>789</v>
      </c>
      <c r="G926" s="145" t="s">
        <v>790</v>
      </c>
      <c r="H926" s="145" t="s">
        <v>791</v>
      </c>
      <c r="I926" s="146" t="s">
        <v>792</v>
      </c>
      <c r="J926" s="145" t="s">
        <v>793</v>
      </c>
    </row>
    <row r="927" spans="1:8" ht="12.75">
      <c r="A927" s="147" t="s">
        <v>890</v>
      </c>
      <c r="C927" s="148">
        <v>285.2129999999888</v>
      </c>
      <c r="D927" s="128">
        <v>1663754.5873470306</v>
      </c>
      <c r="F927" s="128">
        <v>15275</v>
      </c>
      <c r="G927" s="128">
        <v>13600</v>
      </c>
      <c r="H927" s="149" t="s">
        <v>1180</v>
      </c>
    </row>
    <row r="929" spans="4:8" ht="12.75">
      <c r="D929" s="128">
        <v>1646857.2016067505</v>
      </c>
      <c r="F929" s="128">
        <v>15850</v>
      </c>
      <c r="G929" s="128">
        <v>13500</v>
      </c>
      <c r="H929" s="149" t="s">
        <v>1181</v>
      </c>
    </row>
    <row r="931" spans="4:8" ht="12.75">
      <c r="D931" s="128">
        <v>1617745.454656601</v>
      </c>
      <c r="F931" s="128">
        <v>15650</v>
      </c>
      <c r="G931" s="128">
        <v>13350</v>
      </c>
      <c r="H931" s="149" t="s">
        <v>1182</v>
      </c>
    </row>
    <row r="933" spans="1:10" ht="12.75">
      <c r="A933" s="144" t="s">
        <v>794</v>
      </c>
      <c r="C933" s="150" t="s">
        <v>795</v>
      </c>
      <c r="D933" s="128">
        <v>1642785.7478701272</v>
      </c>
      <c r="F933" s="128">
        <v>15591.666666666668</v>
      </c>
      <c r="G933" s="128">
        <v>13483.333333333332</v>
      </c>
      <c r="H933" s="128">
        <v>1628359.6846866524</v>
      </c>
      <c r="I933" s="128">
        <v>-0.0001</v>
      </c>
      <c r="J933" s="128">
        <v>-0.0001</v>
      </c>
    </row>
    <row r="934" spans="1:8" ht="12.75">
      <c r="A934" s="127">
        <v>38377.912986111114</v>
      </c>
      <c r="C934" s="150" t="s">
        <v>796</v>
      </c>
      <c r="D934" s="128">
        <v>23273.216889359468</v>
      </c>
      <c r="F934" s="128">
        <v>291.9046648022832</v>
      </c>
      <c r="G934" s="128">
        <v>125.83057392117917</v>
      </c>
      <c r="H934" s="128">
        <v>23273.216889359468</v>
      </c>
    </row>
    <row r="936" spans="3:8" ht="12.75">
      <c r="C936" s="150" t="s">
        <v>797</v>
      </c>
      <c r="D936" s="128">
        <v>1.4166921596156536</v>
      </c>
      <c r="F936" s="128">
        <v>1.872183846941421</v>
      </c>
      <c r="G936" s="128">
        <v>0.9332304617145553</v>
      </c>
      <c r="H936" s="128">
        <v>1.4292430049837526</v>
      </c>
    </row>
    <row r="937" spans="1:10" ht="12.75">
      <c r="A937" s="144" t="s">
        <v>786</v>
      </c>
      <c r="C937" s="145" t="s">
        <v>787</v>
      </c>
      <c r="D937" s="145" t="s">
        <v>788</v>
      </c>
      <c r="F937" s="145" t="s">
        <v>789</v>
      </c>
      <c r="G937" s="145" t="s">
        <v>790</v>
      </c>
      <c r="H937" s="145" t="s">
        <v>791</v>
      </c>
      <c r="I937" s="146" t="s">
        <v>792</v>
      </c>
      <c r="J937" s="145" t="s">
        <v>793</v>
      </c>
    </row>
    <row r="938" spans="1:8" ht="12.75">
      <c r="A938" s="147" t="s">
        <v>886</v>
      </c>
      <c r="C938" s="148">
        <v>288.1579999998212</v>
      </c>
      <c r="D938" s="128">
        <v>428424.29821777344</v>
      </c>
      <c r="F938" s="128">
        <v>4120</v>
      </c>
      <c r="G938" s="128">
        <v>3670</v>
      </c>
      <c r="H938" s="149" t="s">
        <v>1183</v>
      </c>
    </row>
    <row r="940" spans="4:8" ht="12.75">
      <c r="D940" s="128">
        <v>424999.6804742813</v>
      </c>
      <c r="F940" s="128">
        <v>4120</v>
      </c>
      <c r="G940" s="128">
        <v>3670</v>
      </c>
      <c r="H940" s="149" t="s">
        <v>1184</v>
      </c>
    </row>
    <row r="942" spans="4:8" ht="12.75">
      <c r="D942" s="128">
        <v>469038.30933094025</v>
      </c>
      <c r="F942" s="128">
        <v>4120</v>
      </c>
      <c r="G942" s="128">
        <v>3670</v>
      </c>
      <c r="H942" s="149" t="s">
        <v>1185</v>
      </c>
    </row>
    <row r="944" spans="1:10" ht="12.75">
      <c r="A944" s="144" t="s">
        <v>794</v>
      </c>
      <c r="C944" s="150" t="s">
        <v>795</v>
      </c>
      <c r="D944" s="128">
        <v>440820.76267433167</v>
      </c>
      <c r="F944" s="128">
        <v>4120</v>
      </c>
      <c r="G944" s="128">
        <v>3670</v>
      </c>
      <c r="H944" s="128">
        <v>436929.247187606</v>
      </c>
      <c r="I944" s="128">
        <v>-0.0001</v>
      </c>
      <c r="J944" s="128">
        <v>-0.0001</v>
      </c>
    </row>
    <row r="945" spans="1:8" ht="12.75">
      <c r="A945" s="127">
        <v>38377.913518518515</v>
      </c>
      <c r="C945" s="150" t="s">
        <v>796</v>
      </c>
      <c r="D945" s="128">
        <v>24497.0295374904</v>
      </c>
      <c r="H945" s="128">
        <v>24497.0295374904</v>
      </c>
    </row>
    <row r="947" spans="3:8" ht="12.75">
      <c r="C947" s="150" t="s">
        <v>797</v>
      </c>
      <c r="D947" s="128">
        <v>5.557140591308365</v>
      </c>
      <c r="F947" s="128">
        <v>0</v>
      </c>
      <c r="G947" s="128">
        <v>0</v>
      </c>
      <c r="H947" s="128">
        <v>5.60663532944317</v>
      </c>
    </row>
    <row r="948" spans="1:10" ht="12.75">
      <c r="A948" s="144" t="s">
        <v>786</v>
      </c>
      <c r="C948" s="145" t="s">
        <v>787</v>
      </c>
      <c r="D948" s="145" t="s">
        <v>788</v>
      </c>
      <c r="F948" s="145" t="s">
        <v>789</v>
      </c>
      <c r="G948" s="145" t="s">
        <v>790</v>
      </c>
      <c r="H948" s="145" t="s">
        <v>791</v>
      </c>
      <c r="I948" s="146" t="s">
        <v>792</v>
      </c>
      <c r="J948" s="145" t="s">
        <v>793</v>
      </c>
    </row>
    <row r="949" spans="1:8" ht="12.75">
      <c r="A949" s="147" t="s">
        <v>887</v>
      </c>
      <c r="C949" s="148">
        <v>334.94100000010803</v>
      </c>
      <c r="D949" s="128">
        <v>75071.37661504745</v>
      </c>
      <c r="F949" s="128">
        <v>25400</v>
      </c>
      <c r="H949" s="149" t="s">
        <v>1186</v>
      </c>
    </row>
    <row r="951" spans="4:8" ht="12.75">
      <c r="D951" s="128">
        <v>77099.40301847458</v>
      </c>
      <c r="F951" s="128">
        <v>25600</v>
      </c>
      <c r="H951" s="149" t="s">
        <v>1187</v>
      </c>
    </row>
    <row r="953" spans="4:8" ht="12.75">
      <c r="D953" s="128">
        <v>78277.45494627953</v>
      </c>
      <c r="F953" s="128">
        <v>25700</v>
      </c>
      <c r="H953" s="149" t="s">
        <v>1188</v>
      </c>
    </row>
    <row r="955" spans="1:10" ht="12.75">
      <c r="A955" s="144" t="s">
        <v>794</v>
      </c>
      <c r="C955" s="150" t="s">
        <v>795</v>
      </c>
      <c r="D955" s="128">
        <v>76816.07819326718</v>
      </c>
      <c r="F955" s="128">
        <v>25566.666666666664</v>
      </c>
      <c r="H955" s="128">
        <v>51249.411526600525</v>
      </c>
      <c r="I955" s="128">
        <v>-0.0001</v>
      </c>
      <c r="J955" s="128">
        <v>-0.0001</v>
      </c>
    </row>
    <row r="956" spans="1:8" ht="12.75">
      <c r="A956" s="127">
        <v>38377.9140625</v>
      </c>
      <c r="C956" s="150" t="s">
        <v>796</v>
      </c>
      <c r="D956" s="128">
        <v>1621.708754349033</v>
      </c>
      <c r="F956" s="128">
        <v>152.7525231651947</v>
      </c>
      <c r="H956" s="128">
        <v>1621.708754349033</v>
      </c>
    </row>
    <row r="958" spans="3:8" ht="12.75">
      <c r="C958" s="150" t="s">
        <v>797</v>
      </c>
      <c r="D958" s="128">
        <v>2.111157966524739</v>
      </c>
      <c r="F958" s="128">
        <v>0.5974674960829</v>
      </c>
      <c r="H958" s="128">
        <v>3.1643460988957894</v>
      </c>
    </row>
    <row r="959" spans="1:10" ht="12.75">
      <c r="A959" s="144" t="s">
        <v>786</v>
      </c>
      <c r="C959" s="145" t="s">
        <v>787</v>
      </c>
      <c r="D959" s="145" t="s">
        <v>788</v>
      </c>
      <c r="F959" s="145" t="s">
        <v>789</v>
      </c>
      <c r="G959" s="145" t="s">
        <v>790</v>
      </c>
      <c r="H959" s="145" t="s">
        <v>791</v>
      </c>
      <c r="I959" s="146" t="s">
        <v>792</v>
      </c>
      <c r="J959" s="145" t="s">
        <v>793</v>
      </c>
    </row>
    <row r="960" spans="1:8" ht="12.75">
      <c r="A960" s="147" t="s">
        <v>891</v>
      </c>
      <c r="C960" s="148">
        <v>393.36599999992177</v>
      </c>
      <c r="D960" s="128">
        <v>4597161.084465027</v>
      </c>
      <c r="F960" s="128">
        <v>19500</v>
      </c>
      <c r="G960" s="128">
        <v>15700</v>
      </c>
      <c r="H960" s="149" t="s">
        <v>1189</v>
      </c>
    </row>
    <row r="962" spans="4:8" ht="12.75">
      <c r="D962" s="128">
        <v>4835905.494918823</v>
      </c>
      <c r="F962" s="128">
        <v>19300</v>
      </c>
      <c r="G962" s="128">
        <v>16300</v>
      </c>
      <c r="H962" s="149" t="s">
        <v>1190</v>
      </c>
    </row>
    <row r="964" spans="4:8" ht="12.75">
      <c r="D964" s="128">
        <v>5122245.736923218</v>
      </c>
      <c r="F964" s="128">
        <v>18500</v>
      </c>
      <c r="G964" s="128">
        <v>15800</v>
      </c>
      <c r="H964" s="149" t="s">
        <v>1191</v>
      </c>
    </row>
    <row r="966" spans="1:10" ht="12.75">
      <c r="A966" s="144" t="s">
        <v>794</v>
      </c>
      <c r="C966" s="150" t="s">
        <v>795</v>
      </c>
      <c r="D966" s="128">
        <v>4851770.772102356</v>
      </c>
      <c r="F966" s="128">
        <v>19100</v>
      </c>
      <c r="G966" s="128">
        <v>15933.333333333332</v>
      </c>
      <c r="H966" s="128">
        <v>4834254.105435689</v>
      </c>
      <c r="I966" s="128">
        <v>-0.0001</v>
      </c>
      <c r="J966" s="128">
        <v>-0.0001</v>
      </c>
    </row>
    <row r="967" spans="1:8" ht="12.75">
      <c r="A967" s="127">
        <v>38377.91462962963</v>
      </c>
      <c r="C967" s="150" t="s">
        <v>796</v>
      </c>
      <c r="D967" s="128">
        <v>262901.6038879819</v>
      </c>
      <c r="F967" s="128">
        <v>529.150262212918</v>
      </c>
      <c r="G967" s="128">
        <v>321.4550253664318</v>
      </c>
      <c r="H967" s="128">
        <v>262901.6038879819</v>
      </c>
    </row>
    <row r="969" spans="3:8" ht="12.75">
      <c r="C969" s="150" t="s">
        <v>797</v>
      </c>
      <c r="D969" s="128">
        <v>5.418673227508275</v>
      </c>
      <c r="F969" s="128">
        <v>2.770420221010042</v>
      </c>
      <c r="G969" s="128">
        <v>2.0175001592035473</v>
      </c>
      <c r="H969" s="128">
        <v>5.43830750626808</v>
      </c>
    </row>
    <row r="970" spans="1:10" ht="12.75">
      <c r="A970" s="144" t="s">
        <v>786</v>
      </c>
      <c r="C970" s="145" t="s">
        <v>787</v>
      </c>
      <c r="D970" s="145" t="s">
        <v>788</v>
      </c>
      <c r="F970" s="145" t="s">
        <v>789</v>
      </c>
      <c r="G970" s="145" t="s">
        <v>790</v>
      </c>
      <c r="H970" s="145" t="s">
        <v>791</v>
      </c>
      <c r="I970" s="146" t="s">
        <v>792</v>
      </c>
      <c r="J970" s="145" t="s">
        <v>793</v>
      </c>
    </row>
    <row r="971" spans="1:8" ht="12.75">
      <c r="A971" s="147" t="s">
        <v>885</v>
      </c>
      <c r="C971" s="148">
        <v>396.15199999976903</v>
      </c>
      <c r="D971" s="128">
        <v>8740916.07736206</v>
      </c>
      <c r="F971" s="128">
        <v>99000</v>
      </c>
      <c r="G971" s="128">
        <v>96400</v>
      </c>
      <c r="H971" s="149" t="s">
        <v>1192</v>
      </c>
    </row>
    <row r="973" spans="4:8" ht="12.75">
      <c r="D973" s="128">
        <v>8433957.91456604</v>
      </c>
      <c r="F973" s="128">
        <v>99100</v>
      </c>
      <c r="G973" s="128">
        <v>96200</v>
      </c>
      <c r="H973" s="149" t="s">
        <v>1193</v>
      </c>
    </row>
    <row r="975" spans="4:8" ht="12.75">
      <c r="D975" s="128">
        <v>8728944.63041687</v>
      </c>
      <c r="F975" s="128">
        <v>95200</v>
      </c>
      <c r="G975" s="128">
        <v>95200</v>
      </c>
      <c r="H975" s="149" t="s">
        <v>1194</v>
      </c>
    </row>
    <row r="977" spans="1:10" ht="12.75">
      <c r="A977" s="144" t="s">
        <v>794</v>
      </c>
      <c r="C977" s="150" t="s">
        <v>795</v>
      </c>
      <c r="D977" s="128">
        <v>8634606.207448324</v>
      </c>
      <c r="F977" s="128">
        <v>97766.66666666666</v>
      </c>
      <c r="G977" s="128">
        <v>95933.33333333334</v>
      </c>
      <c r="H977" s="128">
        <v>8537746.397698026</v>
      </c>
      <c r="I977" s="128">
        <v>-0.0001</v>
      </c>
      <c r="J977" s="128">
        <v>-0.0001</v>
      </c>
    </row>
    <row r="978" spans="1:8" ht="12.75">
      <c r="A978" s="127">
        <v>38377.91519675926</v>
      </c>
      <c r="C978" s="150" t="s">
        <v>796</v>
      </c>
      <c r="D978" s="128">
        <v>173869.58320219975</v>
      </c>
      <c r="F978" s="128">
        <v>2223.3608194203057</v>
      </c>
      <c r="G978" s="128">
        <v>642.9100507328636</v>
      </c>
      <c r="H978" s="128">
        <v>173869.58320219975</v>
      </c>
    </row>
    <row r="980" spans="3:8" ht="12.75">
      <c r="C980" s="150" t="s">
        <v>797</v>
      </c>
      <c r="D980" s="128">
        <v>2.013636511323673</v>
      </c>
      <c r="F980" s="128">
        <v>2.27415017329046</v>
      </c>
      <c r="G980" s="128">
        <v>0.6701633607361329</v>
      </c>
      <c r="H980" s="128">
        <v>2.0364809998230804</v>
      </c>
    </row>
    <row r="981" spans="1:10" ht="12.75">
      <c r="A981" s="144" t="s">
        <v>786</v>
      </c>
      <c r="C981" s="145" t="s">
        <v>787</v>
      </c>
      <c r="D981" s="145" t="s">
        <v>788</v>
      </c>
      <c r="F981" s="145" t="s">
        <v>789</v>
      </c>
      <c r="G981" s="145" t="s">
        <v>790</v>
      </c>
      <c r="H981" s="145" t="s">
        <v>791</v>
      </c>
      <c r="I981" s="146" t="s">
        <v>792</v>
      </c>
      <c r="J981" s="145" t="s">
        <v>793</v>
      </c>
    </row>
    <row r="982" spans="1:8" ht="12.75">
      <c r="A982" s="147" t="s">
        <v>892</v>
      </c>
      <c r="C982" s="148">
        <v>589.5920000001788</v>
      </c>
      <c r="D982" s="128">
        <v>216688.01844120026</v>
      </c>
      <c r="F982" s="128">
        <v>2890</v>
      </c>
      <c r="G982" s="128">
        <v>2630</v>
      </c>
      <c r="H982" s="149" t="s">
        <v>1195</v>
      </c>
    </row>
    <row r="984" spans="4:8" ht="12.75">
      <c r="D984" s="128">
        <v>214805.46450281143</v>
      </c>
      <c r="F984" s="128">
        <v>2870</v>
      </c>
      <c r="G984" s="128">
        <v>2660</v>
      </c>
      <c r="H984" s="149" t="s">
        <v>1196</v>
      </c>
    </row>
    <row r="986" spans="4:8" ht="12.75">
      <c r="D986" s="128">
        <v>219930.66526913643</v>
      </c>
      <c r="F986" s="128">
        <v>2920</v>
      </c>
      <c r="G986" s="128">
        <v>2660</v>
      </c>
      <c r="H986" s="149" t="s">
        <v>1197</v>
      </c>
    </row>
    <row r="988" spans="1:10" ht="12.75">
      <c r="A988" s="144" t="s">
        <v>794</v>
      </c>
      <c r="C988" s="150" t="s">
        <v>795</v>
      </c>
      <c r="D988" s="128">
        <v>217141.38273771602</v>
      </c>
      <c r="F988" s="128">
        <v>2893.333333333333</v>
      </c>
      <c r="G988" s="128">
        <v>2650</v>
      </c>
      <c r="H988" s="128">
        <v>214369.7160710494</v>
      </c>
      <c r="I988" s="128">
        <v>-0.0001</v>
      </c>
      <c r="J988" s="128">
        <v>-0.0001</v>
      </c>
    </row>
    <row r="989" spans="1:8" ht="12.75">
      <c r="A989" s="127">
        <v>38377.91578703704</v>
      </c>
      <c r="C989" s="150" t="s">
        <v>796</v>
      </c>
      <c r="D989" s="128">
        <v>2592.5036379529884</v>
      </c>
      <c r="F989" s="128">
        <v>25.166114784235834</v>
      </c>
      <c r="G989" s="128">
        <v>17.32050807568877</v>
      </c>
      <c r="H989" s="128">
        <v>2592.5036379529884</v>
      </c>
    </row>
    <row r="991" spans="3:8" ht="12.75">
      <c r="C991" s="150" t="s">
        <v>797</v>
      </c>
      <c r="D991" s="128">
        <v>1.1939242558312622</v>
      </c>
      <c r="F991" s="128">
        <v>0.8697965939252019</v>
      </c>
      <c r="G991" s="128">
        <v>0.6536040783278783</v>
      </c>
      <c r="H991" s="128">
        <v>1.2093609514758816</v>
      </c>
    </row>
    <row r="992" spans="1:10" ht="12.75">
      <c r="A992" s="144" t="s">
        <v>786</v>
      </c>
      <c r="C992" s="145" t="s">
        <v>787</v>
      </c>
      <c r="D992" s="145" t="s">
        <v>788</v>
      </c>
      <c r="F992" s="145" t="s">
        <v>789</v>
      </c>
      <c r="G992" s="145" t="s">
        <v>790</v>
      </c>
      <c r="H992" s="145" t="s">
        <v>791</v>
      </c>
      <c r="I992" s="146" t="s">
        <v>792</v>
      </c>
      <c r="J992" s="145" t="s">
        <v>793</v>
      </c>
    </row>
    <row r="993" spans="1:8" ht="12.75">
      <c r="A993" s="147" t="s">
        <v>893</v>
      </c>
      <c r="C993" s="148">
        <v>766.4900000002235</v>
      </c>
      <c r="D993" s="128">
        <v>12823.403476327658</v>
      </c>
      <c r="F993" s="128">
        <v>1782.9999999981374</v>
      </c>
      <c r="G993" s="128">
        <v>1929.9999999981374</v>
      </c>
      <c r="H993" s="149" t="s">
        <v>1198</v>
      </c>
    </row>
    <row r="995" spans="4:8" ht="12.75">
      <c r="D995" s="128">
        <v>12626.820071205497</v>
      </c>
      <c r="F995" s="128">
        <v>1842.0000000018626</v>
      </c>
      <c r="G995" s="128">
        <v>1726.0000000018626</v>
      </c>
      <c r="H995" s="149" t="s">
        <v>1199</v>
      </c>
    </row>
    <row r="997" spans="4:8" ht="12.75">
      <c r="D997" s="128">
        <v>12232.970215767622</v>
      </c>
      <c r="F997" s="128">
        <v>1760.9999999981374</v>
      </c>
      <c r="G997" s="128">
        <v>1849</v>
      </c>
      <c r="H997" s="149" t="s">
        <v>1200</v>
      </c>
    </row>
    <row r="999" spans="1:10" ht="12.75">
      <c r="A999" s="144" t="s">
        <v>794</v>
      </c>
      <c r="C999" s="150" t="s">
        <v>795</v>
      </c>
      <c r="D999" s="128">
        <v>12561.064587766927</v>
      </c>
      <c r="F999" s="128">
        <v>1795.3333333327123</v>
      </c>
      <c r="G999" s="128">
        <v>1835</v>
      </c>
      <c r="H999" s="128">
        <v>10745.12393736072</v>
      </c>
      <c r="I999" s="128">
        <v>-0.0001</v>
      </c>
      <c r="J999" s="128">
        <v>-0.0001</v>
      </c>
    </row>
    <row r="1000" spans="1:8" ht="12.75">
      <c r="A1000" s="127">
        <v>38377.916400462964</v>
      </c>
      <c r="C1000" s="150" t="s">
        <v>796</v>
      </c>
      <c r="D1000" s="128">
        <v>300.65877086094736</v>
      </c>
      <c r="F1000" s="128">
        <v>41.8847625456726</v>
      </c>
      <c r="G1000" s="128">
        <v>102.71806072750849</v>
      </c>
      <c r="H1000" s="128">
        <v>300.65877086094736</v>
      </c>
    </row>
    <row r="1002" spans="3:8" ht="12.75">
      <c r="C1002" s="150" t="s">
        <v>797</v>
      </c>
      <c r="D1002" s="128">
        <v>2.3935771427666683</v>
      </c>
      <c r="F1002" s="128">
        <v>2.332979718474959</v>
      </c>
      <c r="G1002" s="128">
        <v>5.597714481063133</v>
      </c>
      <c r="H1002" s="128">
        <v>2.7980949555691863</v>
      </c>
    </row>
    <row r="1003" spans="1:16" ht="12.75">
      <c r="A1003" s="138" t="s">
        <v>736</v>
      </c>
      <c r="B1003" s="133" t="s">
        <v>1201</v>
      </c>
      <c r="D1003" s="138" t="s">
        <v>737</v>
      </c>
      <c r="E1003" s="133" t="s">
        <v>738</v>
      </c>
      <c r="F1003" s="134" t="s">
        <v>812</v>
      </c>
      <c r="G1003" s="139" t="s">
        <v>740</v>
      </c>
      <c r="H1003" s="140">
        <v>1</v>
      </c>
      <c r="I1003" s="141" t="s">
        <v>741</v>
      </c>
      <c r="J1003" s="140">
        <v>9</v>
      </c>
      <c r="K1003" s="139" t="s">
        <v>742</v>
      </c>
      <c r="L1003" s="142">
        <v>1</v>
      </c>
      <c r="M1003" s="139" t="s">
        <v>743</v>
      </c>
      <c r="N1003" s="143">
        <v>1</v>
      </c>
      <c r="O1003" s="139" t="s">
        <v>744</v>
      </c>
      <c r="P1003" s="143">
        <v>1</v>
      </c>
    </row>
    <row r="1005" spans="1:10" ht="12.75">
      <c r="A1005" s="144" t="s">
        <v>786</v>
      </c>
      <c r="C1005" s="145" t="s">
        <v>787</v>
      </c>
      <c r="D1005" s="145" t="s">
        <v>788</v>
      </c>
      <c r="F1005" s="145" t="s">
        <v>789</v>
      </c>
      <c r="G1005" s="145" t="s">
        <v>790</v>
      </c>
      <c r="H1005" s="145" t="s">
        <v>791</v>
      </c>
      <c r="I1005" s="146" t="s">
        <v>792</v>
      </c>
      <c r="J1005" s="145" t="s">
        <v>793</v>
      </c>
    </row>
    <row r="1006" spans="1:8" ht="12.75">
      <c r="A1006" s="147" t="s">
        <v>717</v>
      </c>
      <c r="C1006" s="148">
        <v>178.2290000000503</v>
      </c>
      <c r="D1006" s="128">
        <v>480.1980952238664</v>
      </c>
      <c r="F1006" s="128">
        <v>433.99999999953434</v>
      </c>
      <c r="G1006" s="128">
        <v>487.99999999953434</v>
      </c>
      <c r="H1006" s="149" t="s">
        <v>1202</v>
      </c>
    </row>
    <row r="1008" spans="4:8" ht="12.75">
      <c r="D1008" s="128">
        <v>445.5</v>
      </c>
      <c r="F1008" s="128">
        <v>469.00000000046566</v>
      </c>
      <c r="G1008" s="128">
        <v>431</v>
      </c>
      <c r="H1008" s="149" t="s">
        <v>1203</v>
      </c>
    </row>
    <row r="1010" spans="4:8" ht="12.75">
      <c r="D1010" s="128">
        <v>471.9514038078487</v>
      </c>
      <c r="F1010" s="128">
        <v>418</v>
      </c>
      <c r="G1010" s="128">
        <v>423.00000000046566</v>
      </c>
      <c r="H1010" s="149" t="s">
        <v>1204</v>
      </c>
    </row>
    <row r="1012" spans="1:8" ht="12.75">
      <c r="A1012" s="144" t="s">
        <v>794</v>
      </c>
      <c r="C1012" s="150" t="s">
        <v>795</v>
      </c>
      <c r="D1012" s="128">
        <v>465.88316634390503</v>
      </c>
      <c r="F1012" s="128">
        <v>440.33333333333337</v>
      </c>
      <c r="G1012" s="128">
        <v>447.33333333333337</v>
      </c>
      <c r="H1012" s="128">
        <v>21.206525923957525</v>
      </c>
    </row>
    <row r="1013" spans="1:8" ht="12.75">
      <c r="A1013" s="127">
        <v>38377.91873842593</v>
      </c>
      <c r="C1013" s="150" t="s">
        <v>796</v>
      </c>
      <c r="D1013" s="128">
        <v>18.127522789400704</v>
      </c>
      <c r="F1013" s="128">
        <v>26.083200212965153</v>
      </c>
      <c r="G1013" s="128">
        <v>35.44479275299877</v>
      </c>
      <c r="H1013" s="128">
        <v>18.127522789400704</v>
      </c>
    </row>
    <row r="1015" spans="3:8" ht="12.75">
      <c r="C1015" s="150" t="s">
        <v>797</v>
      </c>
      <c r="D1015" s="128">
        <v>3.891001886086467</v>
      </c>
      <c r="F1015" s="128">
        <v>5.923512538902002</v>
      </c>
      <c r="G1015" s="128">
        <v>7.923575131072751</v>
      </c>
      <c r="H1015" s="128">
        <v>85.48086968324029</v>
      </c>
    </row>
    <row r="1016" spans="1:10" ht="12.75">
      <c r="A1016" s="144" t="s">
        <v>786</v>
      </c>
      <c r="C1016" s="145" t="s">
        <v>787</v>
      </c>
      <c r="D1016" s="145" t="s">
        <v>788</v>
      </c>
      <c r="F1016" s="145" t="s">
        <v>789</v>
      </c>
      <c r="G1016" s="145" t="s">
        <v>790</v>
      </c>
      <c r="H1016" s="145" t="s">
        <v>791</v>
      </c>
      <c r="I1016" s="146" t="s">
        <v>792</v>
      </c>
      <c r="J1016" s="145" t="s">
        <v>793</v>
      </c>
    </row>
    <row r="1017" spans="1:8" ht="12.75">
      <c r="A1017" s="147" t="s">
        <v>886</v>
      </c>
      <c r="C1017" s="148">
        <v>251.61100000003353</v>
      </c>
      <c r="D1017" s="128">
        <v>4635705.7284088135</v>
      </c>
      <c r="F1017" s="128">
        <v>26500</v>
      </c>
      <c r="G1017" s="128">
        <v>25600</v>
      </c>
      <c r="H1017" s="149" t="s">
        <v>1205</v>
      </c>
    </row>
    <row r="1019" spans="4:8" ht="12.75">
      <c r="D1019" s="128">
        <v>4379775</v>
      </c>
      <c r="F1019" s="128">
        <v>27700</v>
      </c>
      <c r="G1019" s="128">
        <v>25600</v>
      </c>
      <c r="H1019" s="149" t="s">
        <v>1206</v>
      </c>
    </row>
    <row r="1021" spans="4:8" ht="12.75">
      <c r="D1021" s="128">
        <v>4570739.351608276</v>
      </c>
      <c r="F1021" s="128">
        <v>30000</v>
      </c>
      <c r="G1021" s="128">
        <v>26200</v>
      </c>
      <c r="H1021" s="149" t="s">
        <v>1207</v>
      </c>
    </row>
    <row r="1023" spans="1:10" ht="12.75">
      <c r="A1023" s="144" t="s">
        <v>794</v>
      </c>
      <c r="C1023" s="150" t="s">
        <v>795</v>
      </c>
      <c r="D1023" s="128">
        <v>4528740.026672363</v>
      </c>
      <c r="F1023" s="128">
        <v>28066.666666666664</v>
      </c>
      <c r="G1023" s="128">
        <v>25800</v>
      </c>
      <c r="H1023" s="128">
        <v>4501817.8652996</v>
      </c>
      <c r="I1023" s="128">
        <v>-0.0001</v>
      </c>
      <c r="J1023" s="128">
        <v>-0.0001</v>
      </c>
    </row>
    <row r="1024" spans="1:8" ht="12.75">
      <c r="A1024" s="127">
        <v>38377.91931712963</v>
      </c>
      <c r="C1024" s="150" t="s">
        <v>796</v>
      </c>
      <c r="D1024" s="128">
        <v>133034.1757116068</v>
      </c>
      <c r="F1024" s="128">
        <v>1778.57620959388</v>
      </c>
      <c r="G1024" s="128">
        <v>346.41016151377545</v>
      </c>
      <c r="H1024" s="128">
        <v>133034.1757116068</v>
      </c>
    </row>
    <row r="1026" spans="3:8" ht="12.75">
      <c r="C1026" s="150" t="s">
        <v>797</v>
      </c>
      <c r="D1026" s="128">
        <v>2.937553821329813</v>
      </c>
      <c r="F1026" s="128">
        <v>6.336969867911688</v>
      </c>
      <c r="G1026" s="128">
        <v>1.3426750446270364</v>
      </c>
      <c r="H1026" s="128">
        <v>2.955121235291319</v>
      </c>
    </row>
    <row r="1027" spans="1:10" ht="12.75">
      <c r="A1027" s="144" t="s">
        <v>786</v>
      </c>
      <c r="C1027" s="145" t="s">
        <v>787</v>
      </c>
      <c r="D1027" s="145" t="s">
        <v>788</v>
      </c>
      <c r="F1027" s="145" t="s">
        <v>789</v>
      </c>
      <c r="G1027" s="145" t="s">
        <v>790</v>
      </c>
      <c r="H1027" s="145" t="s">
        <v>791</v>
      </c>
      <c r="I1027" s="146" t="s">
        <v>792</v>
      </c>
      <c r="J1027" s="145" t="s">
        <v>793</v>
      </c>
    </row>
    <row r="1028" spans="1:8" ht="12.75">
      <c r="A1028" s="147" t="s">
        <v>889</v>
      </c>
      <c r="C1028" s="148">
        <v>257.6099999998696</v>
      </c>
      <c r="D1028" s="128">
        <v>182391.5523455143</v>
      </c>
      <c r="F1028" s="128">
        <v>10470</v>
      </c>
      <c r="G1028" s="128">
        <v>8875</v>
      </c>
      <c r="H1028" s="149" t="s">
        <v>1208</v>
      </c>
    </row>
    <row r="1030" spans="4:8" ht="12.75">
      <c r="D1030" s="128">
        <v>182727.5</v>
      </c>
      <c r="F1030" s="128">
        <v>10242.5</v>
      </c>
      <c r="G1030" s="128">
        <v>8797.5</v>
      </c>
      <c r="H1030" s="149" t="s">
        <v>1209</v>
      </c>
    </row>
    <row r="1032" spans="4:8" ht="12.75">
      <c r="D1032" s="128">
        <v>181222.48433423042</v>
      </c>
      <c r="F1032" s="128">
        <v>10352.5</v>
      </c>
      <c r="G1032" s="128">
        <v>8867.5</v>
      </c>
      <c r="H1032" s="149" t="s">
        <v>1210</v>
      </c>
    </row>
    <row r="1034" spans="1:10" ht="12.75">
      <c r="A1034" s="144" t="s">
        <v>794</v>
      </c>
      <c r="C1034" s="150" t="s">
        <v>795</v>
      </c>
      <c r="D1034" s="128">
        <v>182113.8455599149</v>
      </c>
      <c r="F1034" s="128">
        <v>10355</v>
      </c>
      <c r="G1034" s="128">
        <v>8846.666666666666</v>
      </c>
      <c r="H1034" s="128">
        <v>172513.01222658157</v>
      </c>
      <c r="I1034" s="128">
        <v>-0.0001</v>
      </c>
      <c r="J1034" s="128">
        <v>-0.0001</v>
      </c>
    </row>
    <row r="1035" spans="1:8" ht="12.75">
      <c r="A1035" s="127">
        <v>38377.92005787037</v>
      </c>
      <c r="C1035" s="150" t="s">
        <v>796</v>
      </c>
      <c r="D1035" s="128">
        <v>790.0055902525046</v>
      </c>
      <c r="F1035" s="128">
        <v>113.77060252982754</v>
      </c>
      <c r="G1035" s="128">
        <v>42.744395344107204</v>
      </c>
      <c r="H1035" s="128">
        <v>790.0055902525046</v>
      </c>
    </row>
    <row r="1037" spans="3:8" ht="12.75">
      <c r="C1037" s="150" t="s">
        <v>797</v>
      </c>
      <c r="D1037" s="128">
        <v>0.43379765433188633</v>
      </c>
      <c r="F1037" s="128">
        <v>1.098702100722622</v>
      </c>
      <c r="G1037" s="128">
        <v>0.483169502759313</v>
      </c>
      <c r="H1037" s="128">
        <v>0.45793971136211903</v>
      </c>
    </row>
    <row r="1038" spans="1:10" ht="12.75">
      <c r="A1038" s="144" t="s">
        <v>786</v>
      </c>
      <c r="C1038" s="145" t="s">
        <v>787</v>
      </c>
      <c r="D1038" s="145" t="s">
        <v>788</v>
      </c>
      <c r="F1038" s="145" t="s">
        <v>789</v>
      </c>
      <c r="G1038" s="145" t="s">
        <v>790</v>
      </c>
      <c r="H1038" s="145" t="s">
        <v>791</v>
      </c>
      <c r="I1038" s="146" t="s">
        <v>792</v>
      </c>
      <c r="J1038" s="145" t="s">
        <v>793</v>
      </c>
    </row>
    <row r="1039" spans="1:8" ht="12.75">
      <c r="A1039" s="147" t="s">
        <v>888</v>
      </c>
      <c r="C1039" s="148">
        <v>259.9399999999441</v>
      </c>
      <c r="D1039" s="128">
        <v>1891350.0397033691</v>
      </c>
      <c r="F1039" s="128">
        <v>19100</v>
      </c>
      <c r="G1039" s="128">
        <v>17750</v>
      </c>
      <c r="H1039" s="149" t="s">
        <v>1211</v>
      </c>
    </row>
    <row r="1041" spans="4:8" ht="12.75">
      <c r="D1041" s="128">
        <v>1901150.9917812347</v>
      </c>
      <c r="F1041" s="128">
        <v>19325</v>
      </c>
      <c r="G1041" s="128">
        <v>17950</v>
      </c>
      <c r="H1041" s="149" t="s">
        <v>1212</v>
      </c>
    </row>
    <row r="1043" spans="4:8" ht="12.75">
      <c r="D1043" s="128">
        <v>1737325</v>
      </c>
      <c r="F1043" s="128">
        <v>19375</v>
      </c>
      <c r="G1043" s="128">
        <v>17675</v>
      </c>
      <c r="H1043" s="149" t="s">
        <v>1213</v>
      </c>
    </row>
    <row r="1045" spans="1:10" ht="12.75">
      <c r="A1045" s="144" t="s">
        <v>794</v>
      </c>
      <c r="C1045" s="150" t="s">
        <v>795</v>
      </c>
      <c r="D1045" s="128">
        <v>1843275.3438282013</v>
      </c>
      <c r="F1045" s="128">
        <v>19266.666666666668</v>
      </c>
      <c r="G1045" s="128">
        <v>17791.666666666668</v>
      </c>
      <c r="H1045" s="128">
        <v>1824738.7276665852</v>
      </c>
      <c r="I1045" s="128">
        <v>-0.0001</v>
      </c>
      <c r="J1045" s="128">
        <v>-0.0001</v>
      </c>
    </row>
    <row r="1046" spans="1:8" ht="12.75">
      <c r="A1046" s="127">
        <v>38377.92084490741</v>
      </c>
      <c r="C1046" s="150" t="s">
        <v>796</v>
      </c>
      <c r="D1046" s="128">
        <v>91886.45810669908</v>
      </c>
      <c r="F1046" s="128">
        <v>146.48663192705789</v>
      </c>
      <c r="G1046" s="128">
        <v>142.15601757693315</v>
      </c>
      <c r="H1046" s="128">
        <v>91886.45810669908</v>
      </c>
    </row>
    <row r="1048" spans="3:8" ht="12.75">
      <c r="C1048" s="150" t="s">
        <v>797</v>
      </c>
      <c r="D1048" s="128">
        <v>4.984955634238829</v>
      </c>
      <c r="F1048" s="128">
        <v>0.7603112383757329</v>
      </c>
      <c r="G1048" s="128">
        <v>0.7990033774815916</v>
      </c>
      <c r="H1048" s="128">
        <v>5.035595327348611</v>
      </c>
    </row>
    <row r="1049" spans="1:10" ht="12.75">
      <c r="A1049" s="144" t="s">
        <v>786</v>
      </c>
      <c r="C1049" s="145" t="s">
        <v>787</v>
      </c>
      <c r="D1049" s="145" t="s">
        <v>788</v>
      </c>
      <c r="F1049" s="145" t="s">
        <v>789</v>
      </c>
      <c r="G1049" s="145" t="s">
        <v>790</v>
      </c>
      <c r="H1049" s="145" t="s">
        <v>791</v>
      </c>
      <c r="I1049" s="146" t="s">
        <v>792</v>
      </c>
      <c r="J1049" s="145" t="s">
        <v>793</v>
      </c>
    </row>
    <row r="1050" spans="1:8" ht="12.75">
      <c r="A1050" s="147" t="s">
        <v>890</v>
      </c>
      <c r="C1050" s="148">
        <v>285.2129999999888</v>
      </c>
      <c r="D1050" s="128">
        <v>1329880.671754837</v>
      </c>
      <c r="F1050" s="128">
        <v>13550</v>
      </c>
      <c r="G1050" s="128">
        <v>13150</v>
      </c>
      <c r="H1050" s="149" t="s">
        <v>1214</v>
      </c>
    </row>
    <row r="1052" spans="4:8" ht="12.75">
      <c r="D1052" s="128">
        <v>1339695.234462738</v>
      </c>
      <c r="F1052" s="128">
        <v>13575</v>
      </c>
      <c r="G1052" s="128">
        <v>13350</v>
      </c>
      <c r="H1052" s="149" t="s">
        <v>1215</v>
      </c>
    </row>
    <row r="1054" spans="4:8" ht="12.75">
      <c r="D1054" s="128">
        <v>1384923.3513832092</v>
      </c>
      <c r="F1054" s="128">
        <v>14100</v>
      </c>
      <c r="G1054" s="128">
        <v>13550</v>
      </c>
      <c r="H1054" s="149" t="s">
        <v>1216</v>
      </c>
    </row>
    <row r="1056" spans="1:10" ht="12.75">
      <c r="A1056" s="144" t="s">
        <v>794</v>
      </c>
      <c r="C1056" s="150" t="s">
        <v>795</v>
      </c>
      <c r="D1056" s="128">
        <v>1351499.7525335946</v>
      </c>
      <c r="F1056" s="128">
        <v>13741.666666666668</v>
      </c>
      <c r="G1056" s="128">
        <v>13350</v>
      </c>
      <c r="H1056" s="128">
        <v>1337974.620901355</v>
      </c>
      <c r="I1056" s="128">
        <v>-0.0001</v>
      </c>
      <c r="J1056" s="128">
        <v>-0.0001</v>
      </c>
    </row>
    <row r="1057" spans="1:8" ht="12.75">
      <c r="A1057" s="127">
        <v>38377.921631944446</v>
      </c>
      <c r="C1057" s="150" t="s">
        <v>796</v>
      </c>
      <c r="D1057" s="128">
        <v>29358.71472547235</v>
      </c>
      <c r="F1057" s="128">
        <v>310.5774192264038</v>
      </c>
      <c r="G1057" s="128">
        <v>200</v>
      </c>
      <c r="H1057" s="128">
        <v>29358.71472547235</v>
      </c>
    </row>
    <row r="1059" spans="3:8" ht="12.75">
      <c r="C1059" s="150" t="s">
        <v>797</v>
      </c>
      <c r="D1059" s="128">
        <v>2.1723063337921387</v>
      </c>
      <c r="F1059" s="128">
        <v>2.2601146335456916</v>
      </c>
      <c r="G1059" s="128">
        <v>1.4981273408239701</v>
      </c>
      <c r="H1059" s="128">
        <v>2.1942654417237173</v>
      </c>
    </row>
    <row r="1060" spans="1:10" ht="12.75">
      <c r="A1060" s="144" t="s">
        <v>786</v>
      </c>
      <c r="C1060" s="145" t="s">
        <v>787</v>
      </c>
      <c r="D1060" s="145" t="s">
        <v>788</v>
      </c>
      <c r="F1060" s="145" t="s">
        <v>789</v>
      </c>
      <c r="G1060" s="145" t="s">
        <v>790</v>
      </c>
      <c r="H1060" s="145" t="s">
        <v>791</v>
      </c>
      <c r="I1060" s="146" t="s">
        <v>792</v>
      </c>
      <c r="J1060" s="145" t="s">
        <v>793</v>
      </c>
    </row>
    <row r="1061" spans="1:8" ht="12.75">
      <c r="A1061" s="147" t="s">
        <v>886</v>
      </c>
      <c r="C1061" s="148">
        <v>288.1579999998212</v>
      </c>
      <c r="D1061" s="128">
        <v>475034.1151351929</v>
      </c>
      <c r="F1061" s="128">
        <v>4170</v>
      </c>
      <c r="G1061" s="128">
        <v>3770</v>
      </c>
      <c r="H1061" s="149" t="s">
        <v>1217</v>
      </c>
    </row>
    <row r="1063" spans="4:8" ht="12.75">
      <c r="D1063" s="128">
        <v>417884.4853167534</v>
      </c>
      <c r="F1063" s="128">
        <v>4170</v>
      </c>
      <c r="G1063" s="128">
        <v>3770</v>
      </c>
      <c r="H1063" s="149" t="s">
        <v>1218</v>
      </c>
    </row>
    <row r="1065" spans="4:8" ht="12.75">
      <c r="D1065" s="128">
        <v>445220.47339105606</v>
      </c>
      <c r="F1065" s="128">
        <v>4170</v>
      </c>
      <c r="G1065" s="128">
        <v>3770</v>
      </c>
      <c r="H1065" s="149" t="s">
        <v>1219</v>
      </c>
    </row>
    <row r="1067" spans="1:10" ht="12.75">
      <c r="A1067" s="144" t="s">
        <v>794</v>
      </c>
      <c r="C1067" s="150" t="s">
        <v>795</v>
      </c>
      <c r="D1067" s="128">
        <v>446046.3579476675</v>
      </c>
      <c r="F1067" s="128">
        <v>4170</v>
      </c>
      <c r="G1067" s="128">
        <v>3770</v>
      </c>
      <c r="H1067" s="128">
        <v>442079.45529280015</v>
      </c>
      <c r="I1067" s="128">
        <v>-0.0001</v>
      </c>
      <c r="J1067" s="128">
        <v>-0.0001</v>
      </c>
    </row>
    <row r="1068" spans="1:8" ht="12.75">
      <c r="A1068" s="127">
        <v>38377.922164351854</v>
      </c>
      <c r="C1068" s="150" t="s">
        <v>796</v>
      </c>
      <c r="D1068" s="128">
        <v>28583.764816268882</v>
      </c>
      <c r="H1068" s="128">
        <v>28583.764816268882</v>
      </c>
    </row>
    <row r="1070" spans="3:8" ht="12.75">
      <c r="C1070" s="150" t="s">
        <v>797</v>
      </c>
      <c r="D1070" s="128">
        <v>6.408249794435601</v>
      </c>
      <c r="F1070" s="128">
        <v>0</v>
      </c>
      <c r="G1070" s="128">
        <v>0</v>
      </c>
      <c r="H1070" s="128">
        <v>6.465752812995382</v>
      </c>
    </row>
    <row r="1071" spans="1:10" ht="12.75">
      <c r="A1071" s="144" t="s">
        <v>786</v>
      </c>
      <c r="C1071" s="145" t="s">
        <v>787</v>
      </c>
      <c r="D1071" s="145" t="s">
        <v>788</v>
      </c>
      <c r="F1071" s="145" t="s">
        <v>789</v>
      </c>
      <c r="G1071" s="145" t="s">
        <v>790</v>
      </c>
      <c r="H1071" s="145" t="s">
        <v>791</v>
      </c>
      <c r="I1071" s="146" t="s">
        <v>792</v>
      </c>
      <c r="J1071" s="145" t="s">
        <v>793</v>
      </c>
    </row>
    <row r="1072" spans="1:8" ht="12.75">
      <c r="A1072" s="147" t="s">
        <v>887</v>
      </c>
      <c r="C1072" s="148">
        <v>334.94100000010803</v>
      </c>
      <c r="D1072" s="128">
        <v>79448.76091682911</v>
      </c>
      <c r="F1072" s="128">
        <v>25400</v>
      </c>
      <c r="H1072" s="149" t="s">
        <v>1220</v>
      </c>
    </row>
    <row r="1074" spans="4:8" ht="12.75">
      <c r="D1074" s="128">
        <v>79510.21040821075</v>
      </c>
      <c r="F1074" s="128">
        <v>25600</v>
      </c>
      <c r="H1074" s="149" t="s">
        <v>1221</v>
      </c>
    </row>
    <row r="1076" spans="4:8" ht="12.75">
      <c r="D1076" s="128">
        <v>80299.33106613159</v>
      </c>
      <c r="F1076" s="128">
        <v>25600</v>
      </c>
      <c r="H1076" s="149" t="s">
        <v>1222</v>
      </c>
    </row>
    <row r="1078" spans="1:10" ht="12.75">
      <c r="A1078" s="144" t="s">
        <v>794</v>
      </c>
      <c r="C1078" s="150" t="s">
        <v>795</v>
      </c>
      <c r="D1078" s="128">
        <v>79752.76746372382</v>
      </c>
      <c r="F1078" s="128">
        <v>25533.333333333336</v>
      </c>
      <c r="H1078" s="128">
        <v>54219.43413039048</v>
      </c>
      <c r="I1078" s="128">
        <v>-0.0001</v>
      </c>
      <c r="J1078" s="128">
        <v>-0.0001</v>
      </c>
    </row>
    <row r="1079" spans="1:8" ht="12.75">
      <c r="A1079" s="127">
        <v>38377.92269675926</v>
      </c>
      <c r="C1079" s="150" t="s">
        <v>796</v>
      </c>
      <c r="D1079" s="128">
        <v>474.3341001939149</v>
      </c>
      <c r="F1079" s="128">
        <v>115.47005383792514</v>
      </c>
      <c r="H1079" s="128">
        <v>474.3341001939149</v>
      </c>
    </row>
    <row r="1081" spans="3:8" ht="12.75">
      <c r="C1081" s="150" t="s">
        <v>797</v>
      </c>
      <c r="D1081" s="128">
        <v>0.5947556621275486</v>
      </c>
      <c r="F1081" s="128">
        <v>0.4522325868326049</v>
      </c>
      <c r="H1081" s="128">
        <v>0.8748414803688377</v>
      </c>
    </row>
    <row r="1082" spans="1:10" ht="12.75">
      <c r="A1082" s="144" t="s">
        <v>786</v>
      </c>
      <c r="C1082" s="145" t="s">
        <v>787</v>
      </c>
      <c r="D1082" s="145" t="s">
        <v>788</v>
      </c>
      <c r="F1082" s="145" t="s">
        <v>789</v>
      </c>
      <c r="G1082" s="145" t="s">
        <v>790</v>
      </c>
      <c r="H1082" s="145" t="s">
        <v>791</v>
      </c>
      <c r="I1082" s="146" t="s">
        <v>792</v>
      </c>
      <c r="J1082" s="145" t="s">
        <v>793</v>
      </c>
    </row>
    <row r="1083" spans="1:8" ht="12.75">
      <c r="A1083" s="147" t="s">
        <v>891</v>
      </c>
      <c r="C1083" s="148">
        <v>393.36599999992177</v>
      </c>
      <c r="D1083" s="128">
        <v>5445473.399551392</v>
      </c>
      <c r="F1083" s="128">
        <v>16600</v>
      </c>
      <c r="G1083" s="128">
        <v>18000</v>
      </c>
      <c r="H1083" s="149" t="s">
        <v>1223</v>
      </c>
    </row>
    <row r="1085" spans="4:8" ht="12.75">
      <c r="D1085" s="128">
        <v>5364235.2004852295</v>
      </c>
      <c r="F1085" s="128">
        <v>16800</v>
      </c>
      <c r="G1085" s="128">
        <v>17200</v>
      </c>
      <c r="H1085" s="149" t="s">
        <v>1224</v>
      </c>
    </row>
    <row r="1087" spans="4:8" ht="12.75">
      <c r="D1087" s="128">
        <v>5190359.151412964</v>
      </c>
      <c r="F1087" s="128">
        <v>20200</v>
      </c>
      <c r="G1087" s="128">
        <v>17100</v>
      </c>
      <c r="H1087" s="149" t="s">
        <v>1225</v>
      </c>
    </row>
    <row r="1089" spans="1:10" ht="12.75">
      <c r="A1089" s="144" t="s">
        <v>794</v>
      </c>
      <c r="C1089" s="150" t="s">
        <v>795</v>
      </c>
      <c r="D1089" s="128">
        <v>5333355.917149861</v>
      </c>
      <c r="F1089" s="128">
        <v>17866.666666666668</v>
      </c>
      <c r="G1089" s="128">
        <v>17433.333333333332</v>
      </c>
      <c r="H1089" s="128">
        <v>5315705.917149861</v>
      </c>
      <c r="I1089" s="128">
        <v>-0.0001</v>
      </c>
      <c r="J1089" s="128">
        <v>-0.0001</v>
      </c>
    </row>
    <row r="1090" spans="1:8" ht="12.75">
      <c r="A1090" s="127">
        <v>38377.923263888886</v>
      </c>
      <c r="C1090" s="150" t="s">
        <v>796</v>
      </c>
      <c r="D1090" s="128">
        <v>130330.22483402178</v>
      </c>
      <c r="F1090" s="128">
        <v>2023.1987873991357</v>
      </c>
      <c r="G1090" s="128">
        <v>493.28828623162474</v>
      </c>
      <c r="H1090" s="128">
        <v>130330.22483402178</v>
      </c>
    </row>
    <row r="1092" spans="3:8" ht="12.75">
      <c r="C1092" s="150" t="s">
        <v>797</v>
      </c>
      <c r="D1092" s="128">
        <v>2.443681367953221</v>
      </c>
      <c r="F1092" s="128">
        <v>11.32387381006979</v>
      </c>
      <c r="G1092" s="128">
        <v>2.8295695194930675</v>
      </c>
      <c r="H1092" s="128">
        <v>2.451795243479183</v>
      </c>
    </row>
    <row r="1093" spans="1:10" ht="12.75">
      <c r="A1093" s="144" t="s">
        <v>786</v>
      </c>
      <c r="C1093" s="145" t="s">
        <v>787</v>
      </c>
      <c r="D1093" s="145" t="s">
        <v>788</v>
      </c>
      <c r="F1093" s="145" t="s">
        <v>789</v>
      </c>
      <c r="G1093" s="145" t="s">
        <v>790</v>
      </c>
      <c r="H1093" s="145" t="s">
        <v>791</v>
      </c>
      <c r="I1093" s="146" t="s">
        <v>792</v>
      </c>
      <c r="J1093" s="145" t="s">
        <v>793</v>
      </c>
    </row>
    <row r="1094" spans="1:8" ht="12.75">
      <c r="A1094" s="147" t="s">
        <v>885</v>
      </c>
      <c r="C1094" s="148">
        <v>396.15199999976903</v>
      </c>
      <c r="D1094" s="128">
        <v>9303707.639007568</v>
      </c>
      <c r="F1094" s="128">
        <v>101900</v>
      </c>
      <c r="G1094" s="128">
        <v>101200</v>
      </c>
      <c r="H1094" s="149" t="s">
        <v>1226</v>
      </c>
    </row>
    <row r="1096" spans="4:8" ht="12.75">
      <c r="D1096" s="128">
        <v>9285357.642974854</v>
      </c>
      <c r="F1096" s="128">
        <v>96600</v>
      </c>
      <c r="G1096" s="128">
        <v>105700</v>
      </c>
      <c r="H1096" s="149" t="s">
        <v>1227</v>
      </c>
    </row>
    <row r="1098" spans="4:8" ht="12.75">
      <c r="D1098" s="128">
        <v>9375119.562011719</v>
      </c>
      <c r="F1098" s="128">
        <v>96500</v>
      </c>
      <c r="G1098" s="128">
        <v>104900</v>
      </c>
      <c r="H1098" s="149" t="s">
        <v>1228</v>
      </c>
    </row>
    <row r="1100" spans="1:10" ht="12.75">
      <c r="A1100" s="144" t="s">
        <v>794</v>
      </c>
      <c r="C1100" s="150" t="s">
        <v>795</v>
      </c>
      <c r="D1100" s="128">
        <v>9321394.947998047</v>
      </c>
      <c r="F1100" s="128">
        <v>98333.33333333334</v>
      </c>
      <c r="G1100" s="128">
        <v>103933.33333333334</v>
      </c>
      <c r="H1100" s="128">
        <v>9220291.578992896</v>
      </c>
      <c r="I1100" s="128">
        <v>-0.0001</v>
      </c>
      <c r="J1100" s="128">
        <v>-0.0001</v>
      </c>
    </row>
    <row r="1101" spans="1:8" ht="12.75">
      <c r="A1101" s="127">
        <v>38377.92383101852</v>
      </c>
      <c r="C1101" s="150" t="s">
        <v>796</v>
      </c>
      <c r="D1101" s="128">
        <v>47422.89744219909</v>
      </c>
      <c r="F1101" s="128">
        <v>3089.2285984260434</v>
      </c>
      <c r="G1101" s="128">
        <v>2400.6943440041123</v>
      </c>
      <c r="H1101" s="128">
        <v>47422.89744219909</v>
      </c>
    </row>
    <row r="1103" spans="3:8" ht="12.75">
      <c r="C1103" s="150" t="s">
        <v>797</v>
      </c>
      <c r="D1103" s="128">
        <v>0.5087532253140298</v>
      </c>
      <c r="F1103" s="128">
        <v>3.141588405179026</v>
      </c>
      <c r="G1103" s="128">
        <v>2.3098406132175544</v>
      </c>
      <c r="H1103" s="128">
        <v>0.514331862890815</v>
      </c>
    </row>
    <row r="1104" spans="1:10" ht="12.75">
      <c r="A1104" s="144" t="s">
        <v>786</v>
      </c>
      <c r="C1104" s="145" t="s">
        <v>787</v>
      </c>
      <c r="D1104" s="145" t="s">
        <v>788</v>
      </c>
      <c r="F1104" s="145" t="s">
        <v>789</v>
      </c>
      <c r="G1104" s="145" t="s">
        <v>790</v>
      </c>
      <c r="H1104" s="145" t="s">
        <v>791</v>
      </c>
      <c r="I1104" s="146" t="s">
        <v>792</v>
      </c>
      <c r="J1104" s="145" t="s">
        <v>793</v>
      </c>
    </row>
    <row r="1105" spans="1:8" ht="12.75">
      <c r="A1105" s="147" t="s">
        <v>892</v>
      </c>
      <c r="C1105" s="148">
        <v>589.5920000001788</v>
      </c>
      <c r="D1105" s="128">
        <v>306216.06605768204</v>
      </c>
      <c r="F1105" s="128">
        <v>3190</v>
      </c>
      <c r="G1105" s="128">
        <v>3020</v>
      </c>
      <c r="H1105" s="149" t="s">
        <v>1229</v>
      </c>
    </row>
    <row r="1107" spans="4:8" ht="12.75">
      <c r="D1107" s="128">
        <v>300390.03760385513</v>
      </c>
      <c r="F1107" s="128">
        <v>3140</v>
      </c>
      <c r="G1107" s="128">
        <v>3060</v>
      </c>
      <c r="H1107" s="149" t="s">
        <v>1230</v>
      </c>
    </row>
    <row r="1109" spans="4:8" ht="12.75">
      <c r="D1109" s="128">
        <v>299023.41368484497</v>
      </c>
      <c r="F1109" s="128">
        <v>3200</v>
      </c>
      <c r="G1109" s="128">
        <v>2990</v>
      </c>
      <c r="H1109" s="149" t="s">
        <v>1231</v>
      </c>
    </row>
    <row r="1111" spans="1:10" ht="12.75">
      <c r="A1111" s="144" t="s">
        <v>794</v>
      </c>
      <c r="C1111" s="150" t="s">
        <v>795</v>
      </c>
      <c r="D1111" s="128">
        <v>301876.5057821274</v>
      </c>
      <c r="F1111" s="128">
        <v>3176.666666666667</v>
      </c>
      <c r="G1111" s="128">
        <v>3023.333333333333</v>
      </c>
      <c r="H1111" s="128">
        <v>298776.5057821274</v>
      </c>
      <c r="I1111" s="128">
        <v>-0.0001</v>
      </c>
      <c r="J1111" s="128">
        <v>-0.0001</v>
      </c>
    </row>
    <row r="1112" spans="1:8" ht="12.75">
      <c r="A1112" s="127">
        <v>38377.92443287037</v>
      </c>
      <c r="C1112" s="150" t="s">
        <v>796</v>
      </c>
      <c r="D1112" s="128">
        <v>3819.7843882691313</v>
      </c>
      <c r="F1112" s="128">
        <v>32.14550253664318</v>
      </c>
      <c r="G1112" s="128">
        <v>35.11884584284246</v>
      </c>
      <c r="H1112" s="128">
        <v>3819.7843882691313</v>
      </c>
    </row>
    <row r="1114" spans="3:8" ht="12.75">
      <c r="C1114" s="150" t="s">
        <v>797</v>
      </c>
      <c r="D1114" s="128">
        <v>1.2653466947924645</v>
      </c>
      <c r="F1114" s="128">
        <v>1.0119255782783791</v>
      </c>
      <c r="G1114" s="128">
        <v>1.1615935780433009</v>
      </c>
      <c r="H1114" s="128">
        <v>1.2784754873111006</v>
      </c>
    </row>
    <row r="1115" spans="1:10" ht="12.75">
      <c r="A1115" s="144" t="s">
        <v>786</v>
      </c>
      <c r="C1115" s="145" t="s">
        <v>787</v>
      </c>
      <c r="D1115" s="145" t="s">
        <v>788</v>
      </c>
      <c r="F1115" s="145" t="s">
        <v>789</v>
      </c>
      <c r="G1115" s="145" t="s">
        <v>790</v>
      </c>
      <c r="H1115" s="145" t="s">
        <v>791</v>
      </c>
      <c r="I1115" s="146" t="s">
        <v>792</v>
      </c>
      <c r="J1115" s="145" t="s">
        <v>793</v>
      </c>
    </row>
    <row r="1116" spans="1:8" ht="12.75">
      <c r="A1116" s="147" t="s">
        <v>893</v>
      </c>
      <c r="C1116" s="148">
        <v>766.4900000002235</v>
      </c>
      <c r="D1116" s="128">
        <v>3336.768338587135</v>
      </c>
      <c r="F1116" s="128">
        <v>1693</v>
      </c>
      <c r="G1116" s="128">
        <v>1818</v>
      </c>
      <c r="H1116" s="149" t="s">
        <v>1232</v>
      </c>
    </row>
    <row r="1118" spans="4:8" ht="12.75">
      <c r="D1118" s="128">
        <v>3206.468617685139</v>
      </c>
      <c r="F1118" s="128">
        <v>1794</v>
      </c>
      <c r="G1118" s="128">
        <v>1699</v>
      </c>
      <c r="H1118" s="149" t="s">
        <v>1233</v>
      </c>
    </row>
    <row r="1120" spans="4:8" ht="12.75">
      <c r="D1120" s="128">
        <v>3449.0100932642817</v>
      </c>
      <c r="F1120" s="128">
        <v>1776.9999999981374</v>
      </c>
      <c r="G1120" s="128">
        <v>1749</v>
      </c>
      <c r="H1120" s="149" t="s">
        <v>1234</v>
      </c>
    </row>
    <row r="1122" spans="1:10" ht="12.75">
      <c r="A1122" s="144" t="s">
        <v>794</v>
      </c>
      <c r="C1122" s="150" t="s">
        <v>795</v>
      </c>
      <c r="D1122" s="128">
        <v>3330.7490165121853</v>
      </c>
      <c r="F1122" s="128">
        <v>1754.6666666660458</v>
      </c>
      <c r="G1122" s="128">
        <v>1755.3333333333335</v>
      </c>
      <c r="H1122" s="128">
        <v>1575.7360083824024</v>
      </c>
      <c r="I1122" s="128">
        <v>-0.0001</v>
      </c>
      <c r="J1122" s="128">
        <v>-0.0001</v>
      </c>
    </row>
    <row r="1123" spans="1:8" ht="12.75">
      <c r="A1123" s="127">
        <v>38377.925046296295</v>
      </c>
      <c r="C1123" s="150" t="s">
        <v>796</v>
      </c>
      <c r="D1123" s="128">
        <v>121.38272538837971</v>
      </c>
      <c r="F1123" s="128">
        <v>54.07710544483689</v>
      </c>
      <c r="G1123" s="128">
        <v>59.752266344744896</v>
      </c>
      <c r="H1123" s="128">
        <v>121.38272538837971</v>
      </c>
    </row>
    <row r="1125" spans="3:8" ht="12.75">
      <c r="C1125" s="150" t="s">
        <v>797</v>
      </c>
      <c r="D1125" s="128">
        <v>3.644307174951489</v>
      </c>
      <c r="F1125" s="128">
        <v>3.0819019060518253</v>
      </c>
      <c r="G1125" s="128">
        <v>3.4040409995107233</v>
      </c>
      <c r="H1125" s="128">
        <v>7.703239929954201</v>
      </c>
    </row>
    <row r="1126" spans="1:16" ht="12.75">
      <c r="A1126" s="138" t="s">
        <v>736</v>
      </c>
      <c r="B1126" s="133" t="s">
        <v>1235</v>
      </c>
      <c r="D1126" s="138" t="s">
        <v>737</v>
      </c>
      <c r="E1126" s="133" t="s">
        <v>738</v>
      </c>
      <c r="F1126" s="134" t="s">
        <v>813</v>
      </c>
      <c r="G1126" s="139" t="s">
        <v>740</v>
      </c>
      <c r="H1126" s="140">
        <v>1</v>
      </c>
      <c r="I1126" s="141" t="s">
        <v>741</v>
      </c>
      <c r="J1126" s="140">
        <v>10</v>
      </c>
      <c r="K1126" s="139" t="s">
        <v>742</v>
      </c>
      <c r="L1126" s="142">
        <v>1</v>
      </c>
      <c r="M1126" s="139" t="s">
        <v>743</v>
      </c>
      <c r="N1126" s="143">
        <v>1</v>
      </c>
      <c r="O1126" s="139" t="s">
        <v>744</v>
      </c>
      <c r="P1126" s="143">
        <v>1</v>
      </c>
    </row>
    <row r="1128" spans="1:10" ht="12.75">
      <c r="A1128" s="144" t="s">
        <v>786</v>
      </c>
      <c r="C1128" s="145" t="s">
        <v>787</v>
      </c>
      <c r="D1128" s="145" t="s">
        <v>788</v>
      </c>
      <c r="F1128" s="145" t="s">
        <v>789</v>
      </c>
      <c r="G1128" s="145" t="s">
        <v>790</v>
      </c>
      <c r="H1128" s="145" t="s">
        <v>791</v>
      </c>
      <c r="I1128" s="146" t="s">
        <v>792</v>
      </c>
      <c r="J1128" s="145" t="s">
        <v>793</v>
      </c>
    </row>
    <row r="1129" spans="1:8" ht="12.75">
      <c r="A1129" s="147" t="s">
        <v>717</v>
      </c>
      <c r="C1129" s="148">
        <v>178.2290000000503</v>
      </c>
      <c r="D1129" s="128">
        <v>492.6735427286476</v>
      </c>
      <c r="F1129" s="128">
        <v>443</v>
      </c>
      <c r="G1129" s="128">
        <v>433</v>
      </c>
      <c r="H1129" s="149" t="s">
        <v>1236</v>
      </c>
    </row>
    <row r="1131" spans="4:8" ht="12.75">
      <c r="D1131" s="128">
        <v>469.25000000046566</v>
      </c>
      <c r="F1131" s="128">
        <v>457</v>
      </c>
      <c r="G1131" s="128">
        <v>487.99999999953434</v>
      </c>
      <c r="H1131" s="149" t="s">
        <v>1237</v>
      </c>
    </row>
    <row r="1133" spans="4:8" ht="12.75">
      <c r="D1133" s="128">
        <v>463.10954674193636</v>
      </c>
      <c r="F1133" s="128">
        <v>442</v>
      </c>
      <c r="G1133" s="128">
        <v>486</v>
      </c>
      <c r="H1133" s="149" t="s">
        <v>1238</v>
      </c>
    </row>
    <row r="1135" spans="1:8" ht="12.75">
      <c r="A1135" s="144" t="s">
        <v>794</v>
      </c>
      <c r="C1135" s="150" t="s">
        <v>795</v>
      </c>
      <c r="D1135" s="128">
        <v>475.0110298236832</v>
      </c>
      <c r="F1135" s="128">
        <v>447.33333333333337</v>
      </c>
      <c r="G1135" s="128">
        <v>468.9999999998448</v>
      </c>
      <c r="H1135" s="128">
        <v>14.234126936640404</v>
      </c>
    </row>
    <row r="1136" spans="1:8" ht="12.75">
      <c r="A1136" s="127">
        <v>38377.92737268518</v>
      </c>
      <c r="C1136" s="150" t="s">
        <v>796</v>
      </c>
      <c r="D1136" s="128">
        <v>15.601267997940147</v>
      </c>
      <c r="F1136" s="128">
        <v>8.386497083606082</v>
      </c>
      <c r="G1136" s="128">
        <v>31.192947920822725</v>
      </c>
      <c r="H1136" s="128">
        <v>15.601267997940147</v>
      </c>
    </row>
    <row r="1138" spans="3:8" ht="12.75">
      <c r="C1138" s="150" t="s">
        <v>797</v>
      </c>
      <c r="D1138" s="128">
        <v>3.2844012072164084</v>
      </c>
      <c r="F1138" s="128">
        <v>1.8747758011041913</v>
      </c>
      <c r="G1138" s="128">
        <v>6.650948383972932</v>
      </c>
      <c r="H1138" s="128">
        <v>109.60467099517393</v>
      </c>
    </row>
    <row r="1139" spans="1:10" ht="12.75">
      <c r="A1139" s="144" t="s">
        <v>786</v>
      </c>
      <c r="C1139" s="145" t="s">
        <v>787</v>
      </c>
      <c r="D1139" s="145" t="s">
        <v>788</v>
      </c>
      <c r="F1139" s="145" t="s">
        <v>789</v>
      </c>
      <c r="G1139" s="145" t="s">
        <v>790</v>
      </c>
      <c r="H1139" s="145" t="s">
        <v>791</v>
      </c>
      <c r="I1139" s="146" t="s">
        <v>792</v>
      </c>
      <c r="J1139" s="145" t="s">
        <v>793</v>
      </c>
    </row>
    <row r="1140" spans="1:8" ht="12.75">
      <c r="A1140" s="147" t="s">
        <v>886</v>
      </c>
      <c r="C1140" s="148">
        <v>251.61100000003353</v>
      </c>
      <c r="D1140" s="128">
        <v>5075415.63710022</v>
      </c>
      <c r="F1140" s="128">
        <v>28400</v>
      </c>
      <c r="G1140" s="128">
        <v>26200</v>
      </c>
      <c r="H1140" s="149" t="s">
        <v>1239</v>
      </c>
    </row>
    <row r="1142" spans="4:8" ht="12.75">
      <c r="D1142" s="128">
        <v>4950099.911407471</v>
      </c>
      <c r="F1142" s="128">
        <v>29700</v>
      </c>
      <c r="G1142" s="128">
        <v>25700</v>
      </c>
      <c r="H1142" s="149" t="s">
        <v>1240</v>
      </c>
    </row>
    <row r="1144" spans="4:8" ht="12.75">
      <c r="D1144" s="128">
        <v>4934936.533699036</v>
      </c>
      <c r="F1144" s="128">
        <v>29600</v>
      </c>
      <c r="G1144" s="128">
        <v>25500</v>
      </c>
      <c r="H1144" s="149" t="s">
        <v>1241</v>
      </c>
    </row>
    <row r="1146" spans="1:10" ht="12.75">
      <c r="A1146" s="144" t="s">
        <v>794</v>
      </c>
      <c r="C1146" s="150" t="s">
        <v>795</v>
      </c>
      <c r="D1146" s="128">
        <v>4986817.360735576</v>
      </c>
      <c r="F1146" s="128">
        <v>29233.333333333336</v>
      </c>
      <c r="G1146" s="128">
        <v>25800</v>
      </c>
      <c r="H1146" s="128">
        <v>4959317.6163033005</v>
      </c>
      <c r="I1146" s="128">
        <v>-0.0001</v>
      </c>
      <c r="J1146" s="128">
        <v>-0.0001</v>
      </c>
    </row>
    <row r="1147" spans="1:8" ht="12.75">
      <c r="A1147" s="127">
        <v>38377.92795138889</v>
      </c>
      <c r="C1147" s="150" t="s">
        <v>796</v>
      </c>
      <c r="D1147" s="128">
        <v>77102.02939598932</v>
      </c>
      <c r="F1147" s="128">
        <v>723.4178138070234</v>
      </c>
      <c r="G1147" s="128">
        <v>360.5551275463989</v>
      </c>
      <c r="H1147" s="128">
        <v>77102.02939598932</v>
      </c>
    </row>
    <row r="1149" spans="3:8" ht="12.75">
      <c r="C1149" s="150" t="s">
        <v>797</v>
      </c>
      <c r="D1149" s="128">
        <v>1.546116968370714</v>
      </c>
      <c r="F1149" s="128">
        <v>2.4746333425553817</v>
      </c>
      <c r="G1149" s="128">
        <v>1.397500494365887</v>
      </c>
      <c r="H1149" s="128">
        <v>1.5546902892955168</v>
      </c>
    </row>
    <row r="1150" spans="1:10" ht="12.75">
      <c r="A1150" s="144" t="s">
        <v>786</v>
      </c>
      <c r="C1150" s="145" t="s">
        <v>787</v>
      </c>
      <c r="D1150" s="145" t="s">
        <v>788</v>
      </c>
      <c r="F1150" s="145" t="s">
        <v>789</v>
      </c>
      <c r="G1150" s="145" t="s">
        <v>790</v>
      </c>
      <c r="H1150" s="145" t="s">
        <v>791</v>
      </c>
      <c r="I1150" s="146" t="s">
        <v>792</v>
      </c>
      <c r="J1150" s="145" t="s">
        <v>793</v>
      </c>
    </row>
    <row r="1151" spans="1:8" ht="12.75">
      <c r="A1151" s="147" t="s">
        <v>889</v>
      </c>
      <c r="C1151" s="148">
        <v>257.6099999998696</v>
      </c>
      <c r="D1151" s="128">
        <v>295040.42708301544</v>
      </c>
      <c r="F1151" s="128">
        <v>10565</v>
      </c>
      <c r="G1151" s="128">
        <v>9065</v>
      </c>
      <c r="H1151" s="149" t="s">
        <v>1242</v>
      </c>
    </row>
    <row r="1153" spans="4:8" ht="12.75">
      <c r="D1153" s="128">
        <v>307519.32891607285</v>
      </c>
      <c r="F1153" s="128">
        <v>10667.5</v>
      </c>
      <c r="G1153" s="128">
        <v>9152.5</v>
      </c>
      <c r="H1153" s="149" t="s">
        <v>1243</v>
      </c>
    </row>
    <row r="1155" spans="4:8" ht="12.75">
      <c r="D1155" s="128">
        <v>301139.07983636856</v>
      </c>
      <c r="F1155" s="128">
        <v>10472.5</v>
      </c>
      <c r="G1155" s="128">
        <v>9077.5</v>
      </c>
      <c r="H1155" s="149" t="s">
        <v>1244</v>
      </c>
    </row>
    <row r="1157" spans="1:10" ht="12.75">
      <c r="A1157" s="144" t="s">
        <v>794</v>
      </c>
      <c r="C1157" s="150" t="s">
        <v>795</v>
      </c>
      <c r="D1157" s="128">
        <v>301232.9452784856</v>
      </c>
      <c r="F1157" s="128">
        <v>10568.333333333332</v>
      </c>
      <c r="G1157" s="128">
        <v>9098.333333333334</v>
      </c>
      <c r="H1157" s="128">
        <v>291399.6119451523</v>
      </c>
      <c r="I1157" s="128">
        <v>-0.0001</v>
      </c>
      <c r="J1157" s="128">
        <v>-0.0001</v>
      </c>
    </row>
    <row r="1158" spans="1:8" ht="12.75">
      <c r="A1158" s="127">
        <v>38377.92870370371</v>
      </c>
      <c r="C1158" s="150" t="s">
        <v>796</v>
      </c>
      <c r="D1158" s="128">
        <v>6239.980431113313</v>
      </c>
      <c r="F1158" s="128">
        <v>97.54272568127946</v>
      </c>
      <c r="G1158" s="128">
        <v>47.32423621500229</v>
      </c>
      <c r="H1158" s="128">
        <v>6239.980431113313</v>
      </c>
    </row>
    <row r="1160" spans="3:8" ht="12.75">
      <c r="C1160" s="150" t="s">
        <v>797</v>
      </c>
      <c r="D1160" s="128">
        <v>2.0714800717911315</v>
      </c>
      <c r="F1160" s="128">
        <v>0.9229716986085427</v>
      </c>
      <c r="G1160" s="128">
        <v>0.5201418158820547</v>
      </c>
      <c r="H1160" s="128">
        <v>2.141382546620485</v>
      </c>
    </row>
    <row r="1161" spans="1:10" ht="12.75">
      <c r="A1161" s="144" t="s">
        <v>786</v>
      </c>
      <c r="C1161" s="145" t="s">
        <v>787</v>
      </c>
      <c r="D1161" s="145" t="s">
        <v>788</v>
      </c>
      <c r="F1161" s="145" t="s">
        <v>789</v>
      </c>
      <c r="G1161" s="145" t="s">
        <v>790</v>
      </c>
      <c r="H1161" s="145" t="s">
        <v>791</v>
      </c>
      <c r="I1161" s="146" t="s">
        <v>792</v>
      </c>
      <c r="J1161" s="145" t="s">
        <v>793</v>
      </c>
    </row>
    <row r="1162" spans="1:8" ht="12.75">
      <c r="A1162" s="147" t="s">
        <v>888</v>
      </c>
      <c r="C1162" s="148">
        <v>259.9399999999441</v>
      </c>
      <c r="D1162" s="128">
        <v>2453513.232585907</v>
      </c>
      <c r="F1162" s="128">
        <v>21550</v>
      </c>
      <c r="G1162" s="128">
        <v>18475</v>
      </c>
      <c r="H1162" s="149" t="s">
        <v>1245</v>
      </c>
    </row>
    <row r="1164" spans="4:8" ht="12.75">
      <c r="D1164" s="128">
        <v>1914825</v>
      </c>
      <c r="F1164" s="128">
        <v>21250</v>
      </c>
      <c r="G1164" s="128">
        <v>18575</v>
      </c>
      <c r="H1164" s="149" t="s">
        <v>1246</v>
      </c>
    </row>
    <row r="1166" spans="4:8" ht="12.75">
      <c r="D1166" s="128">
        <v>2522906.3722457886</v>
      </c>
      <c r="F1166" s="128">
        <v>21575</v>
      </c>
      <c r="G1166" s="128">
        <v>18525</v>
      </c>
      <c r="H1166" s="149" t="s">
        <v>1247</v>
      </c>
    </row>
    <row r="1168" spans="1:10" ht="12.75">
      <c r="A1168" s="144" t="s">
        <v>794</v>
      </c>
      <c r="C1168" s="150" t="s">
        <v>795</v>
      </c>
      <c r="D1168" s="128">
        <v>2297081.5349438987</v>
      </c>
      <c r="F1168" s="128">
        <v>21458.333333333336</v>
      </c>
      <c r="G1168" s="128">
        <v>18525</v>
      </c>
      <c r="H1168" s="128">
        <v>2277075.053462417</v>
      </c>
      <c r="I1168" s="128">
        <v>-0.0001</v>
      </c>
      <c r="J1168" s="128">
        <v>-0.0001</v>
      </c>
    </row>
    <row r="1169" spans="1:8" ht="12.75">
      <c r="A1169" s="127">
        <v>38377.92947916667</v>
      </c>
      <c r="C1169" s="150" t="s">
        <v>796</v>
      </c>
      <c r="D1169" s="128">
        <v>332857.170327532</v>
      </c>
      <c r="F1169" s="128">
        <v>180.85445345175586</v>
      </c>
      <c r="G1169" s="128">
        <v>50</v>
      </c>
      <c r="H1169" s="128">
        <v>332857.170327532</v>
      </c>
    </row>
    <row r="1171" spans="3:8" ht="12.75">
      <c r="C1171" s="150" t="s">
        <v>797</v>
      </c>
      <c r="D1171" s="128">
        <v>14.490437769143503</v>
      </c>
      <c r="F1171" s="128">
        <v>0.8428168704547844</v>
      </c>
      <c r="G1171" s="128">
        <v>0.26990553306342785</v>
      </c>
      <c r="H1171" s="128">
        <v>14.617751392138109</v>
      </c>
    </row>
    <row r="1172" spans="1:10" ht="12.75">
      <c r="A1172" s="144" t="s">
        <v>786</v>
      </c>
      <c r="C1172" s="145" t="s">
        <v>787</v>
      </c>
      <c r="D1172" s="145" t="s">
        <v>788</v>
      </c>
      <c r="F1172" s="145" t="s">
        <v>789</v>
      </c>
      <c r="G1172" s="145" t="s">
        <v>790</v>
      </c>
      <c r="H1172" s="145" t="s">
        <v>791</v>
      </c>
      <c r="I1172" s="146" t="s">
        <v>792</v>
      </c>
      <c r="J1172" s="145" t="s">
        <v>793</v>
      </c>
    </row>
    <row r="1173" spans="1:8" ht="12.75">
      <c r="A1173" s="147" t="s">
        <v>890</v>
      </c>
      <c r="C1173" s="148">
        <v>285.2129999999888</v>
      </c>
      <c r="D1173" s="128">
        <v>1450360.3965110779</v>
      </c>
      <c r="F1173" s="128">
        <v>14225</v>
      </c>
      <c r="G1173" s="128">
        <v>13300</v>
      </c>
      <c r="H1173" s="149" t="s">
        <v>1248</v>
      </c>
    </row>
    <row r="1175" spans="4:8" ht="12.75">
      <c r="D1175" s="128">
        <v>1462118.306804657</v>
      </c>
      <c r="F1175" s="128">
        <v>14525</v>
      </c>
      <c r="G1175" s="128">
        <v>13275</v>
      </c>
      <c r="H1175" s="149" t="s">
        <v>1249</v>
      </c>
    </row>
    <row r="1177" spans="4:8" ht="12.75">
      <c r="D1177" s="128">
        <v>1440853.224287033</v>
      </c>
      <c r="F1177" s="128">
        <v>14200</v>
      </c>
      <c r="G1177" s="128">
        <v>13525</v>
      </c>
      <c r="H1177" s="149" t="s">
        <v>1250</v>
      </c>
    </row>
    <row r="1179" spans="1:10" ht="12.75">
      <c r="A1179" s="144" t="s">
        <v>794</v>
      </c>
      <c r="C1179" s="150" t="s">
        <v>795</v>
      </c>
      <c r="D1179" s="128">
        <v>1451110.642534256</v>
      </c>
      <c r="F1179" s="128">
        <v>14316.666666666668</v>
      </c>
      <c r="G1179" s="128">
        <v>13366.666666666668</v>
      </c>
      <c r="H1179" s="128">
        <v>1437319.1885042842</v>
      </c>
      <c r="I1179" s="128">
        <v>-0.0001</v>
      </c>
      <c r="J1179" s="128">
        <v>-0.0001</v>
      </c>
    </row>
    <row r="1180" spans="1:8" ht="12.75">
      <c r="A1180" s="127">
        <v>38377.9302662037</v>
      </c>
      <c r="C1180" s="150" t="s">
        <v>796</v>
      </c>
      <c r="D1180" s="128">
        <v>10652.37463862714</v>
      </c>
      <c r="F1180" s="128">
        <v>180.85445345175586</v>
      </c>
      <c r="G1180" s="128">
        <v>137.68926368215253</v>
      </c>
      <c r="H1180" s="128">
        <v>10652.37463862714</v>
      </c>
    </row>
    <row r="1182" spans="3:8" ht="12.75">
      <c r="C1182" s="150" t="s">
        <v>797</v>
      </c>
      <c r="D1182" s="128">
        <v>0.7340842473612877</v>
      </c>
      <c r="F1182" s="128">
        <v>1.263244145181065</v>
      </c>
      <c r="G1182" s="128">
        <v>1.030094242011116</v>
      </c>
      <c r="H1182" s="128">
        <v>0.7411279779623834</v>
      </c>
    </row>
    <row r="1183" spans="1:10" ht="12.75">
      <c r="A1183" s="144" t="s">
        <v>786</v>
      </c>
      <c r="C1183" s="145" t="s">
        <v>787</v>
      </c>
      <c r="D1183" s="145" t="s">
        <v>788</v>
      </c>
      <c r="F1183" s="145" t="s">
        <v>789</v>
      </c>
      <c r="G1183" s="145" t="s">
        <v>790</v>
      </c>
      <c r="H1183" s="145" t="s">
        <v>791</v>
      </c>
      <c r="I1183" s="146" t="s">
        <v>792</v>
      </c>
      <c r="J1183" s="145" t="s">
        <v>793</v>
      </c>
    </row>
    <row r="1184" spans="1:8" ht="12.75">
      <c r="A1184" s="147" t="s">
        <v>886</v>
      </c>
      <c r="C1184" s="148">
        <v>288.1579999998212</v>
      </c>
      <c r="D1184" s="128">
        <v>490732.0515823364</v>
      </c>
      <c r="F1184" s="128">
        <v>4170</v>
      </c>
      <c r="G1184" s="128">
        <v>3759.9999999962747</v>
      </c>
      <c r="H1184" s="149" t="s">
        <v>1251</v>
      </c>
    </row>
    <row r="1186" spans="4:8" ht="12.75">
      <c r="D1186" s="128">
        <v>427008.1849761009</v>
      </c>
      <c r="F1186" s="128">
        <v>4170</v>
      </c>
      <c r="G1186" s="128">
        <v>3759.9999999962747</v>
      </c>
      <c r="H1186" s="149" t="s">
        <v>1252</v>
      </c>
    </row>
    <row r="1188" spans="4:8" ht="12.75">
      <c r="D1188" s="128">
        <v>455766.5039887428</v>
      </c>
      <c r="F1188" s="128">
        <v>4170</v>
      </c>
      <c r="G1188" s="128">
        <v>3759.9999999962747</v>
      </c>
      <c r="H1188" s="149" t="s">
        <v>1253</v>
      </c>
    </row>
    <row r="1190" spans="1:10" ht="12.75">
      <c r="A1190" s="144" t="s">
        <v>794</v>
      </c>
      <c r="C1190" s="150" t="s">
        <v>795</v>
      </c>
      <c r="D1190" s="128">
        <v>457835.58018239343</v>
      </c>
      <c r="F1190" s="128">
        <v>4170</v>
      </c>
      <c r="G1190" s="128">
        <v>3759.9999999962747</v>
      </c>
      <c r="H1190" s="128">
        <v>453873.75496115634</v>
      </c>
      <c r="I1190" s="128">
        <v>-0.0001</v>
      </c>
      <c r="J1190" s="128">
        <v>-0.0001</v>
      </c>
    </row>
    <row r="1191" spans="1:8" ht="12.75">
      <c r="A1191" s="127">
        <v>38377.93079861111</v>
      </c>
      <c r="C1191" s="150" t="s">
        <v>796</v>
      </c>
      <c r="D1191" s="128">
        <v>31912.27978433452</v>
      </c>
      <c r="G1191" s="128">
        <v>5.638186222554939E-05</v>
      </c>
      <c r="H1191" s="128">
        <v>31912.27978433452</v>
      </c>
    </row>
    <row r="1193" spans="3:8" ht="12.75">
      <c r="C1193" s="150" t="s">
        <v>797</v>
      </c>
      <c r="D1193" s="128">
        <v>6.970248963966769</v>
      </c>
      <c r="F1193" s="128">
        <v>0</v>
      </c>
      <c r="G1193" s="128">
        <v>1.499517612383118E-06</v>
      </c>
      <c r="H1193" s="128">
        <v>7.031091671530041</v>
      </c>
    </row>
    <row r="1194" spans="1:10" ht="12.75">
      <c r="A1194" s="144" t="s">
        <v>786</v>
      </c>
      <c r="C1194" s="145" t="s">
        <v>787</v>
      </c>
      <c r="D1194" s="145" t="s">
        <v>788</v>
      </c>
      <c r="F1194" s="145" t="s">
        <v>789</v>
      </c>
      <c r="G1194" s="145" t="s">
        <v>790</v>
      </c>
      <c r="H1194" s="145" t="s">
        <v>791</v>
      </c>
      <c r="I1194" s="146" t="s">
        <v>792</v>
      </c>
      <c r="J1194" s="145" t="s">
        <v>793</v>
      </c>
    </row>
    <row r="1195" spans="1:8" ht="12.75">
      <c r="A1195" s="147" t="s">
        <v>887</v>
      </c>
      <c r="C1195" s="148">
        <v>334.94100000010803</v>
      </c>
      <c r="D1195" s="128">
        <v>158871.9313852787</v>
      </c>
      <c r="F1195" s="128">
        <v>25600</v>
      </c>
      <c r="H1195" s="149" t="s">
        <v>1254</v>
      </c>
    </row>
    <row r="1197" spans="4:8" ht="12.75">
      <c r="D1197" s="128">
        <v>156057.37098884583</v>
      </c>
      <c r="F1197" s="128">
        <v>25700</v>
      </c>
      <c r="H1197" s="149" t="s">
        <v>1255</v>
      </c>
    </row>
    <row r="1199" spans="4:8" ht="12.75">
      <c r="D1199" s="128">
        <v>161238.60246777534</v>
      </c>
      <c r="F1199" s="128">
        <v>25600</v>
      </c>
      <c r="H1199" s="149" t="s">
        <v>1256</v>
      </c>
    </row>
    <row r="1201" spans="1:10" ht="12.75">
      <c r="A1201" s="144" t="s">
        <v>794</v>
      </c>
      <c r="C1201" s="150" t="s">
        <v>795</v>
      </c>
      <c r="D1201" s="128">
        <v>158722.63494729996</v>
      </c>
      <c r="F1201" s="128">
        <v>25633.333333333336</v>
      </c>
      <c r="H1201" s="128">
        <v>133089.3016139666</v>
      </c>
      <c r="I1201" s="128">
        <v>-0.0001</v>
      </c>
      <c r="J1201" s="128">
        <v>-0.0001</v>
      </c>
    </row>
    <row r="1202" spans="1:8" ht="12.75">
      <c r="A1202" s="127">
        <v>38377.93133101852</v>
      </c>
      <c r="C1202" s="150" t="s">
        <v>796</v>
      </c>
      <c r="D1202" s="128">
        <v>2593.8401992724953</v>
      </c>
      <c r="F1202" s="128">
        <v>57.73502691896257</v>
      </c>
      <c r="H1202" s="128">
        <v>2593.8401992724953</v>
      </c>
    </row>
    <row r="1204" spans="3:8" ht="12.75">
      <c r="C1204" s="150" t="s">
        <v>797</v>
      </c>
      <c r="D1204" s="128">
        <v>1.6341967861948092</v>
      </c>
      <c r="F1204" s="128">
        <v>0.22523417523652495</v>
      </c>
      <c r="H1204" s="128">
        <v>1.9489471864508556</v>
      </c>
    </row>
    <row r="1205" spans="1:10" ht="12.75">
      <c r="A1205" s="144" t="s">
        <v>786</v>
      </c>
      <c r="C1205" s="145" t="s">
        <v>787</v>
      </c>
      <c r="D1205" s="145" t="s">
        <v>788</v>
      </c>
      <c r="F1205" s="145" t="s">
        <v>789</v>
      </c>
      <c r="G1205" s="145" t="s">
        <v>790</v>
      </c>
      <c r="H1205" s="145" t="s">
        <v>791</v>
      </c>
      <c r="I1205" s="146" t="s">
        <v>792</v>
      </c>
      <c r="J1205" s="145" t="s">
        <v>793</v>
      </c>
    </row>
    <row r="1206" spans="1:8" ht="12.75">
      <c r="A1206" s="147" t="s">
        <v>891</v>
      </c>
      <c r="C1206" s="148">
        <v>393.36599999992177</v>
      </c>
      <c r="D1206" s="128">
        <v>5584993.821380615</v>
      </c>
      <c r="F1206" s="128">
        <v>19500</v>
      </c>
      <c r="G1206" s="128">
        <v>17300</v>
      </c>
      <c r="H1206" s="149" t="s">
        <v>1257</v>
      </c>
    </row>
    <row r="1208" spans="4:8" ht="12.75">
      <c r="D1208" s="128">
        <v>5785277.684082031</v>
      </c>
      <c r="F1208" s="128">
        <v>18900</v>
      </c>
      <c r="G1208" s="128">
        <v>16200</v>
      </c>
      <c r="H1208" s="149" t="s">
        <v>1258</v>
      </c>
    </row>
    <row r="1210" spans="4:8" ht="12.75">
      <c r="D1210" s="128">
        <v>5794429.632080078</v>
      </c>
      <c r="F1210" s="128">
        <v>19500</v>
      </c>
      <c r="G1210" s="128">
        <v>16600</v>
      </c>
      <c r="H1210" s="149" t="s">
        <v>1259</v>
      </c>
    </row>
    <row r="1212" spans="1:10" ht="12.75">
      <c r="A1212" s="144" t="s">
        <v>794</v>
      </c>
      <c r="C1212" s="150" t="s">
        <v>795</v>
      </c>
      <c r="D1212" s="128">
        <v>5721567.045847574</v>
      </c>
      <c r="F1212" s="128">
        <v>19300</v>
      </c>
      <c r="G1212" s="128">
        <v>16700</v>
      </c>
      <c r="H1212" s="128">
        <v>5703567.045847574</v>
      </c>
      <c r="I1212" s="128">
        <v>-0.0001</v>
      </c>
      <c r="J1212" s="128">
        <v>-0.0001</v>
      </c>
    </row>
    <row r="1213" spans="1:8" ht="12.75">
      <c r="A1213" s="127">
        <v>38377.93189814815</v>
      </c>
      <c r="C1213" s="150" t="s">
        <v>796</v>
      </c>
      <c r="D1213" s="128">
        <v>118364.36866309613</v>
      </c>
      <c r="F1213" s="128">
        <v>346.41016151377545</v>
      </c>
      <c r="G1213" s="128">
        <v>556.7764362830022</v>
      </c>
      <c r="H1213" s="128">
        <v>118364.36866309613</v>
      </c>
    </row>
    <row r="1215" spans="3:8" ht="12.75">
      <c r="C1215" s="150" t="s">
        <v>797</v>
      </c>
      <c r="D1215" s="128">
        <v>2.0687403942771074</v>
      </c>
      <c r="F1215" s="128">
        <v>1.794871303180184</v>
      </c>
      <c r="G1215" s="128">
        <v>3.3339906364251624</v>
      </c>
      <c r="H1215" s="128">
        <v>2.0752691729865815</v>
      </c>
    </row>
    <row r="1216" spans="1:10" ht="12.75">
      <c r="A1216" s="144" t="s">
        <v>786</v>
      </c>
      <c r="C1216" s="145" t="s">
        <v>787</v>
      </c>
      <c r="D1216" s="145" t="s">
        <v>788</v>
      </c>
      <c r="F1216" s="145" t="s">
        <v>789</v>
      </c>
      <c r="G1216" s="145" t="s">
        <v>790</v>
      </c>
      <c r="H1216" s="145" t="s">
        <v>791</v>
      </c>
      <c r="I1216" s="146" t="s">
        <v>792</v>
      </c>
      <c r="J1216" s="145" t="s">
        <v>793</v>
      </c>
    </row>
    <row r="1217" spans="1:8" ht="12.75">
      <c r="A1217" s="147" t="s">
        <v>885</v>
      </c>
      <c r="C1217" s="148">
        <v>396.15199999976903</v>
      </c>
      <c r="D1217" s="128">
        <v>6125575</v>
      </c>
      <c r="F1217" s="128">
        <v>94000</v>
      </c>
      <c r="G1217" s="128">
        <v>93200</v>
      </c>
      <c r="H1217" s="149" t="s">
        <v>1260</v>
      </c>
    </row>
    <row r="1219" spans="4:8" ht="12.75">
      <c r="D1219" s="128">
        <v>6096486.909912109</v>
      </c>
      <c r="F1219" s="128">
        <v>92600</v>
      </c>
      <c r="G1219" s="128">
        <v>93500</v>
      </c>
      <c r="H1219" s="149" t="s">
        <v>1261</v>
      </c>
    </row>
    <row r="1221" spans="4:8" ht="12.75">
      <c r="D1221" s="128">
        <v>6616956.801856995</v>
      </c>
      <c r="F1221" s="128">
        <v>92100</v>
      </c>
      <c r="G1221" s="128">
        <v>93500</v>
      </c>
      <c r="H1221" s="149" t="s">
        <v>1262</v>
      </c>
    </row>
    <row r="1223" spans="1:10" ht="12.75">
      <c r="A1223" s="144" t="s">
        <v>794</v>
      </c>
      <c r="C1223" s="150" t="s">
        <v>795</v>
      </c>
      <c r="D1223" s="128">
        <v>6279672.903923035</v>
      </c>
      <c r="F1223" s="128">
        <v>92900</v>
      </c>
      <c r="G1223" s="128">
        <v>93400</v>
      </c>
      <c r="H1223" s="128">
        <v>6186525.579309479</v>
      </c>
      <c r="I1223" s="128">
        <v>-0.0001</v>
      </c>
      <c r="J1223" s="128">
        <v>-0.0001</v>
      </c>
    </row>
    <row r="1224" spans="1:8" ht="12.75">
      <c r="A1224" s="127">
        <v>38377.93246527778</v>
      </c>
      <c r="C1224" s="150" t="s">
        <v>796</v>
      </c>
      <c r="D1224" s="128">
        <v>292458.28779567865</v>
      </c>
      <c r="F1224" s="128">
        <v>984.8857801796105</v>
      </c>
      <c r="G1224" s="128">
        <v>173.20508075688772</v>
      </c>
      <c r="H1224" s="128">
        <v>292458.28779567865</v>
      </c>
    </row>
    <row r="1226" spans="3:8" ht="12.75">
      <c r="C1226" s="150" t="s">
        <v>797</v>
      </c>
      <c r="D1226" s="128">
        <v>4.6572216781064215</v>
      </c>
      <c r="F1226" s="128">
        <v>1.0601569216142201</v>
      </c>
      <c r="G1226" s="128">
        <v>0.18544441194527594</v>
      </c>
      <c r="H1226" s="128">
        <v>4.727343062700502</v>
      </c>
    </row>
    <row r="1227" spans="1:10" ht="12.75">
      <c r="A1227" s="144" t="s">
        <v>786</v>
      </c>
      <c r="C1227" s="145" t="s">
        <v>787</v>
      </c>
      <c r="D1227" s="145" t="s">
        <v>788</v>
      </c>
      <c r="F1227" s="145" t="s">
        <v>789</v>
      </c>
      <c r="G1227" s="145" t="s">
        <v>790</v>
      </c>
      <c r="H1227" s="145" t="s">
        <v>791</v>
      </c>
      <c r="I1227" s="146" t="s">
        <v>792</v>
      </c>
      <c r="J1227" s="145" t="s">
        <v>793</v>
      </c>
    </row>
    <row r="1228" spans="1:8" ht="12.75">
      <c r="A1228" s="147" t="s">
        <v>892</v>
      </c>
      <c r="C1228" s="148">
        <v>589.5920000001788</v>
      </c>
      <c r="D1228" s="128">
        <v>314621.10974884033</v>
      </c>
      <c r="F1228" s="128">
        <v>3340.0000000037253</v>
      </c>
      <c r="G1228" s="128">
        <v>3040</v>
      </c>
      <c r="H1228" s="149" t="s">
        <v>1263</v>
      </c>
    </row>
    <row r="1230" spans="4:8" ht="12.75">
      <c r="D1230" s="128">
        <v>318760.17063331604</v>
      </c>
      <c r="F1230" s="128">
        <v>3370</v>
      </c>
      <c r="G1230" s="128">
        <v>2960</v>
      </c>
      <c r="H1230" s="149" t="s">
        <v>1264</v>
      </c>
    </row>
    <row r="1232" spans="4:8" ht="12.75">
      <c r="D1232" s="128">
        <v>320783.63470363617</v>
      </c>
      <c r="F1232" s="128">
        <v>3409.9999999962747</v>
      </c>
      <c r="G1232" s="128">
        <v>2950</v>
      </c>
      <c r="H1232" s="149" t="s">
        <v>1265</v>
      </c>
    </row>
    <row r="1234" spans="1:10" ht="12.75">
      <c r="A1234" s="144" t="s">
        <v>794</v>
      </c>
      <c r="C1234" s="150" t="s">
        <v>795</v>
      </c>
      <c r="D1234" s="128">
        <v>318054.97169526416</v>
      </c>
      <c r="F1234" s="128">
        <v>3373.333333333333</v>
      </c>
      <c r="G1234" s="128">
        <v>2983.333333333333</v>
      </c>
      <c r="H1234" s="128">
        <v>314876.63836193085</v>
      </c>
      <c r="I1234" s="128">
        <v>-0.0001</v>
      </c>
      <c r="J1234" s="128">
        <v>-0.0001</v>
      </c>
    </row>
    <row r="1235" spans="1:8" ht="12.75">
      <c r="A1235" s="127">
        <v>38377.93306712963</v>
      </c>
      <c r="C1235" s="150" t="s">
        <v>796</v>
      </c>
      <c r="D1235" s="128">
        <v>3141.2032107662385</v>
      </c>
      <c r="F1235" s="128">
        <v>35.1188458391312</v>
      </c>
      <c r="G1235" s="128">
        <v>49.32882862316247</v>
      </c>
      <c r="H1235" s="128">
        <v>3141.2032107662385</v>
      </c>
    </row>
    <row r="1237" spans="3:8" ht="12.75">
      <c r="C1237" s="150" t="s">
        <v>797</v>
      </c>
      <c r="D1237" s="128">
        <v>0.987629023380241</v>
      </c>
      <c r="F1237" s="128">
        <v>1.041072505112585</v>
      </c>
      <c r="G1237" s="128">
        <v>1.6534802890445526</v>
      </c>
      <c r="H1237" s="128">
        <v>0.9975980520840113</v>
      </c>
    </row>
    <row r="1238" spans="1:10" ht="12.75">
      <c r="A1238" s="144" t="s">
        <v>786</v>
      </c>
      <c r="C1238" s="145" t="s">
        <v>787</v>
      </c>
      <c r="D1238" s="145" t="s">
        <v>788</v>
      </c>
      <c r="F1238" s="145" t="s">
        <v>789</v>
      </c>
      <c r="G1238" s="145" t="s">
        <v>790</v>
      </c>
      <c r="H1238" s="145" t="s">
        <v>791</v>
      </c>
      <c r="I1238" s="146" t="s">
        <v>792</v>
      </c>
      <c r="J1238" s="145" t="s">
        <v>793</v>
      </c>
    </row>
    <row r="1239" spans="1:8" ht="12.75">
      <c r="A1239" s="147" t="s">
        <v>893</v>
      </c>
      <c r="C1239" s="148">
        <v>766.4900000002235</v>
      </c>
      <c r="D1239" s="128">
        <v>3284.2843136005104</v>
      </c>
      <c r="F1239" s="128">
        <v>1704</v>
      </c>
      <c r="G1239" s="128">
        <v>1832.9999999981374</v>
      </c>
      <c r="H1239" s="149" t="s">
        <v>1266</v>
      </c>
    </row>
    <row r="1241" spans="4:8" ht="12.75">
      <c r="D1241" s="128">
        <v>3176.2976990304887</v>
      </c>
      <c r="F1241" s="128">
        <v>1753</v>
      </c>
      <c r="G1241" s="128">
        <v>1754</v>
      </c>
      <c r="H1241" s="149" t="s">
        <v>1267</v>
      </c>
    </row>
    <row r="1243" spans="4:8" ht="12.75">
      <c r="D1243" s="128">
        <v>3160.988383013755</v>
      </c>
      <c r="F1243" s="128">
        <v>1788</v>
      </c>
      <c r="G1243" s="128">
        <v>1800</v>
      </c>
      <c r="H1243" s="149" t="s">
        <v>1268</v>
      </c>
    </row>
    <row r="1245" spans="1:10" ht="12.75">
      <c r="A1245" s="144" t="s">
        <v>794</v>
      </c>
      <c r="C1245" s="150" t="s">
        <v>795</v>
      </c>
      <c r="D1245" s="128">
        <v>3207.1901318815844</v>
      </c>
      <c r="F1245" s="128">
        <v>1748.3333333333335</v>
      </c>
      <c r="G1245" s="128">
        <v>1795.6666666660458</v>
      </c>
      <c r="H1245" s="128">
        <v>1434.2665546461349</v>
      </c>
      <c r="I1245" s="128">
        <v>-0.0001</v>
      </c>
      <c r="J1245" s="128">
        <v>-0.0001</v>
      </c>
    </row>
    <row r="1246" spans="1:8" ht="12.75">
      <c r="A1246" s="127">
        <v>38377.93366898148</v>
      </c>
      <c r="C1246" s="150" t="s">
        <v>796</v>
      </c>
      <c r="D1246" s="128">
        <v>67.20289004505567</v>
      </c>
      <c r="F1246" s="128">
        <v>42.19399641339196</v>
      </c>
      <c r="G1246" s="128">
        <v>39.67786956559276</v>
      </c>
      <c r="H1246" s="128">
        <v>67.20289004505567</v>
      </c>
    </row>
    <row r="1248" spans="3:8" ht="12.75">
      <c r="C1248" s="150" t="s">
        <v>797</v>
      </c>
      <c r="D1248" s="128">
        <v>2.0953821657473517</v>
      </c>
      <c r="F1248" s="128">
        <v>2.4133839702607416</v>
      </c>
      <c r="G1248" s="128">
        <v>2.2096456041733696</v>
      </c>
      <c r="H1248" s="128">
        <v>4.685523051998945</v>
      </c>
    </row>
    <row r="1249" spans="1:16" ht="12.75">
      <c r="A1249" s="138" t="s">
        <v>736</v>
      </c>
      <c r="B1249" s="133" t="s">
        <v>929</v>
      </c>
      <c r="D1249" s="138" t="s">
        <v>737</v>
      </c>
      <c r="E1249" s="133" t="s">
        <v>738</v>
      </c>
      <c r="F1249" s="134" t="s">
        <v>814</v>
      </c>
      <c r="G1249" s="139" t="s">
        <v>740</v>
      </c>
      <c r="H1249" s="140">
        <v>1</v>
      </c>
      <c r="I1249" s="141" t="s">
        <v>741</v>
      </c>
      <c r="J1249" s="140">
        <v>11</v>
      </c>
      <c r="K1249" s="139" t="s">
        <v>742</v>
      </c>
      <c r="L1249" s="142">
        <v>1</v>
      </c>
      <c r="M1249" s="139" t="s">
        <v>743</v>
      </c>
      <c r="N1249" s="143">
        <v>1</v>
      </c>
      <c r="O1249" s="139" t="s">
        <v>744</v>
      </c>
      <c r="P1249" s="143">
        <v>1</v>
      </c>
    </row>
    <row r="1251" spans="1:10" ht="12.75">
      <c r="A1251" s="144" t="s">
        <v>786</v>
      </c>
      <c r="C1251" s="145" t="s">
        <v>787</v>
      </c>
      <c r="D1251" s="145" t="s">
        <v>788</v>
      </c>
      <c r="F1251" s="145" t="s">
        <v>789</v>
      </c>
      <c r="G1251" s="145" t="s">
        <v>790</v>
      </c>
      <c r="H1251" s="145" t="s">
        <v>791</v>
      </c>
      <c r="I1251" s="146" t="s">
        <v>792</v>
      </c>
      <c r="J1251" s="145" t="s">
        <v>793</v>
      </c>
    </row>
    <row r="1252" spans="1:8" ht="12.75">
      <c r="A1252" s="147" t="s">
        <v>717</v>
      </c>
      <c r="C1252" s="148">
        <v>178.2290000000503</v>
      </c>
      <c r="D1252" s="128">
        <v>530.8187416493893</v>
      </c>
      <c r="F1252" s="128">
        <v>401.99999999953434</v>
      </c>
      <c r="G1252" s="128">
        <v>426.99999999953434</v>
      </c>
      <c r="H1252" s="149" t="s">
        <v>1269</v>
      </c>
    </row>
    <row r="1254" spans="4:8" ht="12.75">
      <c r="D1254" s="128">
        <v>533.8277965188026</v>
      </c>
      <c r="F1254" s="128">
        <v>408.99999999953434</v>
      </c>
      <c r="G1254" s="128">
        <v>426</v>
      </c>
      <c r="H1254" s="149" t="s">
        <v>1270</v>
      </c>
    </row>
    <row r="1256" spans="4:8" ht="12.75">
      <c r="D1256" s="128">
        <v>526</v>
      </c>
      <c r="F1256" s="128">
        <v>437.99999999953434</v>
      </c>
      <c r="G1256" s="128">
        <v>426.99999999953434</v>
      </c>
      <c r="H1256" s="149" t="s">
        <v>1271</v>
      </c>
    </row>
    <row r="1258" spans="1:8" ht="12.75">
      <c r="A1258" s="144" t="s">
        <v>794</v>
      </c>
      <c r="C1258" s="150" t="s">
        <v>795</v>
      </c>
      <c r="D1258" s="128">
        <v>530.2155127227306</v>
      </c>
      <c r="F1258" s="128">
        <v>416.3333333328677</v>
      </c>
      <c r="G1258" s="128">
        <v>426.66666666635626</v>
      </c>
      <c r="H1258" s="128">
        <v>107.4706308333362</v>
      </c>
    </row>
    <row r="1259" spans="1:8" ht="12.75">
      <c r="A1259" s="127">
        <v>38377.93601851852</v>
      </c>
      <c r="C1259" s="150" t="s">
        <v>796</v>
      </c>
      <c r="D1259" s="128">
        <v>3.94860905109303</v>
      </c>
      <c r="F1259" s="128">
        <v>19.08751773629388</v>
      </c>
      <c r="G1259" s="128">
        <v>0.5773502689315301</v>
      </c>
      <c r="H1259" s="128">
        <v>3.94860905109303</v>
      </c>
    </row>
    <row r="1261" spans="3:8" ht="12.75">
      <c r="C1261" s="150" t="s">
        <v>797</v>
      </c>
      <c r="D1261" s="128">
        <v>0.7447177527523423</v>
      </c>
      <c r="F1261" s="128">
        <v>4.584671994311103</v>
      </c>
      <c r="G1261" s="128">
        <v>0.13531646928092578</v>
      </c>
      <c r="H1261" s="128">
        <v>3.674128476287138</v>
      </c>
    </row>
    <row r="1262" spans="1:10" ht="12.75">
      <c r="A1262" s="144" t="s">
        <v>786</v>
      </c>
      <c r="C1262" s="145" t="s">
        <v>787</v>
      </c>
      <c r="D1262" s="145" t="s">
        <v>788</v>
      </c>
      <c r="F1262" s="145" t="s">
        <v>789</v>
      </c>
      <c r="G1262" s="145" t="s">
        <v>790</v>
      </c>
      <c r="H1262" s="145" t="s">
        <v>791</v>
      </c>
      <c r="I1262" s="146" t="s">
        <v>792</v>
      </c>
      <c r="J1262" s="145" t="s">
        <v>793</v>
      </c>
    </row>
    <row r="1263" spans="1:8" ht="12.75">
      <c r="A1263" s="147" t="s">
        <v>886</v>
      </c>
      <c r="C1263" s="148">
        <v>251.61100000003353</v>
      </c>
      <c r="D1263" s="128">
        <v>5922492.511054993</v>
      </c>
      <c r="F1263" s="128">
        <v>29600</v>
      </c>
      <c r="G1263" s="128">
        <v>28600</v>
      </c>
      <c r="H1263" s="149" t="s">
        <v>1272</v>
      </c>
    </row>
    <row r="1265" spans="4:8" ht="12.75">
      <c r="D1265" s="128">
        <v>5986840.038482666</v>
      </c>
      <c r="F1265" s="128">
        <v>29700</v>
      </c>
      <c r="G1265" s="128">
        <v>28700</v>
      </c>
      <c r="H1265" s="149" t="s">
        <v>1273</v>
      </c>
    </row>
    <row r="1267" spans="4:8" ht="12.75">
      <c r="D1267" s="128">
        <v>5975374.627571106</v>
      </c>
      <c r="F1267" s="128">
        <v>31100</v>
      </c>
      <c r="G1267" s="128">
        <v>28100</v>
      </c>
      <c r="H1267" s="149" t="s">
        <v>1274</v>
      </c>
    </row>
    <row r="1269" spans="1:10" ht="12.75">
      <c r="A1269" s="144" t="s">
        <v>794</v>
      </c>
      <c r="C1269" s="150" t="s">
        <v>795</v>
      </c>
      <c r="D1269" s="128">
        <v>5961569.059036255</v>
      </c>
      <c r="F1269" s="128">
        <v>30133.333333333336</v>
      </c>
      <c r="G1269" s="128">
        <v>28466.666666666664</v>
      </c>
      <c r="H1269" s="128">
        <v>5932277.2737131445</v>
      </c>
      <c r="I1269" s="128">
        <v>-0.0001</v>
      </c>
      <c r="J1269" s="128">
        <v>-0.0001</v>
      </c>
    </row>
    <row r="1270" spans="1:8" ht="12.75">
      <c r="A1270" s="127">
        <v>38377.93659722222</v>
      </c>
      <c r="C1270" s="150" t="s">
        <v>796</v>
      </c>
      <c r="D1270" s="128">
        <v>34323.40838902803</v>
      </c>
      <c r="F1270" s="128">
        <v>838.6497083606082</v>
      </c>
      <c r="G1270" s="128">
        <v>321.4550253664318</v>
      </c>
      <c r="H1270" s="128">
        <v>34323.40838902803</v>
      </c>
    </row>
    <row r="1272" spans="3:8" ht="12.75">
      <c r="C1272" s="150" t="s">
        <v>797</v>
      </c>
      <c r="D1272" s="128">
        <v>0.5757445405585344</v>
      </c>
      <c r="F1272" s="128">
        <v>2.783129563143611</v>
      </c>
      <c r="G1272" s="128">
        <v>1.1292331101865287</v>
      </c>
      <c r="H1272" s="128">
        <v>0.5785873924187674</v>
      </c>
    </row>
    <row r="1273" spans="1:10" ht="12.75">
      <c r="A1273" s="144" t="s">
        <v>786</v>
      </c>
      <c r="C1273" s="145" t="s">
        <v>787</v>
      </c>
      <c r="D1273" s="145" t="s">
        <v>788</v>
      </c>
      <c r="F1273" s="145" t="s">
        <v>789</v>
      </c>
      <c r="G1273" s="145" t="s">
        <v>790</v>
      </c>
      <c r="H1273" s="145" t="s">
        <v>791</v>
      </c>
      <c r="I1273" s="146" t="s">
        <v>792</v>
      </c>
      <c r="J1273" s="145" t="s">
        <v>793</v>
      </c>
    </row>
    <row r="1274" spans="1:8" ht="12.75">
      <c r="A1274" s="147" t="s">
        <v>889</v>
      </c>
      <c r="C1274" s="148">
        <v>257.6099999998696</v>
      </c>
      <c r="D1274" s="128">
        <v>274192.24006175995</v>
      </c>
      <c r="F1274" s="128">
        <v>10537.5</v>
      </c>
      <c r="G1274" s="128">
        <v>9000</v>
      </c>
      <c r="H1274" s="149" t="s">
        <v>1275</v>
      </c>
    </row>
    <row r="1276" spans="4:8" ht="12.75">
      <c r="D1276" s="128">
        <v>292439.001142025</v>
      </c>
      <c r="F1276" s="128">
        <v>10527.5</v>
      </c>
      <c r="G1276" s="128">
        <v>9050</v>
      </c>
      <c r="H1276" s="149" t="s">
        <v>1276</v>
      </c>
    </row>
    <row r="1278" spans="4:8" ht="12.75">
      <c r="D1278" s="128">
        <v>293104.30080890656</v>
      </c>
      <c r="F1278" s="128">
        <v>10392.5</v>
      </c>
      <c r="G1278" s="128">
        <v>9085</v>
      </c>
      <c r="H1278" s="149" t="s">
        <v>1277</v>
      </c>
    </row>
    <row r="1280" spans="1:10" ht="12.75">
      <c r="A1280" s="144" t="s">
        <v>794</v>
      </c>
      <c r="C1280" s="150" t="s">
        <v>795</v>
      </c>
      <c r="D1280" s="128">
        <v>286578.5140042305</v>
      </c>
      <c r="F1280" s="128">
        <v>10485.833333333332</v>
      </c>
      <c r="G1280" s="128">
        <v>9045</v>
      </c>
      <c r="H1280" s="128">
        <v>276813.0973375638</v>
      </c>
      <c r="I1280" s="128">
        <v>-0.0001</v>
      </c>
      <c r="J1280" s="128">
        <v>-0.0001</v>
      </c>
    </row>
    <row r="1281" spans="1:8" ht="12.75">
      <c r="A1281" s="127">
        <v>38377.93734953704</v>
      </c>
      <c r="C1281" s="150" t="s">
        <v>796</v>
      </c>
      <c r="D1281" s="128">
        <v>10731.984557627551</v>
      </c>
      <c r="F1281" s="128">
        <v>80.98353742170895</v>
      </c>
      <c r="G1281" s="128">
        <v>42.720018726587654</v>
      </c>
      <c r="H1281" s="128">
        <v>10731.984557627551</v>
      </c>
    </row>
    <row r="1283" spans="3:8" ht="12.75">
      <c r="C1283" s="150" t="s">
        <v>797</v>
      </c>
      <c r="D1283" s="128">
        <v>3.7448671247800256</v>
      </c>
      <c r="F1283" s="128">
        <v>0.7723137956453211</v>
      </c>
      <c r="G1283" s="128">
        <v>0.47230534799986346</v>
      </c>
      <c r="H1283" s="128">
        <v>3.8769786042819625</v>
      </c>
    </row>
    <row r="1284" spans="1:10" ht="12.75">
      <c r="A1284" s="144" t="s">
        <v>786</v>
      </c>
      <c r="C1284" s="145" t="s">
        <v>787</v>
      </c>
      <c r="D1284" s="145" t="s">
        <v>788</v>
      </c>
      <c r="F1284" s="145" t="s">
        <v>789</v>
      </c>
      <c r="G1284" s="145" t="s">
        <v>790</v>
      </c>
      <c r="H1284" s="145" t="s">
        <v>791</v>
      </c>
      <c r="I1284" s="146" t="s">
        <v>792</v>
      </c>
      <c r="J1284" s="145" t="s">
        <v>793</v>
      </c>
    </row>
    <row r="1285" spans="1:8" ht="12.75">
      <c r="A1285" s="147" t="s">
        <v>888</v>
      </c>
      <c r="C1285" s="148">
        <v>259.9399999999441</v>
      </c>
      <c r="D1285" s="128">
        <v>2573200.1636657715</v>
      </c>
      <c r="F1285" s="128">
        <v>21325</v>
      </c>
      <c r="G1285" s="128">
        <v>19300</v>
      </c>
      <c r="H1285" s="149" t="s">
        <v>1278</v>
      </c>
    </row>
    <row r="1287" spans="4:8" ht="12.75">
      <c r="D1287" s="128">
        <v>2632842.6175956726</v>
      </c>
      <c r="F1287" s="128">
        <v>21375</v>
      </c>
      <c r="G1287" s="128">
        <v>19125</v>
      </c>
      <c r="H1287" s="149" t="s">
        <v>1279</v>
      </c>
    </row>
    <row r="1289" spans="4:8" ht="12.75">
      <c r="D1289" s="128">
        <v>2635721.5797042847</v>
      </c>
      <c r="F1289" s="128">
        <v>21250</v>
      </c>
      <c r="G1289" s="128">
        <v>19200</v>
      </c>
      <c r="H1289" s="149" t="s">
        <v>1280</v>
      </c>
    </row>
    <row r="1291" spans="1:10" ht="12.75">
      <c r="A1291" s="144" t="s">
        <v>794</v>
      </c>
      <c r="C1291" s="150" t="s">
        <v>795</v>
      </c>
      <c r="D1291" s="128">
        <v>2613921.453655243</v>
      </c>
      <c r="F1291" s="128">
        <v>21316.666666666664</v>
      </c>
      <c r="G1291" s="128">
        <v>19208.333333333332</v>
      </c>
      <c r="H1291" s="128">
        <v>2593648.305507095</v>
      </c>
      <c r="I1291" s="128">
        <v>-0.0001</v>
      </c>
      <c r="J1291" s="128">
        <v>-0.0001</v>
      </c>
    </row>
    <row r="1292" spans="1:8" ht="12.75">
      <c r="A1292" s="127">
        <v>38377.93813657408</v>
      </c>
      <c r="C1292" s="150" t="s">
        <v>796</v>
      </c>
      <c r="D1292" s="128">
        <v>35295.037887924125</v>
      </c>
      <c r="F1292" s="128">
        <v>62.91528696058958</v>
      </c>
      <c r="G1292" s="128">
        <v>87.79711460710615</v>
      </c>
      <c r="H1292" s="128">
        <v>35295.037887924125</v>
      </c>
    </row>
    <row r="1294" spans="3:8" ht="12.75">
      <c r="C1294" s="150" t="s">
        <v>797</v>
      </c>
      <c r="D1294" s="128">
        <v>1.3502715561161347</v>
      </c>
      <c r="F1294" s="128">
        <v>0.29514599043278944</v>
      </c>
      <c r="G1294" s="128">
        <v>0.45707825391985873</v>
      </c>
      <c r="H1294" s="128">
        <v>1.3608258996789255</v>
      </c>
    </row>
    <row r="1295" spans="1:10" ht="12.75">
      <c r="A1295" s="144" t="s">
        <v>786</v>
      </c>
      <c r="C1295" s="145" t="s">
        <v>787</v>
      </c>
      <c r="D1295" s="145" t="s">
        <v>788</v>
      </c>
      <c r="F1295" s="145" t="s">
        <v>789</v>
      </c>
      <c r="G1295" s="145" t="s">
        <v>790</v>
      </c>
      <c r="H1295" s="145" t="s">
        <v>791</v>
      </c>
      <c r="I1295" s="146" t="s">
        <v>792</v>
      </c>
      <c r="J1295" s="145" t="s">
        <v>793</v>
      </c>
    </row>
    <row r="1296" spans="1:8" ht="12.75">
      <c r="A1296" s="147" t="s">
        <v>890</v>
      </c>
      <c r="C1296" s="148">
        <v>285.2129999999888</v>
      </c>
      <c r="D1296" s="128">
        <v>456239.60830402374</v>
      </c>
      <c r="F1296" s="128">
        <v>10750</v>
      </c>
      <c r="G1296" s="128">
        <v>10600</v>
      </c>
      <c r="H1296" s="149" t="s">
        <v>1281</v>
      </c>
    </row>
    <row r="1298" spans="4:8" ht="12.75">
      <c r="D1298" s="128">
        <v>457628.934923172</v>
      </c>
      <c r="F1298" s="128">
        <v>10775</v>
      </c>
      <c r="G1298" s="128">
        <v>10525</v>
      </c>
      <c r="H1298" s="149" t="s">
        <v>1282</v>
      </c>
    </row>
    <row r="1300" spans="4:8" ht="12.75">
      <c r="D1300" s="128">
        <v>430860.2214384079</v>
      </c>
      <c r="F1300" s="128">
        <v>10725</v>
      </c>
      <c r="G1300" s="128">
        <v>10550</v>
      </c>
      <c r="H1300" s="149" t="s">
        <v>1283</v>
      </c>
    </row>
    <row r="1302" spans="1:10" ht="12.75">
      <c r="A1302" s="144" t="s">
        <v>794</v>
      </c>
      <c r="C1302" s="150" t="s">
        <v>795</v>
      </c>
      <c r="D1302" s="128">
        <v>448242.9215552012</v>
      </c>
      <c r="F1302" s="128">
        <v>10750</v>
      </c>
      <c r="G1302" s="128">
        <v>10558.333333333332</v>
      </c>
      <c r="H1302" s="128">
        <v>437598.8855082186</v>
      </c>
      <c r="I1302" s="128">
        <v>-0.0001</v>
      </c>
      <c r="J1302" s="128">
        <v>-0.0001</v>
      </c>
    </row>
    <row r="1303" spans="1:8" ht="12.75">
      <c r="A1303" s="127">
        <v>38377.93892361111</v>
      </c>
      <c r="C1303" s="150" t="s">
        <v>796</v>
      </c>
      <c r="D1303" s="128">
        <v>15069.879051487384</v>
      </c>
      <c r="F1303" s="128">
        <v>25</v>
      </c>
      <c r="G1303" s="128">
        <v>38.188130791298676</v>
      </c>
      <c r="H1303" s="128">
        <v>15069.879051487384</v>
      </c>
    </row>
    <row r="1305" spans="3:8" ht="12.75">
      <c r="C1305" s="150" t="s">
        <v>797</v>
      </c>
      <c r="D1305" s="128">
        <v>3.3619892979462302</v>
      </c>
      <c r="F1305" s="128">
        <v>0.23255813953488375</v>
      </c>
      <c r="G1305" s="128">
        <v>0.3616871108883854</v>
      </c>
      <c r="H1305" s="128">
        <v>3.4437654094995067</v>
      </c>
    </row>
    <row r="1306" spans="1:10" ht="12.75">
      <c r="A1306" s="144" t="s">
        <v>786</v>
      </c>
      <c r="C1306" s="145" t="s">
        <v>787</v>
      </c>
      <c r="D1306" s="145" t="s">
        <v>788</v>
      </c>
      <c r="F1306" s="145" t="s">
        <v>789</v>
      </c>
      <c r="G1306" s="145" t="s">
        <v>790</v>
      </c>
      <c r="H1306" s="145" t="s">
        <v>791</v>
      </c>
      <c r="I1306" s="146" t="s">
        <v>792</v>
      </c>
      <c r="J1306" s="145" t="s">
        <v>793</v>
      </c>
    </row>
    <row r="1307" spans="1:8" ht="12.75">
      <c r="A1307" s="147" t="s">
        <v>886</v>
      </c>
      <c r="C1307" s="148">
        <v>288.1579999998212</v>
      </c>
      <c r="D1307" s="128">
        <v>629488.8836431503</v>
      </c>
      <c r="F1307" s="128">
        <v>4400</v>
      </c>
      <c r="G1307" s="128">
        <v>4110</v>
      </c>
      <c r="H1307" s="149" t="s">
        <v>1284</v>
      </c>
    </row>
    <row r="1309" spans="4:8" ht="12.75">
      <c r="D1309" s="128">
        <v>625984.4135980606</v>
      </c>
      <c r="F1309" s="128">
        <v>4400</v>
      </c>
      <c r="G1309" s="128">
        <v>4110</v>
      </c>
      <c r="H1309" s="149" t="s">
        <v>1285</v>
      </c>
    </row>
    <row r="1311" spans="4:8" ht="12.75">
      <c r="D1311" s="128">
        <v>569591.0651216507</v>
      </c>
      <c r="F1311" s="128">
        <v>4400</v>
      </c>
      <c r="G1311" s="128">
        <v>4110</v>
      </c>
      <c r="H1311" s="149" t="s">
        <v>1286</v>
      </c>
    </row>
    <row r="1313" spans="1:10" ht="12.75">
      <c r="A1313" s="144" t="s">
        <v>794</v>
      </c>
      <c r="C1313" s="150" t="s">
        <v>795</v>
      </c>
      <c r="D1313" s="128">
        <v>608354.7874542872</v>
      </c>
      <c r="F1313" s="128">
        <v>4400</v>
      </c>
      <c r="G1313" s="128">
        <v>4110</v>
      </c>
      <c r="H1313" s="128">
        <v>604102.0330295085</v>
      </c>
      <c r="I1313" s="128">
        <v>-0.0001</v>
      </c>
      <c r="J1313" s="128">
        <v>-0.0001</v>
      </c>
    </row>
    <row r="1314" spans="1:8" ht="12.75">
      <c r="A1314" s="127">
        <v>38377.93944444445</v>
      </c>
      <c r="C1314" s="150" t="s">
        <v>796</v>
      </c>
      <c r="D1314" s="128">
        <v>33616.06690833454</v>
      </c>
      <c r="H1314" s="128">
        <v>33616.06690833454</v>
      </c>
    </row>
    <row r="1316" spans="3:8" ht="12.75">
      <c r="C1316" s="150" t="s">
        <v>797</v>
      </c>
      <c r="D1316" s="128">
        <v>5.525733930524961</v>
      </c>
      <c r="F1316" s="128">
        <v>0</v>
      </c>
      <c r="G1316" s="128">
        <v>0</v>
      </c>
      <c r="H1316" s="128">
        <v>5.564633964192024</v>
      </c>
    </row>
    <row r="1317" spans="1:10" ht="12.75">
      <c r="A1317" s="144" t="s">
        <v>786</v>
      </c>
      <c r="C1317" s="145" t="s">
        <v>787</v>
      </c>
      <c r="D1317" s="145" t="s">
        <v>788</v>
      </c>
      <c r="F1317" s="145" t="s">
        <v>789</v>
      </c>
      <c r="G1317" s="145" t="s">
        <v>790</v>
      </c>
      <c r="H1317" s="145" t="s">
        <v>791</v>
      </c>
      <c r="I1317" s="146" t="s">
        <v>792</v>
      </c>
      <c r="J1317" s="145" t="s">
        <v>793</v>
      </c>
    </row>
    <row r="1318" spans="1:8" ht="12.75">
      <c r="A1318" s="147" t="s">
        <v>887</v>
      </c>
      <c r="C1318" s="148">
        <v>334.94100000010803</v>
      </c>
      <c r="D1318" s="128">
        <v>403600</v>
      </c>
      <c r="F1318" s="128">
        <v>26900</v>
      </c>
      <c r="H1318" s="149" t="s">
        <v>1287</v>
      </c>
    </row>
    <row r="1320" spans="4:8" ht="12.75">
      <c r="D1320" s="128">
        <v>477124.5902891159</v>
      </c>
      <c r="F1320" s="128">
        <v>27200</v>
      </c>
      <c r="H1320" s="149" t="s">
        <v>1288</v>
      </c>
    </row>
    <row r="1322" spans="4:8" ht="12.75">
      <c r="D1322" s="128">
        <v>467832.4345216751</v>
      </c>
      <c r="F1322" s="128">
        <v>27000</v>
      </c>
      <c r="H1322" s="149" t="s">
        <v>1289</v>
      </c>
    </row>
    <row r="1324" spans="1:10" ht="12.75">
      <c r="A1324" s="144" t="s">
        <v>794</v>
      </c>
      <c r="C1324" s="150" t="s">
        <v>795</v>
      </c>
      <c r="D1324" s="128">
        <v>449519.0082702637</v>
      </c>
      <c r="F1324" s="128">
        <v>27033.333333333336</v>
      </c>
      <c r="H1324" s="128">
        <v>422485.6749369303</v>
      </c>
      <c r="I1324" s="128">
        <v>-0.0001</v>
      </c>
      <c r="J1324" s="128">
        <v>-0.0001</v>
      </c>
    </row>
    <row r="1325" spans="1:8" ht="12.75">
      <c r="A1325" s="127">
        <v>38377.939988425926</v>
      </c>
      <c r="C1325" s="150" t="s">
        <v>796</v>
      </c>
      <c r="D1325" s="128">
        <v>40037.51403490166</v>
      </c>
      <c r="F1325" s="128">
        <v>152.7525231651947</v>
      </c>
      <c r="H1325" s="128">
        <v>40037.51403490166</v>
      </c>
    </row>
    <row r="1327" spans="3:8" ht="12.75">
      <c r="C1327" s="150" t="s">
        <v>797</v>
      </c>
      <c r="D1327" s="128">
        <v>8.90674549869757</v>
      </c>
      <c r="F1327" s="128">
        <v>0.56505249013019</v>
      </c>
      <c r="H1327" s="128">
        <v>9.476655993337186</v>
      </c>
    </row>
    <row r="1328" spans="1:10" ht="12.75">
      <c r="A1328" s="144" t="s">
        <v>786</v>
      </c>
      <c r="C1328" s="145" t="s">
        <v>787</v>
      </c>
      <c r="D1328" s="145" t="s">
        <v>788</v>
      </c>
      <c r="F1328" s="145" t="s">
        <v>789</v>
      </c>
      <c r="G1328" s="145" t="s">
        <v>790</v>
      </c>
      <c r="H1328" s="145" t="s">
        <v>791</v>
      </c>
      <c r="I1328" s="146" t="s">
        <v>792</v>
      </c>
      <c r="J1328" s="145" t="s">
        <v>793</v>
      </c>
    </row>
    <row r="1329" spans="1:8" ht="12.75">
      <c r="A1329" s="147" t="s">
        <v>891</v>
      </c>
      <c r="C1329" s="148">
        <v>393.36599999992177</v>
      </c>
      <c r="D1329" s="128">
        <v>2701275.544002533</v>
      </c>
      <c r="F1329" s="128">
        <v>13100</v>
      </c>
      <c r="G1329" s="128">
        <v>12300</v>
      </c>
      <c r="H1329" s="149" t="s">
        <v>1290</v>
      </c>
    </row>
    <row r="1331" spans="4:8" ht="12.75">
      <c r="D1331" s="128">
        <v>2590226.520526886</v>
      </c>
      <c r="F1331" s="128">
        <v>13200</v>
      </c>
      <c r="G1331" s="128">
        <v>12100</v>
      </c>
      <c r="H1331" s="149" t="s">
        <v>1291</v>
      </c>
    </row>
    <row r="1333" spans="4:8" ht="12.75">
      <c r="D1333" s="128">
        <v>2781662.3310012817</v>
      </c>
      <c r="F1333" s="128">
        <v>13100</v>
      </c>
      <c r="G1333" s="128">
        <v>11900</v>
      </c>
      <c r="H1333" s="149" t="s">
        <v>1292</v>
      </c>
    </row>
    <row r="1335" spans="1:10" ht="12.75">
      <c r="A1335" s="144" t="s">
        <v>794</v>
      </c>
      <c r="C1335" s="150" t="s">
        <v>795</v>
      </c>
      <c r="D1335" s="128">
        <v>2691054.798510234</v>
      </c>
      <c r="F1335" s="128">
        <v>13133.333333333332</v>
      </c>
      <c r="G1335" s="128">
        <v>12100</v>
      </c>
      <c r="H1335" s="128">
        <v>2678438.131843567</v>
      </c>
      <c r="I1335" s="128">
        <v>-0.0001</v>
      </c>
      <c r="J1335" s="128">
        <v>-0.0001</v>
      </c>
    </row>
    <row r="1336" spans="1:8" ht="12.75">
      <c r="A1336" s="127">
        <v>38377.94054398148</v>
      </c>
      <c r="C1336" s="150" t="s">
        <v>796</v>
      </c>
      <c r="D1336" s="128">
        <v>96126.2977119685</v>
      </c>
      <c r="F1336" s="128">
        <v>57.73502691896257</v>
      </c>
      <c r="G1336" s="128">
        <v>200</v>
      </c>
      <c r="H1336" s="128">
        <v>96126.2977119685</v>
      </c>
    </row>
    <row r="1338" spans="3:8" ht="12.75">
      <c r="C1338" s="150" t="s">
        <v>797</v>
      </c>
      <c r="D1338" s="128">
        <v>3.5720676429623044</v>
      </c>
      <c r="F1338" s="128">
        <v>0.43960680395149176</v>
      </c>
      <c r="G1338" s="128">
        <v>1.652892561983471</v>
      </c>
      <c r="H1338" s="128">
        <v>3.58889371268788</v>
      </c>
    </row>
    <row r="1339" spans="1:10" ht="12.75">
      <c r="A1339" s="144" t="s">
        <v>786</v>
      </c>
      <c r="C1339" s="145" t="s">
        <v>787</v>
      </c>
      <c r="D1339" s="145" t="s">
        <v>788</v>
      </c>
      <c r="F1339" s="145" t="s">
        <v>789</v>
      </c>
      <c r="G1339" s="145" t="s">
        <v>790</v>
      </c>
      <c r="H1339" s="145" t="s">
        <v>791</v>
      </c>
      <c r="I1339" s="146" t="s">
        <v>792</v>
      </c>
      <c r="J1339" s="145" t="s">
        <v>793</v>
      </c>
    </row>
    <row r="1340" spans="1:8" ht="12.75">
      <c r="A1340" s="147" t="s">
        <v>885</v>
      </c>
      <c r="C1340" s="148">
        <v>396.15199999976903</v>
      </c>
      <c r="D1340" s="128">
        <v>6233980.749740601</v>
      </c>
      <c r="F1340" s="128">
        <v>84200</v>
      </c>
      <c r="G1340" s="128">
        <v>88700</v>
      </c>
      <c r="H1340" s="149" t="s">
        <v>1293</v>
      </c>
    </row>
    <row r="1342" spans="4:8" ht="12.75">
      <c r="D1342" s="128">
        <v>6125605.654144287</v>
      </c>
      <c r="F1342" s="128">
        <v>84100</v>
      </c>
      <c r="G1342" s="128">
        <v>88300</v>
      </c>
      <c r="H1342" s="149" t="s">
        <v>1294</v>
      </c>
    </row>
    <row r="1344" spans="4:8" ht="12.75">
      <c r="D1344" s="128">
        <v>6217732.425521851</v>
      </c>
      <c r="F1344" s="128">
        <v>85400</v>
      </c>
      <c r="G1344" s="128">
        <v>86200</v>
      </c>
      <c r="H1344" s="149" t="s">
        <v>1295</v>
      </c>
    </row>
    <row r="1346" spans="1:10" ht="12.75">
      <c r="A1346" s="144" t="s">
        <v>794</v>
      </c>
      <c r="C1346" s="150" t="s">
        <v>795</v>
      </c>
      <c r="D1346" s="128">
        <v>6192439.609802246</v>
      </c>
      <c r="F1346" s="128">
        <v>84566.66666666666</v>
      </c>
      <c r="G1346" s="128">
        <v>87733.33333333334</v>
      </c>
      <c r="H1346" s="128">
        <v>6106306.553916396</v>
      </c>
      <c r="I1346" s="128">
        <v>-0.0001</v>
      </c>
      <c r="J1346" s="128">
        <v>-0.0001</v>
      </c>
    </row>
    <row r="1347" spans="1:8" ht="12.75">
      <c r="A1347" s="127">
        <v>38377.94111111111</v>
      </c>
      <c r="C1347" s="150" t="s">
        <v>796</v>
      </c>
      <c r="D1347" s="128">
        <v>58447.285921988434</v>
      </c>
      <c r="F1347" s="128">
        <v>723.4178138070234</v>
      </c>
      <c r="G1347" s="128">
        <v>1342.8824718989124</v>
      </c>
      <c r="H1347" s="128">
        <v>58447.285921988434</v>
      </c>
    </row>
    <row r="1349" spans="3:8" ht="12.75">
      <c r="C1349" s="150" t="s">
        <v>797</v>
      </c>
      <c r="D1349" s="128">
        <v>0.9438491064082406</v>
      </c>
      <c r="F1349" s="128">
        <v>0.8554408519594285</v>
      </c>
      <c r="G1349" s="128">
        <v>1.5306411153862984</v>
      </c>
      <c r="H1349" s="128">
        <v>0.9571626548048452</v>
      </c>
    </row>
    <row r="1350" spans="1:10" ht="12.75">
      <c r="A1350" s="144" t="s">
        <v>786</v>
      </c>
      <c r="C1350" s="145" t="s">
        <v>787</v>
      </c>
      <c r="D1350" s="145" t="s">
        <v>788</v>
      </c>
      <c r="F1350" s="145" t="s">
        <v>789</v>
      </c>
      <c r="G1350" s="145" t="s">
        <v>790</v>
      </c>
      <c r="H1350" s="145" t="s">
        <v>791</v>
      </c>
      <c r="I1350" s="146" t="s">
        <v>792</v>
      </c>
      <c r="J1350" s="145" t="s">
        <v>793</v>
      </c>
    </row>
    <row r="1351" spans="1:8" ht="12.75">
      <c r="A1351" s="147" t="s">
        <v>892</v>
      </c>
      <c r="C1351" s="148">
        <v>589.5920000001788</v>
      </c>
      <c r="D1351" s="128">
        <v>590644.1485395432</v>
      </c>
      <c r="F1351" s="128">
        <v>4530</v>
      </c>
      <c r="G1351" s="128">
        <v>4070</v>
      </c>
      <c r="H1351" s="149" t="s">
        <v>1296</v>
      </c>
    </row>
    <row r="1353" spans="4:8" ht="12.75">
      <c r="D1353" s="128">
        <v>620346.5732040405</v>
      </c>
      <c r="F1353" s="128">
        <v>4350</v>
      </c>
      <c r="G1353" s="128">
        <v>3980</v>
      </c>
      <c r="H1353" s="149" t="s">
        <v>1297</v>
      </c>
    </row>
    <row r="1355" spans="4:8" ht="12.75">
      <c r="D1355" s="128">
        <v>583063.0492315292</v>
      </c>
      <c r="F1355" s="128">
        <v>4680</v>
      </c>
      <c r="G1355" s="128">
        <v>4050</v>
      </c>
      <c r="H1355" s="149" t="s">
        <v>1298</v>
      </c>
    </row>
    <row r="1357" spans="1:10" ht="12.75">
      <c r="A1357" s="144" t="s">
        <v>794</v>
      </c>
      <c r="C1357" s="150" t="s">
        <v>795</v>
      </c>
      <c r="D1357" s="128">
        <v>598017.923658371</v>
      </c>
      <c r="F1357" s="128">
        <v>4520</v>
      </c>
      <c r="G1357" s="128">
        <v>4033.333333333333</v>
      </c>
      <c r="H1357" s="128">
        <v>593741.2569917043</v>
      </c>
      <c r="I1357" s="128">
        <v>-0.0001</v>
      </c>
      <c r="J1357" s="128">
        <v>-0.0001</v>
      </c>
    </row>
    <row r="1358" spans="1:8" ht="12.75">
      <c r="A1358" s="127">
        <v>38377.941712962966</v>
      </c>
      <c r="C1358" s="150" t="s">
        <v>796</v>
      </c>
      <c r="D1358" s="128">
        <v>19705.194989636195</v>
      </c>
      <c r="F1358" s="128">
        <v>165.22711641858305</v>
      </c>
      <c r="G1358" s="128">
        <v>47.25815626252608</v>
      </c>
      <c r="H1358" s="128">
        <v>19705.194989636195</v>
      </c>
    </row>
    <row r="1360" spans="3:8" ht="12.75">
      <c r="C1360" s="150" t="s">
        <v>797</v>
      </c>
      <c r="D1360" s="128">
        <v>3.2950843461496584</v>
      </c>
      <c r="F1360" s="128">
        <v>3.6554671774022798</v>
      </c>
      <c r="G1360" s="128">
        <v>1.1716898246907297</v>
      </c>
      <c r="H1360" s="128">
        <v>3.3188185522892697</v>
      </c>
    </row>
    <row r="1361" spans="1:10" ht="12.75">
      <c r="A1361" s="144" t="s">
        <v>786</v>
      </c>
      <c r="C1361" s="145" t="s">
        <v>787</v>
      </c>
      <c r="D1361" s="145" t="s">
        <v>788</v>
      </c>
      <c r="F1361" s="145" t="s">
        <v>789</v>
      </c>
      <c r="G1361" s="145" t="s">
        <v>790</v>
      </c>
      <c r="H1361" s="145" t="s">
        <v>791</v>
      </c>
      <c r="I1361" s="146" t="s">
        <v>792</v>
      </c>
      <c r="J1361" s="145" t="s">
        <v>793</v>
      </c>
    </row>
    <row r="1362" spans="1:8" ht="12.75">
      <c r="A1362" s="147" t="s">
        <v>893</v>
      </c>
      <c r="C1362" s="148">
        <v>766.4900000002235</v>
      </c>
      <c r="D1362" s="128">
        <v>81493.23029756546</v>
      </c>
      <c r="F1362" s="128">
        <v>2252</v>
      </c>
      <c r="G1362" s="128">
        <v>2584</v>
      </c>
      <c r="H1362" s="149" t="s">
        <v>1299</v>
      </c>
    </row>
    <row r="1364" spans="4:8" ht="12.75">
      <c r="D1364" s="128">
        <v>81244.69680023193</v>
      </c>
      <c r="F1364" s="128">
        <v>2287</v>
      </c>
      <c r="G1364" s="128">
        <v>2526</v>
      </c>
      <c r="H1364" s="149" t="s">
        <v>1300</v>
      </c>
    </row>
    <row r="1366" spans="4:8" ht="12.75">
      <c r="D1366" s="128">
        <v>81310.47423148155</v>
      </c>
      <c r="F1366" s="128">
        <v>2204</v>
      </c>
      <c r="G1366" s="128">
        <v>2558</v>
      </c>
      <c r="H1366" s="149" t="s">
        <v>1301</v>
      </c>
    </row>
    <row r="1368" spans="1:10" ht="12.75">
      <c r="A1368" s="144" t="s">
        <v>794</v>
      </c>
      <c r="C1368" s="150" t="s">
        <v>795</v>
      </c>
      <c r="D1368" s="128">
        <v>81349.46710975964</v>
      </c>
      <c r="F1368" s="128">
        <v>2247.6666666666665</v>
      </c>
      <c r="G1368" s="128">
        <v>2556</v>
      </c>
      <c r="H1368" s="128">
        <v>78941.61751626371</v>
      </c>
      <c r="I1368" s="128">
        <v>-0.0001</v>
      </c>
      <c r="J1368" s="128">
        <v>-0.0001</v>
      </c>
    </row>
    <row r="1369" spans="1:8" ht="12.75">
      <c r="A1369" s="127">
        <v>38377.94231481481</v>
      </c>
      <c r="C1369" s="150" t="s">
        <v>796</v>
      </c>
      <c r="D1369" s="128">
        <v>128.7732823305654</v>
      </c>
      <c r="F1369" s="128">
        <v>41.66933324800546</v>
      </c>
      <c r="G1369" s="128">
        <v>29.051678092667903</v>
      </c>
      <c r="H1369" s="128">
        <v>128.7732823305654</v>
      </c>
    </row>
    <row r="1371" spans="3:8" ht="12.75">
      <c r="C1371" s="150" t="s">
        <v>797</v>
      </c>
      <c r="D1371" s="128">
        <v>0.15829640550296392</v>
      </c>
      <c r="F1371" s="128">
        <v>1.853892922201044</v>
      </c>
      <c r="G1371" s="128">
        <v>1.136607124126287</v>
      </c>
      <c r="H1371" s="128">
        <v>0.1631247070710646</v>
      </c>
    </row>
    <row r="1372" spans="1:16" ht="12.75">
      <c r="A1372" s="138" t="s">
        <v>736</v>
      </c>
      <c r="B1372" s="133" t="s">
        <v>923</v>
      </c>
      <c r="D1372" s="138" t="s">
        <v>737</v>
      </c>
      <c r="E1372" s="133" t="s">
        <v>738</v>
      </c>
      <c r="F1372" s="134" t="s">
        <v>816</v>
      </c>
      <c r="G1372" s="139" t="s">
        <v>740</v>
      </c>
      <c r="H1372" s="140">
        <v>1</v>
      </c>
      <c r="I1372" s="141" t="s">
        <v>741</v>
      </c>
      <c r="J1372" s="140">
        <v>12</v>
      </c>
      <c r="K1372" s="139" t="s">
        <v>742</v>
      </c>
      <c r="L1372" s="142">
        <v>1</v>
      </c>
      <c r="M1372" s="139" t="s">
        <v>743</v>
      </c>
      <c r="N1372" s="143">
        <v>1</v>
      </c>
      <c r="O1372" s="139" t="s">
        <v>744</v>
      </c>
      <c r="P1372" s="143">
        <v>1</v>
      </c>
    </row>
    <row r="1374" spans="1:10" ht="12.75">
      <c r="A1374" s="144" t="s">
        <v>786</v>
      </c>
      <c r="C1374" s="145" t="s">
        <v>787</v>
      </c>
      <c r="D1374" s="145" t="s">
        <v>788</v>
      </c>
      <c r="F1374" s="145" t="s">
        <v>789</v>
      </c>
      <c r="G1374" s="145" t="s">
        <v>790</v>
      </c>
      <c r="H1374" s="145" t="s">
        <v>791</v>
      </c>
      <c r="I1374" s="146" t="s">
        <v>792</v>
      </c>
      <c r="J1374" s="145" t="s">
        <v>793</v>
      </c>
    </row>
    <row r="1375" spans="1:8" ht="12.75">
      <c r="A1375" s="147" t="s">
        <v>717</v>
      </c>
      <c r="C1375" s="148">
        <v>178.2290000000503</v>
      </c>
      <c r="D1375" s="128">
        <v>743.9006675332785</v>
      </c>
      <c r="F1375" s="128">
        <v>411</v>
      </c>
      <c r="G1375" s="128">
        <v>426.99999999953434</v>
      </c>
      <c r="H1375" s="149" t="s">
        <v>1302</v>
      </c>
    </row>
    <row r="1377" spans="4:8" ht="12.75">
      <c r="D1377" s="128">
        <v>740.4582413444296</v>
      </c>
      <c r="F1377" s="128">
        <v>465</v>
      </c>
      <c r="G1377" s="128">
        <v>446</v>
      </c>
      <c r="H1377" s="149" t="s">
        <v>1303</v>
      </c>
    </row>
    <row r="1379" spans="4:8" ht="12.75">
      <c r="D1379" s="128">
        <v>655.8978732060641</v>
      </c>
      <c r="F1379" s="128">
        <v>432</v>
      </c>
      <c r="G1379" s="128">
        <v>453</v>
      </c>
      <c r="H1379" s="149" t="s">
        <v>1304</v>
      </c>
    </row>
    <row r="1381" spans="1:8" ht="12.75">
      <c r="A1381" s="144" t="s">
        <v>794</v>
      </c>
      <c r="C1381" s="150" t="s">
        <v>795</v>
      </c>
      <c r="D1381" s="128">
        <v>713.4189273612574</v>
      </c>
      <c r="F1381" s="128">
        <v>436</v>
      </c>
      <c r="G1381" s="128">
        <v>441.9999999998448</v>
      </c>
      <c r="H1381" s="128">
        <v>273.6960927156844</v>
      </c>
    </row>
    <row r="1382" spans="1:8" ht="12.75">
      <c r="A1382" s="127">
        <v>38377.944652777776</v>
      </c>
      <c r="C1382" s="150" t="s">
        <v>796</v>
      </c>
      <c r="D1382" s="128">
        <v>49.84442123106615</v>
      </c>
      <c r="F1382" s="128">
        <v>27.221315177632395</v>
      </c>
      <c r="G1382" s="128">
        <v>13.453624047330301</v>
      </c>
      <c r="H1382" s="128">
        <v>49.84442123106615</v>
      </c>
    </row>
    <row r="1384" spans="3:8" ht="12.75">
      <c r="C1384" s="150" t="s">
        <v>797</v>
      </c>
      <c r="D1384" s="128">
        <v>6.986697341410203</v>
      </c>
      <c r="F1384" s="128">
        <v>6.2434209123010085</v>
      </c>
      <c r="G1384" s="128">
        <v>3.0438063455509106</v>
      </c>
      <c r="H1384" s="128">
        <v>18.211594011626815</v>
      </c>
    </row>
    <row r="1385" spans="1:10" ht="12.75">
      <c r="A1385" s="144" t="s">
        <v>786</v>
      </c>
      <c r="C1385" s="145" t="s">
        <v>787</v>
      </c>
      <c r="D1385" s="145" t="s">
        <v>788</v>
      </c>
      <c r="F1385" s="145" t="s">
        <v>789</v>
      </c>
      <c r="G1385" s="145" t="s">
        <v>790</v>
      </c>
      <c r="H1385" s="145" t="s">
        <v>791</v>
      </c>
      <c r="I1385" s="146" t="s">
        <v>792</v>
      </c>
      <c r="J1385" s="145" t="s">
        <v>793</v>
      </c>
    </row>
    <row r="1386" spans="1:8" ht="12.75">
      <c r="A1386" s="147" t="s">
        <v>886</v>
      </c>
      <c r="C1386" s="148">
        <v>251.61100000003353</v>
      </c>
      <c r="D1386" s="128">
        <v>5050162.970932007</v>
      </c>
      <c r="F1386" s="128">
        <v>29200</v>
      </c>
      <c r="G1386" s="128">
        <v>26400</v>
      </c>
      <c r="H1386" s="149" t="s">
        <v>1305</v>
      </c>
    </row>
    <row r="1388" spans="4:8" ht="12.75">
      <c r="D1388" s="128">
        <v>5092312.205421448</v>
      </c>
      <c r="F1388" s="128">
        <v>28200</v>
      </c>
      <c r="G1388" s="128">
        <v>26500</v>
      </c>
      <c r="H1388" s="149" t="s">
        <v>1306</v>
      </c>
    </row>
    <row r="1390" spans="4:8" ht="12.75">
      <c r="D1390" s="128">
        <v>4946865.573982239</v>
      </c>
      <c r="F1390" s="128">
        <v>28500</v>
      </c>
      <c r="G1390" s="128">
        <v>26800</v>
      </c>
      <c r="H1390" s="149" t="s">
        <v>1307</v>
      </c>
    </row>
    <row r="1392" spans="1:10" ht="12.75">
      <c r="A1392" s="144" t="s">
        <v>794</v>
      </c>
      <c r="C1392" s="150" t="s">
        <v>795</v>
      </c>
      <c r="D1392" s="128">
        <v>5029780.2501118975</v>
      </c>
      <c r="F1392" s="128">
        <v>28633.333333333336</v>
      </c>
      <c r="G1392" s="128">
        <v>26566.666666666664</v>
      </c>
      <c r="H1392" s="128">
        <v>5002190.436311241</v>
      </c>
      <c r="I1392" s="128">
        <v>-0.0001</v>
      </c>
      <c r="J1392" s="128">
        <v>-0.0001</v>
      </c>
    </row>
    <row r="1393" spans="1:8" ht="12.75">
      <c r="A1393" s="127">
        <v>38377.945243055554</v>
      </c>
      <c r="C1393" s="150" t="s">
        <v>796</v>
      </c>
      <c r="D1393" s="128">
        <v>74834.96596026041</v>
      </c>
      <c r="F1393" s="128">
        <v>513.1601439446883</v>
      </c>
      <c r="G1393" s="128">
        <v>208.16659994661327</v>
      </c>
      <c r="H1393" s="128">
        <v>74834.96596026041</v>
      </c>
    </row>
    <row r="1395" spans="3:8" ht="12.75">
      <c r="C1395" s="150" t="s">
        <v>797</v>
      </c>
      <c r="D1395" s="128">
        <v>1.4878376835368814</v>
      </c>
      <c r="F1395" s="128">
        <v>1.792177452658981</v>
      </c>
      <c r="G1395" s="128">
        <v>0.7835631114678041</v>
      </c>
      <c r="H1395" s="128">
        <v>1.4960439214194705</v>
      </c>
    </row>
    <row r="1396" spans="1:10" ht="12.75">
      <c r="A1396" s="144" t="s">
        <v>786</v>
      </c>
      <c r="C1396" s="145" t="s">
        <v>787</v>
      </c>
      <c r="D1396" s="145" t="s">
        <v>788</v>
      </c>
      <c r="F1396" s="145" t="s">
        <v>789</v>
      </c>
      <c r="G1396" s="145" t="s">
        <v>790</v>
      </c>
      <c r="H1396" s="145" t="s">
        <v>791</v>
      </c>
      <c r="I1396" s="146" t="s">
        <v>792</v>
      </c>
      <c r="J1396" s="145" t="s">
        <v>793</v>
      </c>
    </row>
    <row r="1397" spans="1:8" ht="12.75">
      <c r="A1397" s="147" t="s">
        <v>889</v>
      </c>
      <c r="C1397" s="148">
        <v>257.6099999998696</v>
      </c>
      <c r="D1397" s="128">
        <v>460697.42555093765</v>
      </c>
      <c r="F1397" s="128">
        <v>11257.5</v>
      </c>
      <c r="G1397" s="128">
        <v>9612.5</v>
      </c>
      <c r="H1397" s="149" t="s">
        <v>1308</v>
      </c>
    </row>
    <row r="1399" spans="4:8" ht="12.75">
      <c r="D1399" s="128">
        <v>451003.8488583565</v>
      </c>
      <c r="F1399" s="128">
        <v>11325</v>
      </c>
      <c r="G1399" s="128">
        <v>9567.5</v>
      </c>
      <c r="H1399" s="149" t="s">
        <v>1309</v>
      </c>
    </row>
    <row r="1401" spans="4:8" ht="12.75">
      <c r="D1401" s="128">
        <v>418541.5080604553</v>
      </c>
      <c r="F1401" s="128">
        <v>11160</v>
      </c>
      <c r="G1401" s="128">
        <v>9625</v>
      </c>
      <c r="H1401" s="149" t="s">
        <v>1310</v>
      </c>
    </row>
    <row r="1403" spans="1:10" ht="12.75">
      <c r="A1403" s="144" t="s">
        <v>794</v>
      </c>
      <c r="C1403" s="150" t="s">
        <v>795</v>
      </c>
      <c r="D1403" s="128">
        <v>443414.2608232498</v>
      </c>
      <c r="F1403" s="128">
        <v>11247.5</v>
      </c>
      <c r="G1403" s="128">
        <v>9601.666666666666</v>
      </c>
      <c r="H1403" s="128">
        <v>432989.67748991644</v>
      </c>
      <c r="I1403" s="128">
        <v>-0.0001</v>
      </c>
      <c r="J1403" s="128">
        <v>-0.0001</v>
      </c>
    </row>
    <row r="1404" spans="1:8" ht="12.75">
      <c r="A1404" s="127">
        <v>38377.94598379629</v>
      </c>
      <c r="C1404" s="150" t="s">
        <v>796</v>
      </c>
      <c r="D1404" s="128">
        <v>22078.988422775918</v>
      </c>
      <c r="F1404" s="128">
        <v>82.95330011518529</v>
      </c>
      <c r="G1404" s="128">
        <v>30.242078852706758</v>
      </c>
      <c r="H1404" s="128">
        <v>22078.988422775918</v>
      </c>
    </row>
    <row r="1406" spans="3:8" ht="12.75">
      <c r="C1406" s="150" t="s">
        <v>797</v>
      </c>
      <c r="D1406" s="128">
        <v>4.979314012540716</v>
      </c>
      <c r="F1406" s="128">
        <v>0.7375265624821984</v>
      </c>
      <c r="G1406" s="128">
        <v>0.3149669729495584</v>
      </c>
      <c r="H1406" s="128">
        <v>5.099195101086468</v>
      </c>
    </row>
    <row r="1407" spans="1:10" ht="12.75">
      <c r="A1407" s="144" t="s">
        <v>786</v>
      </c>
      <c r="C1407" s="145" t="s">
        <v>787</v>
      </c>
      <c r="D1407" s="145" t="s">
        <v>788</v>
      </c>
      <c r="F1407" s="145" t="s">
        <v>789</v>
      </c>
      <c r="G1407" s="145" t="s">
        <v>790</v>
      </c>
      <c r="H1407" s="145" t="s">
        <v>791</v>
      </c>
      <c r="I1407" s="146" t="s">
        <v>792</v>
      </c>
      <c r="J1407" s="145" t="s">
        <v>793</v>
      </c>
    </row>
    <row r="1408" spans="1:8" ht="12.75">
      <c r="A1408" s="147" t="s">
        <v>888</v>
      </c>
      <c r="C1408" s="148">
        <v>259.9399999999441</v>
      </c>
      <c r="D1408" s="128">
        <v>4962304.245513916</v>
      </c>
      <c r="F1408" s="128">
        <v>27300</v>
      </c>
      <c r="G1408" s="128">
        <v>24200</v>
      </c>
      <c r="H1408" s="149" t="s">
        <v>1311</v>
      </c>
    </row>
    <row r="1410" spans="4:8" ht="12.75">
      <c r="D1410" s="128">
        <v>4993005.738357544</v>
      </c>
      <c r="F1410" s="128">
        <v>26950</v>
      </c>
      <c r="G1410" s="128">
        <v>23900</v>
      </c>
      <c r="H1410" s="149" t="s">
        <v>1312</v>
      </c>
    </row>
    <row r="1412" spans="4:8" ht="12.75">
      <c r="D1412" s="128">
        <v>5121118.824836731</v>
      </c>
      <c r="F1412" s="128">
        <v>27025</v>
      </c>
      <c r="G1412" s="128">
        <v>24525</v>
      </c>
      <c r="H1412" s="149" t="s">
        <v>1313</v>
      </c>
    </row>
    <row r="1414" spans="1:10" ht="12.75">
      <c r="A1414" s="144" t="s">
        <v>794</v>
      </c>
      <c r="C1414" s="150" t="s">
        <v>795</v>
      </c>
      <c r="D1414" s="128">
        <v>5025476.269569397</v>
      </c>
      <c r="F1414" s="128">
        <v>27091.666666666664</v>
      </c>
      <c r="G1414" s="128">
        <v>24208.333333333336</v>
      </c>
      <c r="H1414" s="128">
        <v>4999811.707279835</v>
      </c>
      <c r="I1414" s="128">
        <v>-0.0001</v>
      </c>
      <c r="J1414" s="128">
        <v>-0.0001</v>
      </c>
    </row>
    <row r="1415" spans="1:8" ht="12.75">
      <c r="A1415" s="127">
        <v>38377.94677083333</v>
      </c>
      <c r="C1415" s="150" t="s">
        <v>796</v>
      </c>
      <c r="D1415" s="128">
        <v>84239.35659334062</v>
      </c>
      <c r="F1415" s="128">
        <v>184.27786989579985</v>
      </c>
      <c r="G1415" s="128">
        <v>312.5833222251842</v>
      </c>
      <c r="H1415" s="128">
        <v>84239.35659334062</v>
      </c>
    </row>
    <row r="1417" spans="3:8" ht="12.75">
      <c r="C1417" s="150" t="s">
        <v>797</v>
      </c>
      <c r="D1417" s="128">
        <v>1.6762462316941469</v>
      </c>
      <c r="F1417" s="128">
        <v>0.6802013038294673</v>
      </c>
      <c r="G1417" s="128">
        <v>1.2912219850954252</v>
      </c>
      <c r="H1417" s="128">
        <v>1.6848505808866014</v>
      </c>
    </row>
    <row r="1418" spans="1:10" ht="12.75">
      <c r="A1418" s="144" t="s">
        <v>786</v>
      </c>
      <c r="C1418" s="145" t="s">
        <v>787</v>
      </c>
      <c r="D1418" s="145" t="s">
        <v>788</v>
      </c>
      <c r="F1418" s="145" t="s">
        <v>789</v>
      </c>
      <c r="G1418" s="145" t="s">
        <v>790</v>
      </c>
      <c r="H1418" s="145" t="s">
        <v>791</v>
      </c>
      <c r="I1418" s="146" t="s">
        <v>792</v>
      </c>
      <c r="J1418" s="145" t="s">
        <v>793</v>
      </c>
    </row>
    <row r="1419" spans="1:8" ht="12.75">
      <c r="A1419" s="147" t="s">
        <v>890</v>
      </c>
      <c r="C1419" s="148">
        <v>285.2129999999888</v>
      </c>
      <c r="D1419" s="128">
        <v>691850</v>
      </c>
      <c r="F1419" s="128">
        <v>12150</v>
      </c>
      <c r="G1419" s="128">
        <v>11875</v>
      </c>
      <c r="H1419" s="149" t="s">
        <v>0</v>
      </c>
    </row>
    <row r="1421" spans="4:8" ht="12.75">
      <c r="D1421" s="128">
        <v>872218.0477399826</v>
      </c>
      <c r="F1421" s="128">
        <v>11975</v>
      </c>
      <c r="G1421" s="128">
        <v>12700</v>
      </c>
      <c r="H1421" s="149" t="s">
        <v>1</v>
      </c>
    </row>
    <row r="1423" spans="4:8" ht="12.75">
      <c r="D1423" s="128">
        <v>815195.8458356857</v>
      </c>
      <c r="F1423" s="128">
        <v>12600</v>
      </c>
      <c r="G1423" s="128">
        <v>11875</v>
      </c>
      <c r="H1423" s="149" t="s">
        <v>2</v>
      </c>
    </row>
    <row r="1425" spans="1:10" ht="12.75">
      <c r="A1425" s="144" t="s">
        <v>794</v>
      </c>
      <c r="C1425" s="150" t="s">
        <v>795</v>
      </c>
      <c r="D1425" s="128">
        <v>793087.9645252228</v>
      </c>
      <c r="F1425" s="128">
        <v>12241.666666666668</v>
      </c>
      <c r="G1425" s="128">
        <v>12150</v>
      </c>
      <c r="H1425" s="128">
        <v>780896.9762708688</v>
      </c>
      <c r="I1425" s="128">
        <v>-0.0001</v>
      </c>
      <c r="J1425" s="128">
        <v>-0.0001</v>
      </c>
    </row>
    <row r="1426" spans="1:8" ht="12.75">
      <c r="A1426" s="127">
        <v>38377.94755787037</v>
      </c>
      <c r="C1426" s="150" t="s">
        <v>796</v>
      </c>
      <c r="D1426" s="128">
        <v>92193.96386646606</v>
      </c>
      <c r="F1426" s="128">
        <v>322.4257020358851</v>
      </c>
      <c r="G1426" s="128">
        <v>476.31397208144125</v>
      </c>
      <c r="H1426" s="128">
        <v>92193.96386646606</v>
      </c>
    </row>
    <row r="1428" spans="3:8" ht="12.75">
      <c r="C1428" s="150" t="s">
        <v>797</v>
      </c>
      <c r="D1428" s="128">
        <v>11.624683262172237</v>
      </c>
      <c r="F1428" s="128">
        <v>2.6338382739486867</v>
      </c>
      <c r="G1428" s="128">
        <v>3.92027960560857</v>
      </c>
      <c r="H1428" s="128">
        <v>11.806162229841553</v>
      </c>
    </row>
    <row r="1429" spans="1:10" ht="12.75">
      <c r="A1429" s="144" t="s">
        <v>786</v>
      </c>
      <c r="C1429" s="145" t="s">
        <v>787</v>
      </c>
      <c r="D1429" s="145" t="s">
        <v>788</v>
      </c>
      <c r="F1429" s="145" t="s">
        <v>789</v>
      </c>
      <c r="G1429" s="145" t="s">
        <v>790</v>
      </c>
      <c r="H1429" s="145" t="s">
        <v>791</v>
      </c>
      <c r="I1429" s="146" t="s">
        <v>792</v>
      </c>
      <c r="J1429" s="145" t="s">
        <v>793</v>
      </c>
    </row>
    <row r="1430" spans="1:8" ht="12.75">
      <c r="A1430" s="147" t="s">
        <v>886</v>
      </c>
      <c r="C1430" s="148">
        <v>288.1579999998212</v>
      </c>
      <c r="D1430" s="128">
        <v>479670.677462101</v>
      </c>
      <c r="F1430" s="128">
        <v>4160</v>
      </c>
      <c r="G1430" s="128">
        <v>3940.0000000037253</v>
      </c>
      <c r="H1430" s="149" t="s">
        <v>3</v>
      </c>
    </row>
    <row r="1432" spans="4:8" ht="12.75">
      <c r="D1432" s="128">
        <v>362192.5</v>
      </c>
      <c r="F1432" s="128">
        <v>4160</v>
      </c>
      <c r="G1432" s="128">
        <v>3940.0000000037253</v>
      </c>
      <c r="H1432" s="149" t="s">
        <v>4</v>
      </c>
    </row>
    <row r="1434" spans="4:8" ht="12.75">
      <c r="D1434" s="128">
        <v>473366.9523591995</v>
      </c>
      <c r="F1434" s="128">
        <v>4160</v>
      </c>
      <c r="G1434" s="128">
        <v>3940.0000000037253</v>
      </c>
      <c r="H1434" s="149" t="s">
        <v>5</v>
      </c>
    </row>
    <row r="1436" spans="1:10" ht="12.75">
      <c r="A1436" s="144" t="s">
        <v>794</v>
      </c>
      <c r="C1436" s="150" t="s">
        <v>795</v>
      </c>
      <c r="D1436" s="128">
        <v>438410.0432737669</v>
      </c>
      <c r="F1436" s="128">
        <v>4160</v>
      </c>
      <c r="G1436" s="128">
        <v>3940.0000000037253</v>
      </c>
      <c r="H1436" s="128">
        <v>434361.7468135879</v>
      </c>
      <c r="I1436" s="128">
        <v>-0.0001</v>
      </c>
      <c r="J1436" s="128">
        <v>-0.0001</v>
      </c>
    </row>
    <row r="1437" spans="1:8" ht="12.75">
      <c r="A1437" s="127">
        <v>38377.94809027778</v>
      </c>
      <c r="C1437" s="150" t="s">
        <v>796</v>
      </c>
      <c r="D1437" s="128">
        <v>66081.53800086402</v>
      </c>
      <c r="G1437" s="128">
        <v>5.638186222554939E-05</v>
      </c>
      <c r="H1437" s="128">
        <v>66081.53800086402</v>
      </c>
    </row>
    <row r="1439" spans="3:8" ht="12.75">
      <c r="C1439" s="150" t="s">
        <v>797</v>
      </c>
      <c r="D1439" s="128">
        <v>15.072998215873248</v>
      </c>
      <c r="F1439" s="128">
        <v>0</v>
      </c>
      <c r="G1439" s="128">
        <v>1.4310117316115754E-06</v>
      </c>
      <c r="H1439" s="128">
        <v>15.213480120113752</v>
      </c>
    </row>
    <row r="1440" spans="1:10" ht="12.75">
      <c r="A1440" s="144" t="s">
        <v>786</v>
      </c>
      <c r="C1440" s="145" t="s">
        <v>787</v>
      </c>
      <c r="D1440" s="145" t="s">
        <v>788</v>
      </c>
      <c r="F1440" s="145" t="s">
        <v>789</v>
      </c>
      <c r="G1440" s="145" t="s">
        <v>790</v>
      </c>
      <c r="H1440" s="145" t="s">
        <v>791</v>
      </c>
      <c r="I1440" s="146" t="s">
        <v>792</v>
      </c>
      <c r="J1440" s="145" t="s">
        <v>793</v>
      </c>
    </row>
    <row r="1441" spans="1:8" ht="12.75">
      <c r="A1441" s="147" t="s">
        <v>887</v>
      </c>
      <c r="C1441" s="148">
        <v>334.94100000010803</v>
      </c>
      <c r="D1441" s="128">
        <v>1842552.5523986816</v>
      </c>
      <c r="F1441" s="128">
        <v>32500</v>
      </c>
      <c r="H1441" s="149" t="s">
        <v>6</v>
      </c>
    </row>
    <row r="1443" spans="4:8" ht="12.75">
      <c r="D1443" s="128">
        <v>1692675</v>
      </c>
      <c r="F1443" s="128">
        <v>32800</v>
      </c>
      <c r="H1443" s="149" t="s">
        <v>7</v>
      </c>
    </row>
    <row r="1445" spans="4:8" ht="12.75">
      <c r="D1445" s="128">
        <v>1808702.8592700958</v>
      </c>
      <c r="F1445" s="128">
        <v>33300</v>
      </c>
      <c r="H1445" s="149" t="s">
        <v>8</v>
      </c>
    </row>
    <row r="1447" spans="1:10" ht="12.75">
      <c r="A1447" s="144" t="s">
        <v>794</v>
      </c>
      <c r="C1447" s="150" t="s">
        <v>795</v>
      </c>
      <c r="D1447" s="128">
        <v>1781310.1372229257</v>
      </c>
      <c r="F1447" s="128">
        <v>32866.666666666664</v>
      </c>
      <c r="H1447" s="128">
        <v>1748443.4705562592</v>
      </c>
      <c r="I1447" s="128">
        <v>-0.0001</v>
      </c>
      <c r="J1447" s="128">
        <v>-0.0001</v>
      </c>
    </row>
    <row r="1448" spans="1:8" ht="12.75">
      <c r="A1448" s="127">
        <v>38377.94863425926</v>
      </c>
      <c r="C1448" s="150" t="s">
        <v>796</v>
      </c>
      <c r="D1448" s="128">
        <v>78604.01449111341</v>
      </c>
      <c r="F1448" s="128">
        <v>404.14518843273805</v>
      </c>
      <c r="H1448" s="128">
        <v>78604.01449111341</v>
      </c>
    </row>
    <row r="1450" spans="3:8" ht="12.75">
      <c r="C1450" s="150" t="s">
        <v>797</v>
      </c>
      <c r="D1450" s="128">
        <v>4.412707975358946</v>
      </c>
      <c r="F1450" s="128">
        <v>1.2296506747446394</v>
      </c>
      <c r="H1450" s="128">
        <v>4.495656611998209</v>
      </c>
    </row>
    <row r="1451" spans="1:10" ht="12.75">
      <c r="A1451" s="144" t="s">
        <v>786</v>
      </c>
      <c r="C1451" s="145" t="s">
        <v>787</v>
      </c>
      <c r="D1451" s="145" t="s">
        <v>788</v>
      </c>
      <c r="F1451" s="145" t="s">
        <v>789</v>
      </c>
      <c r="G1451" s="145" t="s">
        <v>790</v>
      </c>
      <c r="H1451" s="145" t="s">
        <v>791</v>
      </c>
      <c r="I1451" s="146" t="s">
        <v>792</v>
      </c>
      <c r="J1451" s="145" t="s">
        <v>793</v>
      </c>
    </row>
    <row r="1452" spans="1:8" ht="12.75">
      <c r="A1452" s="147" t="s">
        <v>891</v>
      </c>
      <c r="C1452" s="148">
        <v>393.36599999992177</v>
      </c>
      <c r="D1452" s="128">
        <v>4603786.103744507</v>
      </c>
      <c r="F1452" s="128">
        <v>17600</v>
      </c>
      <c r="G1452" s="128">
        <v>15700</v>
      </c>
      <c r="H1452" s="149" t="s">
        <v>9</v>
      </c>
    </row>
    <row r="1454" spans="4:8" ht="12.75">
      <c r="D1454" s="128">
        <v>5200974.655731201</v>
      </c>
      <c r="F1454" s="128">
        <v>16300</v>
      </c>
      <c r="G1454" s="128">
        <v>16000</v>
      </c>
      <c r="H1454" s="149" t="s">
        <v>10</v>
      </c>
    </row>
    <row r="1456" spans="4:8" ht="12.75">
      <c r="D1456" s="128">
        <v>4670651.85307312</v>
      </c>
      <c r="F1456" s="128">
        <v>17000</v>
      </c>
      <c r="G1456" s="128">
        <v>17300</v>
      </c>
      <c r="H1456" s="149" t="s">
        <v>11</v>
      </c>
    </row>
    <row r="1458" spans="1:10" ht="12.75">
      <c r="A1458" s="144" t="s">
        <v>794</v>
      </c>
      <c r="C1458" s="150" t="s">
        <v>795</v>
      </c>
      <c r="D1458" s="128">
        <v>4825137.537516276</v>
      </c>
      <c r="F1458" s="128">
        <v>16966.666666666668</v>
      </c>
      <c r="G1458" s="128">
        <v>16333.333333333332</v>
      </c>
      <c r="H1458" s="128">
        <v>4808487.537516276</v>
      </c>
      <c r="I1458" s="128">
        <v>-0.0001</v>
      </c>
      <c r="J1458" s="128">
        <v>-0.0001</v>
      </c>
    </row>
    <row r="1459" spans="1:8" ht="12.75">
      <c r="A1459" s="127">
        <v>38377.94917824074</v>
      </c>
      <c r="C1459" s="150" t="s">
        <v>796</v>
      </c>
      <c r="D1459" s="128">
        <v>327197.0532865376</v>
      </c>
      <c r="F1459" s="128">
        <v>650.6407098647712</v>
      </c>
      <c r="G1459" s="128">
        <v>850.4900548115381</v>
      </c>
      <c r="H1459" s="128">
        <v>327197.0532865376</v>
      </c>
    </row>
    <row r="1461" spans="3:8" ht="12.75">
      <c r="C1461" s="150" t="s">
        <v>797</v>
      </c>
      <c r="D1461" s="128">
        <v>6.781092782175101</v>
      </c>
      <c r="F1461" s="128">
        <v>3.8348175434072957</v>
      </c>
      <c r="G1461" s="128">
        <v>5.20708196823391</v>
      </c>
      <c r="H1461" s="128">
        <v>6.804573178857493</v>
      </c>
    </row>
    <row r="1462" spans="1:10" ht="12.75">
      <c r="A1462" s="144" t="s">
        <v>786</v>
      </c>
      <c r="C1462" s="145" t="s">
        <v>787</v>
      </c>
      <c r="D1462" s="145" t="s">
        <v>788</v>
      </c>
      <c r="F1462" s="145" t="s">
        <v>789</v>
      </c>
      <c r="G1462" s="145" t="s">
        <v>790</v>
      </c>
      <c r="H1462" s="145" t="s">
        <v>791</v>
      </c>
      <c r="I1462" s="146" t="s">
        <v>792</v>
      </c>
      <c r="J1462" s="145" t="s">
        <v>793</v>
      </c>
    </row>
    <row r="1463" spans="1:8" ht="12.75">
      <c r="A1463" s="147" t="s">
        <v>885</v>
      </c>
      <c r="C1463" s="148">
        <v>396.15199999976903</v>
      </c>
      <c r="D1463" s="128">
        <v>5169543.775596619</v>
      </c>
      <c r="F1463" s="128">
        <v>86800</v>
      </c>
      <c r="G1463" s="128">
        <v>92200</v>
      </c>
      <c r="H1463" s="149" t="s">
        <v>12</v>
      </c>
    </row>
    <row r="1465" spans="4:8" ht="12.75">
      <c r="D1465" s="128">
        <v>5388349.745422363</v>
      </c>
      <c r="F1465" s="128">
        <v>87400</v>
      </c>
      <c r="G1465" s="128">
        <v>91700</v>
      </c>
      <c r="H1465" s="149" t="s">
        <v>13</v>
      </c>
    </row>
    <row r="1467" spans="4:8" ht="12.75">
      <c r="D1467" s="128">
        <v>4832377.676574707</v>
      </c>
      <c r="F1467" s="128">
        <v>87600</v>
      </c>
      <c r="G1467" s="128">
        <v>91700</v>
      </c>
      <c r="H1467" s="149" t="s">
        <v>14</v>
      </c>
    </row>
    <row r="1469" spans="1:10" ht="12.75">
      <c r="A1469" s="144" t="s">
        <v>794</v>
      </c>
      <c r="C1469" s="150" t="s">
        <v>795</v>
      </c>
      <c r="D1469" s="128">
        <v>5130090.399197896</v>
      </c>
      <c r="F1469" s="128">
        <v>87266.66666666666</v>
      </c>
      <c r="G1469" s="128">
        <v>91866.66666666666</v>
      </c>
      <c r="H1469" s="128">
        <v>5040548.346086521</v>
      </c>
      <c r="I1469" s="128">
        <v>-0.0001</v>
      </c>
      <c r="J1469" s="128">
        <v>-0.0001</v>
      </c>
    </row>
    <row r="1470" spans="1:8" ht="12.75">
      <c r="A1470" s="127">
        <v>38377.94975694444</v>
      </c>
      <c r="C1470" s="150" t="s">
        <v>796</v>
      </c>
      <c r="D1470" s="128">
        <v>280077.9570345371</v>
      </c>
      <c r="F1470" s="128">
        <v>416.33319989322655</v>
      </c>
      <c r="G1470" s="128">
        <v>288.6751345948129</v>
      </c>
      <c r="H1470" s="128">
        <v>280077.9570345371</v>
      </c>
    </row>
    <row r="1472" spans="3:8" ht="12.75">
      <c r="C1472" s="150" t="s">
        <v>797</v>
      </c>
      <c r="D1472" s="128">
        <v>5.459513093147993</v>
      </c>
      <c r="F1472" s="128">
        <v>0.4770815888768831</v>
      </c>
      <c r="G1472" s="128">
        <v>0.31423272996532614</v>
      </c>
      <c r="H1472" s="128">
        <v>5.556497781674677</v>
      </c>
    </row>
    <row r="1473" spans="1:10" ht="12.75">
      <c r="A1473" s="144" t="s">
        <v>786</v>
      </c>
      <c r="C1473" s="145" t="s">
        <v>787</v>
      </c>
      <c r="D1473" s="145" t="s">
        <v>788</v>
      </c>
      <c r="F1473" s="145" t="s">
        <v>789</v>
      </c>
      <c r="G1473" s="145" t="s">
        <v>790</v>
      </c>
      <c r="H1473" s="145" t="s">
        <v>791</v>
      </c>
      <c r="I1473" s="146" t="s">
        <v>792</v>
      </c>
      <c r="J1473" s="145" t="s">
        <v>793</v>
      </c>
    </row>
    <row r="1474" spans="1:8" ht="12.75">
      <c r="A1474" s="147" t="s">
        <v>892</v>
      </c>
      <c r="C1474" s="148">
        <v>589.5920000001788</v>
      </c>
      <c r="D1474" s="128">
        <v>431398.4494242668</v>
      </c>
      <c r="F1474" s="128">
        <v>3820</v>
      </c>
      <c r="G1474" s="128">
        <v>3600</v>
      </c>
      <c r="H1474" s="149" t="s">
        <v>15</v>
      </c>
    </row>
    <row r="1476" spans="4:8" ht="12.75">
      <c r="D1476" s="128">
        <v>442559.4005846977</v>
      </c>
      <c r="F1476" s="128">
        <v>3680</v>
      </c>
      <c r="G1476" s="128">
        <v>3430</v>
      </c>
      <c r="H1476" s="149" t="s">
        <v>16</v>
      </c>
    </row>
    <row r="1478" spans="4:8" ht="12.75">
      <c r="D1478" s="128">
        <v>428699.9047026634</v>
      </c>
      <c r="F1478" s="128">
        <v>3740.0000000037253</v>
      </c>
      <c r="G1478" s="128">
        <v>3459.9999999962747</v>
      </c>
      <c r="H1478" s="149" t="s">
        <v>17</v>
      </c>
    </row>
    <row r="1480" spans="1:10" ht="12.75">
      <c r="A1480" s="144" t="s">
        <v>794</v>
      </c>
      <c r="C1480" s="150" t="s">
        <v>795</v>
      </c>
      <c r="D1480" s="128">
        <v>434219.2515705427</v>
      </c>
      <c r="F1480" s="128">
        <v>3746.6666666679084</v>
      </c>
      <c r="G1480" s="128">
        <v>3496.6666666654246</v>
      </c>
      <c r="H1480" s="128">
        <v>430597.58490387595</v>
      </c>
      <c r="I1480" s="128">
        <v>-0.0001</v>
      </c>
      <c r="J1480" s="128">
        <v>-0.0001</v>
      </c>
    </row>
    <row r="1481" spans="1:8" ht="12.75">
      <c r="A1481" s="127">
        <v>38377.9503587963</v>
      </c>
      <c r="C1481" s="150" t="s">
        <v>796</v>
      </c>
      <c r="D1481" s="128">
        <v>7347.727545809514</v>
      </c>
      <c r="F1481" s="128">
        <v>70.23769168552653</v>
      </c>
      <c r="G1481" s="128">
        <v>90.73771725951039</v>
      </c>
      <c r="H1481" s="128">
        <v>7347.727545809514</v>
      </c>
    </row>
    <row r="1483" spans="3:8" ht="12.75">
      <c r="C1483" s="150" t="s">
        <v>797</v>
      </c>
      <c r="D1483" s="128">
        <v>1.6921699162884332</v>
      </c>
      <c r="F1483" s="128">
        <v>1.87467148626788</v>
      </c>
      <c r="G1483" s="128">
        <v>2.5949776146675685</v>
      </c>
      <c r="H1483" s="128">
        <v>1.7064024052642512</v>
      </c>
    </row>
    <row r="1484" spans="1:10" ht="12.75">
      <c r="A1484" s="144" t="s">
        <v>786</v>
      </c>
      <c r="C1484" s="145" t="s">
        <v>787</v>
      </c>
      <c r="D1484" s="145" t="s">
        <v>788</v>
      </c>
      <c r="F1484" s="145" t="s">
        <v>789</v>
      </c>
      <c r="G1484" s="145" t="s">
        <v>790</v>
      </c>
      <c r="H1484" s="145" t="s">
        <v>791</v>
      </c>
      <c r="I1484" s="146" t="s">
        <v>792</v>
      </c>
      <c r="J1484" s="145" t="s">
        <v>793</v>
      </c>
    </row>
    <row r="1485" spans="1:8" ht="12.75">
      <c r="A1485" s="147" t="s">
        <v>893</v>
      </c>
      <c r="C1485" s="148">
        <v>766.4900000002235</v>
      </c>
      <c r="D1485" s="128">
        <v>30866.769290477037</v>
      </c>
      <c r="F1485" s="128">
        <v>1860.9999999981374</v>
      </c>
      <c r="G1485" s="128">
        <v>2157</v>
      </c>
      <c r="H1485" s="149" t="s">
        <v>18</v>
      </c>
    </row>
    <row r="1487" spans="4:8" ht="12.75">
      <c r="D1487" s="128">
        <v>30209.132613301277</v>
      </c>
      <c r="F1487" s="128">
        <v>1918</v>
      </c>
      <c r="G1487" s="128">
        <v>1982.9999999981374</v>
      </c>
      <c r="H1487" s="149" t="s">
        <v>19</v>
      </c>
    </row>
    <row r="1489" spans="4:8" ht="12.75">
      <c r="D1489" s="128">
        <v>29542.340495318174</v>
      </c>
      <c r="F1489" s="128">
        <v>1831</v>
      </c>
      <c r="G1489" s="128">
        <v>2135</v>
      </c>
      <c r="H1489" s="149" t="s">
        <v>20</v>
      </c>
    </row>
    <row r="1491" spans="1:10" ht="12.75">
      <c r="A1491" s="144" t="s">
        <v>794</v>
      </c>
      <c r="C1491" s="150" t="s">
        <v>795</v>
      </c>
      <c r="D1491" s="128">
        <v>30206.08079969883</v>
      </c>
      <c r="F1491" s="128">
        <v>1869.9999999993793</v>
      </c>
      <c r="G1491" s="128">
        <v>2091.666666666046</v>
      </c>
      <c r="H1491" s="128">
        <v>28220.922263114084</v>
      </c>
      <c r="I1491" s="128">
        <v>-0.0001</v>
      </c>
      <c r="J1491" s="128">
        <v>-0.0001</v>
      </c>
    </row>
    <row r="1492" spans="1:8" ht="12.75">
      <c r="A1492" s="127">
        <v>38377.95096064815</v>
      </c>
      <c r="C1492" s="150" t="s">
        <v>796</v>
      </c>
      <c r="D1492" s="128">
        <v>662.2196716618814</v>
      </c>
      <c r="F1492" s="128">
        <v>44.192759588157536</v>
      </c>
      <c r="G1492" s="128">
        <v>94.74879067056844</v>
      </c>
      <c r="H1492" s="128">
        <v>662.2196716618814</v>
      </c>
    </row>
    <row r="1494" spans="3:8" ht="12.75">
      <c r="C1494" s="150" t="s">
        <v>797</v>
      </c>
      <c r="D1494" s="128">
        <v>2.1923389401397757</v>
      </c>
      <c r="F1494" s="128">
        <v>2.3632491758380856</v>
      </c>
      <c r="G1494" s="128">
        <v>4.529822661542465</v>
      </c>
      <c r="H1494" s="128">
        <v>2.346555741473517</v>
      </c>
    </row>
    <row r="1495" spans="1:16" ht="12.75">
      <c r="A1495" s="138" t="s">
        <v>736</v>
      </c>
      <c r="B1495" s="133" t="s">
        <v>933</v>
      </c>
      <c r="D1495" s="138" t="s">
        <v>737</v>
      </c>
      <c r="E1495" s="133" t="s">
        <v>738</v>
      </c>
      <c r="F1495" s="134" t="s">
        <v>817</v>
      </c>
      <c r="G1495" s="139" t="s">
        <v>740</v>
      </c>
      <c r="H1495" s="140">
        <v>1</v>
      </c>
      <c r="I1495" s="141" t="s">
        <v>741</v>
      </c>
      <c r="J1495" s="140">
        <v>13</v>
      </c>
      <c r="K1495" s="139" t="s">
        <v>742</v>
      </c>
      <c r="L1495" s="142">
        <v>1</v>
      </c>
      <c r="M1495" s="139" t="s">
        <v>743</v>
      </c>
      <c r="N1495" s="143">
        <v>1</v>
      </c>
      <c r="O1495" s="139" t="s">
        <v>744</v>
      </c>
      <c r="P1495" s="143">
        <v>1</v>
      </c>
    </row>
    <row r="1497" spans="1:10" ht="12.75">
      <c r="A1497" s="144" t="s">
        <v>786</v>
      </c>
      <c r="C1497" s="145" t="s">
        <v>787</v>
      </c>
      <c r="D1497" s="145" t="s">
        <v>788</v>
      </c>
      <c r="F1497" s="145" t="s">
        <v>789</v>
      </c>
      <c r="G1497" s="145" t="s">
        <v>790</v>
      </c>
      <c r="H1497" s="145" t="s">
        <v>791</v>
      </c>
      <c r="I1497" s="146" t="s">
        <v>792</v>
      </c>
      <c r="J1497" s="145" t="s">
        <v>793</v>
      </c>
    </row>
    <row r="1498" spans="1:8" ht="12.75">
      <c r="A1498" s="147" t="s">
        <v>717</v>
      </c>
      <c r="C1498" s="148">
        <v>178.2290000000503</v>
      </c>
      <c r="D1498" s="128">
        <v>552.5</v>
      </c>
      <c r="F1498" s="128">
        <v>515</v>
      </c>
      <c r="G1498" s="128">
        <v>522</v>
      </c>
      <c r="H1498" s="149" t="s">
        <v>21</v>
      </c>
    </row>
    <row r="1500" spans="4:8" ht="12.75">
      <c r="D1500" s="128">
        <v>599.75</v>
      </c>
      <c r="F1500" s="128">
        <v>573</v>
      </c>
      <c r="G1500" s="128">
        <v>521</v>
      </c>
      <c r="H1500" s="149" t="s">
        <v>22</v>
      </c>
    </row>
    <row r="1502" spans="4:8" ht="12.75">
      <c r="D1502" s="128">
        <v>568.25</v>
      </c>
      <c r="F1502" s="128">
        <v>628</v>
      </c>
      <c r="G1502" s="128">
        <v>626</v>
      </c>
      <c r="H1502" s="149" t="s">
        <v>23</v>
      </c>
    </row>
    <row r="1504" spans="1:8" ht="12.75">
      <c r="A1504" s="144" t="s">
        <v>794</v>
      </c>
      <c r="C1504" s="150" t="s">
        <v>795</v>
      </c>
      <c r="D1504" s="128">
        <v>573.5</v>
      </c>
      <c r="F1504" s="128">
        <v>572</v>
      </c>
      <c r="G1504" s="128">
        <v>556.3333333333334</v>
      </c>
      <c r="H1504" s="128">
        <v>11.220734908136484</v>
      </c>
    </row>
    <row r="1505" spans="1:8" ht="12.75">
      <c r="A1505" s="127">
        <v>38377.95329861111</v>
      </c>
      <c r="C1505" s="150" t="s">
        <v>796</v>
      </c>
      <c r="D1505" s="128">
        <v>24.05852239851816</v>
      </c>
      <c r="F1505" s="128">
        <v>56.50663677834665</v>
      </c>
      <c r="G1505" s="128">
        <v>60.33517492585344</v>
      </c>
      <c r="H1505" s="128">
        <v>24.05852239851816</v>
      </c>
    </row>
    <row r="1507" spans="3:8" ht="12.75">
      <c r="C1507" s="150" t="s">
        <v>797</v>
      </c>
      <c r="D1507" s="128">
        <v>4.195034419968294</v>
      </c>
      <c r="F1507" s="128">
        <v>9.878782653557106</v>
      </c>
      <c r="G1507" s="128">
        <v>10.845148279062931</v>
      </c>
      <c r="H1507" s="128">
        <v>214.41128941628082</v>
      </c>
    </row>
    <row r="1508" spans="1:10" ht="12.75">
      <c r="A1508" s="144" t="s">
        <v>786</v>
      </c>
      <c r="C1508" s="145" t="s">
        <v>787</v>
      </c>
      <c r="D1508" s="145" t="s">
        <v>788</v>
      </c>
      <c r="F1508" s="145" t="s">
        <v>789</v>
      </c>
      <c r="G1508" s="145" t="s">
        <v>790</v>
      </c>
      <c r="H1508" s="145" t="s">
        <v>791</v>
      </c>
      <c r="I1508" s="146" t="s">
        <v>792</v>
      </c>
      <c r="J1508" s="145" t="s">
        <v>793</v>
      </c>
    </row>
    <row r="1509" spans="1:8" ht="12.75">
      <c r="A1509" s="147" t="s">
        <v>886</v>
      </c>
      <c r="C1509" s="148">
        <v>251.61100000003353</v>
      </c>
      <c r="D1509" s="128">
        <v>4038791.8425941467</v>
      </c>
      <c r="F1509" s="128">
        <v>26100</v>
      </c>
      <c r="G1509" s="128">
        <v>25000</v>
      </c>
      <c r="H1509" s="149" t="s">
        <v>24</v>
      </c>
    </row>
    <row r="1511" spans="4:8" ht="12.75">
      <c r="D1511" s="128">
        <v>3931735.1939086914</v>
      </c>
      <c r="F1511" s="128">
        <v>27000</v>
      </c>
      <c r="G1511" s="128">
        <v>25100</v>
      </c>
      <c r="H1511" s="149" t="s">
        <v>25</v>
      </c>
    </row>
    <row r="1513" spans="4:8" ht="12.75">
      <c r="D1513" s="128">
        <v>3837393.289527893</v>
      </c>
      <c r="F1513" s="128">
        <v>26500</v>
      </c>
      <c r="G1513" s="128">
        <v>25300</v>
      </c>
      <c r="H1513" s="149" t="s">
        <v>26</v>
      </c>
    </row>
    <row r="1515" spans="1:10" ht="12.75">
      <c r="A1515" s="144" t="s">
        <v>794</v>
      </c>
      <c r="C1515" s="150" t="s">
        <v>795</v>
      </c>
      <c r="D1515" s="128">
        <v>3935973.4420102434</v>
      </c>
      <c r="F1515" s="128">
        <v>26533.333333333336</v>
      </c>
      <c r="G1515" s="128">
        <v>25133.333333333336</v>
      </c>
      <c r="H1515" s="128">
        <v>3910147.009005497</v>
      </c>
      <c r="I1515" s="128">
        <v>-0.0001</v>
      </c>
      <c r="J1515" s="128">
        <v>-0.0001</v>
      </c>
    </row>
    <row r="1516" spans="1:8" ht="12.75">
      <c r="A1516" s="127">
        <v>38377.953877314816</v>
      </c>
      <c r="C1516" s="150" t="s">
        <v>796</v>
      </c>
      <c r="D1516" s="128">
        <v>100766.14686750375</v>
      </c>
      <c r="F1516" s="128">
        <v>450.9249752822894</v>
      </c>
      <c r="G1516" s="128">
        <v>152.7525231651947</v>
      </c>
      <c r="H1516" s="128">
        <v>100766.14686750375</v>
      </c>
    </row>
    <row r="1518" spans="3:8" ht="12.75">
      <c r="C1518" s="150" t="s">
        <v>797</v>
      </c>
      <c r="D1518" s="128">
        <v>2.5601327943930143</v>
      </c>
      <c r="F1518" s="128">
        <v>1.699465987244809</v>
      </c>
      <c r="G1518" s="128">
        <v>0.607768659808467</v>
      </c>
      <c r="H1518" s="128">
        <v>2.5770424138895107</v>
      </c>
    </row>
    <row r="1519" spans="1:10" ht="12.75">
      <c r="A1519" s="144" t="s">
        <v>786</v>
      </c>
      <c r="C1519" s="145" t="s">
        <v>787</v>
      </c>
      <c r="D1519" s="145" t="s">
        <v>788</v>
      </c>
      <c r="F1519" s="145" t="s">
        <v>789</v>
      </c>
      <c r="G1519" s="145" t="s">
        <v>790</v>
      </c>
      <c r="H1519" s="145" t="s">
        <v>791</v>
      </c>
      <c r="I1519" s="146" t="s">
        <v>792</v>
      </c>
      <c r="J1519" s="145" t="s">
        <v>793</v>
      </c>
    </row>
    <row r="1520" spans="1:8" ht="12.75">
      <c r="A1520" s="147" t="s">
        <v>889</v>
      </c>
      <c r="C1520" s="148">
        <v>257.6099999998696</v>
      </c>
      <c r="D1520" s="128">
        <v>329763.4152030945</v>
      </c>
      <c r="F1520" s="128">
        <v>10557.5</v>
      </c>
      <c r="G1520" s="128">
        <v>9472.5</v>
      </c>
      <c r="H1520" s="149" t="s">
        <v>27</v>
      </c>
    </row>
    <row r="1522" spans="4:8" ht="12.75">
      <c r="D1522" s="128">
        <v>341330.825173378</v>
      </c>
      <c r="F1522" s="128">
        <v>10242.5</v>
      </c>
      <c r="G1522" s="128">
        <v>9397.5</v>
      </c>
      <c r="H1522" s="149" t="s">
        <v>28</v>
      </c>
    </row>
    <row r="1524" spans="4:8" ht="12.75">
      <c r="D1524" s="128">
        <v>335275.52635860443</v>
      </c>
      <c r="F1524" s="128">
        <v>10012.5</v>
      </c>
      <c r="G1524" s="128">
        <v>9375</v>
      </c>
      <c r="H1524" s="149" t="s">
        <v>29</v>
      </c>
    </row>
    <row r="1526" spans="1:10" ht="12.75">
      <c r="A1526" s="144" t="s">
        <v>794</v>
      </c>
      <c r="C1526" s="150" t="s">
        <v>795</v>
      </c>
      <c r="D1526" s="128">
        <v>335456.5889116923</v>
      </c>
      <c r="F1526" s="128">
        <v>10270.833333333334</v>
      </c>
      <c r="G1526" s="128">
        <v>9415</v>
      </c>
      <c r="H1526" s="128">
        <v>325613.67224502563</v>
      </c>
      <c r="I1526" s="128">
        <v>-0.0001</v>
      </c>
      <c r="J1526" s="128">
        <v>-0.0001</v>
      </c>
    </row>
    <row r="1527" spans="1:8" ht="12.75">
      <c r="A1527" s="127">
        <v>38377.954618055555</v>
      </c>
      <c r="C1527" s="150" t="s">
        <v>796</v>
      </c>
      <c r="D1527" s="128">
        <v>5785.830198962286</v>
      </c>
      <c r="F1527" s="128">
        <v>273.6025097350778</v>
      </c>
      <c r="G1527" s="128">
        <v>51.051444641655344</v>
      </c>
      <c r="H1527" s="128">
        <v>5785.830198962286</v>
      </c>
    </row>
    <row r="1529" spans="3:8" ht="12.75">
      <c r="C1529" s="150" t="s">
        <v>797</v>
      </c>
      <c r="D1529" s="128">
        <v>1.7247627234668463</v>
      </c>
      <c r="F1529" s="128">
        <v>2.663878390929763</v>
      </c>
      <c r="G1529" s="128">
        <v>0.5422352059655374</v>
      </c>
      <c r="H1529" s="128">
        <v>1.776900263146329</v>
      </c>
    </row>
    <row r="1530" spans="1:10" ht="12.75">
      <c r="A1530" s="144" t="s">
        <v>786</v>
      </c>
      <c r="C1530" s="145" t="s">
        <v>787</v>
      </c>
      <c r="D1530" s="145" t="s">
        <v>788</v>
      </c>
      <c r="F1530" s="145" t="s">
        <v>789</v>
      </c>
      <c r="G1530" s="145" t="s">
        <v>790</v>
      </c>
      <c r="H1530" s="145" t="s">
        <v>791</v>
      </c>
      <c r="I1530" s="146" t="s">
        <v>792</v>
      </c>
      <c r="J1530" s="145" t="s">
        <v>793</v>
      </c>
    </row>
    <row r="1531" spans="1:8" ht="12.75">
      <c r="A1531" s="147" t="s">
        <v>888</v>
      </c>
      <c r="C1531" s="148">
        <v>259.9399999999441</v>
      </c>
      <c r="D1531" s="128">
        <v>3395054.0530700684</v>
      </c>
      <c r="F1531" s="128">
        <v>23250</v>
      </c>
      <c r="G1531" s="128">
        <v>20775</v>
      </c>
      <c r="H1531" s="149" t="s">
        <v>30</v>
      </c>
    </row>
    <row r="1533" spans="4:8" ht="12.75">
      <c r="D1533" s="128">
        <v>3571495.047393799</v>
      </c>
      <c r="F1533" s="128">
        <v>23450</v>
      </c>
      <c r="G1533" s="128">
        <v>20650</v>
      </c>
      <c r="H1533" s="149" t="s">
        <v>31</v>
      </c>
    </row>
    <row r="1535" spans="4:8" ht="12.75">
      <c r="D1535" s="128">
        <v>3595133.2668647766</v>
      </c>
      <c r="F1535" s="128">
        <v>23300</v>
      </c>
      <c r="G1535" s="128">
        <v>20900</v>
      </c>
      <c r="H1535" s="149" t="s">
        <v>32</v>
      </c>
    </row>
    <row r="1537" spans="1:10" ht="12.75">
      <c r="A1537" s="144" t="s">
        <v>794</v>
      </c>
      <c r="C1537" s="150" t="s">
        <v>795</v>
      </c>
      <c r="D1537" s="128">
        <v>3520560.7891095476</v>
      </c>
      <c r="F1537" s="128">
        <v>23333.333333333336</v>
      </c>
      <c r="G1537" s="128">
        <v>20775</v>
      </c>
      <c r="H1537" s="128">
        <v>3498493.7015674603</v>
      </c>
      <c r="I1537" s="128">
        <v>-0.0001</v>
      </c>
      <c r="J1537" s="128">
        <v>-0.0001</v>
      </c>
    </row>
    <row r="1538" spans="1:8" ht="12.75">
      <c r="A1538" s="127">
        <v>38377.95539351852</v>
      </c>
      <c r="C1538" s="150" t="s">
        <v>796</v>
      </c>
      <c r="D1538" s="128">
        <v>109332.7350266302</v>
      </c>
      <c r="F1538" s="128">
        <v>104.08329997330664</v>
      </c>
      <c r="G1538" s="128">
        <v>125</v>
      </c>
      <c r="H1538" s="128">
        <v>109332.7350266302</v>
      </c>
    </row>
    <row r="1540" spans="3:8" ht="12.75">
      <c r="C1540" s="150" t="s">
        <v>797</v>
      </c>
      <c r="D1540" s="128">
        <v>3.105548847923278</v>
      </c>
      <c r="F1540" s="128">
        <v>0.4460712855998856</v>
      </c>
      <c r="G1540" s="128">
        <v>0.601684717208183</v>
      </c>
      <c r="H1540" s="128">
        <v>3.125137397779075</v>
      </c>
    </row>
    <row r="1541" spans="1:10" ht="12.75">
      <c r="A1541" s="144" t="s">
        <v>786</v>
      </c>
      <c r="C1541" s="145" t="s">
        <v>787</v>
      </c>
      <c r="D1541" s="145" t="s">
        <v>788</v>
      </c>
      <c r="F1541" s="145" t="s">
        <v>789</v>
      </c>
      <c r="G1541" s="145" t="s">
        <v>790</v>
      </c>
      <c r="H1541" s="145" t="s">
        <v>791</v>
      </c>
      <c r="I1541" s="146" t="s">
        <v>792</v>
      </c>
      <c r="J1541" s="145" t="s">
        <v>793</v>
      </c>
    </row>
    <row r="1542" spans="1:8" ht="12.75">
      <c r="A1542" s="147" t="s">
        <v>890</v>
      </c>
      <c r="C1542" s="148">
        <v>285.2129999999888</v>
      </c>
      <c r="D1542" s="128">
        <v>5676989.410194397</v>
      </c>
      <c r="F1542" s="128">
        <v>27875</v>
      </c>
      <c r="G1542" s="128">
        <v>27525</v>
      </c>
      <c r="H1542" s="149" t="s">
        <v>33</v>
      </c>
    </row>
    <row r="1544" spans="4:8" ht="12.75">
      <c r="D1544" s="128">
        <v>6043372.305351257</v>
      </c>
      <c r="F1544" s="128">
        <v>26900</v>
      </c>
      <c r="G1544" s="128">
        <v>26550</v>
      </c>
      <c r="H1544" s="149" t="s">
        <v>34</v>
      </c>
    </row>
    <row r="1546" spans="4:8" ht="12.75">
      <c r="D1546" s="128">
        <v>5537418.017845154</v>
      </c>
      <c r="F1546" s="128">
        <v>26925</v>
      </c>
      <c r="G1546" s="128">
        <v>28775</v>
      </c>
      <c r="H1546" s="149" t="s">
        <v>35</v>
      </c>
    </row>
    <row r="1548" spans="1:10" ht="12.75">
      <c r="A1548" s="144" t="s">
        <v>794</v>
      </c>
      <c r="C1548" s="150" t="s">
        <v>795</v>
      </c>
      <c r="D1548" s="128">
        <v>5752593.244463602</v>
      </c>
      <c r="F1548" s="128">
        <v>27233.333333333336</v>
      </c>
      <c r="G1548" s="128">
        <v>27616.666666666664</v>
      </c>
      <c r="H1548" s="128">
        <v>5725147.983224235</v>
      </c>
      <c r="I1548" s="128">
        <v>-0.0001</v>
      </c>
      <c r="J1548" s="128">
        <v>-0.0001</v>
      </c>
    </row>
    <row r="1549" spans="1:8" ht="12.75">
      <c r="A1549" s="127">
        <v>38377.95618055556</v>
      </c>
      <c r="C1549" s="150" t="s">
        <v>796</v>
      </c>
      <c r="D1549" s="128">
        <v>261312.82034871538</v>
      </c>
      <c r="F1549" s="128">
        <v>555.8402048550764</v>
      </c>
      <c r="G1549" s="128">
        <v>1115.3288005486693</v>
      </c>
      <c r="H1549" s="128">
        <v>261312.82034871538</v>
      </c>
    </row>
    <row r="1551" spans="3:8" ht="12.75">
      <c r="C1551" s="150" t="s">
        <v>797</v>
      </c>
      <c r="D1551" s="128">
        <v>4.542522115572964</v>
      </c>
      <c r="F1551" s="128">
        <v>2.0410289039966085</v>
      </c>
      <c r="G1551" s="128">
        <v>4.038607606090536</v>
      </c>
      <c r="H1551" s="128">
        <v>4.564298095252932</v>
      </c>
    </row>
    <row r="1552" spans="1:10" ht="12.75">
      <c r="A1552" s="144" t="s">
        <v>786</v>
      </c>
      <c r="C1552" s="145" t="s">
        <v>787</v>
      </c>
      <c r="D1552" s="145" t="s">
        <v>788</v>
      </c>
      <c r="F1552" s="145" t="s">
        <v>789</v>
      </c>
      <c r="G1552" s="145" t="s">
        <v>790</v>
      </c>
      <c r="H1552" s="145" t="s">
        <v>791</v>
      </c>
      <c r="I1552" s="146" t="s">
        <v>792</v>
      </c>
      <c r="J1552" s="145" t="s">
        <v>793</v>
      </c>
    </row>
    <row r="1553" spans="1:8" ht="12.75">
      <c r="A1553" s="147" t="s">
        <v>886</v>
      </c>
      <c r="C1553" s="148">
        <v>288.1579999998212</v>
      </c>
      <c r="D1553" s="128">
        <v>388726.60495853424</v>
      </c>
      <c r="F1553" s="128">
        <v>4009.9999999962747</v>
      </c>
      <c r="G1553" s="128">
        <v>3970</v>
      </c>
      <c r="H1553" s="149" t="s">
        <v>36</v>
      </c>
    </row>
    <row r="1555" spans="4:8" ht="12.75">
      <c r="D1555" s="128">
        <v>405429.6568622589</v>
      </c>
      <c r="F1555" s="128">
        <v>4009.9999999962747</v>
      </c>
      <c r="G1555" s="128">
        <v>3970</v>
      </c>
      <c r="H1555" s="149" t="s">
        <v>37</v>
      </c>
    </row>
    <row r="1557" spans="4:8" ht="12.75">
      <c r="D1557" s="128">
        <v>379097.4318637848</v>
      </c>
      <c r="F1557" s="128">
        <v>4009.9999999962747</v>
      </c>
      <c r="G1557" s="128">
        <v>3970</v>
      </c>
      <c r="H1557" s="149" t="s">
        <v>38</v>
      </c>
    </row>
    <row r="1559" spans="1:10" ht="12.75">
      <c r="A1559" s="144" t="s">
        <v>794</v>
      </c>
      <c r="C1559" s="150" t="s">
        <v>795</v>
      </c>
      <c r="D1559" s="128">
        <v>391084.56456152594</v>
      </c>
      <c r="F1559" s="128">
        <v>4009.9999999962747</v>
      </c>
      <c r="G1559" s="128">
        <v>3970</v>
      </c>
      <c r="H1559" s="128">
        <v>387094.87429604103</v>
      </c>
      <c r="I1559" s="128">
        <v>-0.0001</v>
      </c>
      <c r="J1559" s="128">
        <v>-0.0001</v>
      </c>
    </row>
    <row r="1560" spans="1:8" ht="12.75">
      <c r="A1560" s="127">
        <v>38377.956712962965</v>
      </c>
      <c r="C1560" s="150" t="s">
        <v>796</v>
      </c>
      <c r="D1560" s="128">
        <v>13323.531756239832</v>
      </c>
      <c r="F1560" s="128">
        <v>5.638186222554939E-05</v>
      </c>
      <c r="H1560" s="128">
        <v>13323.531756239832</v>
      </c>
    </row>
    <row r="1562" spans="3:8" ht="12.75">
      <c r="C1562" s="150" t="s">
        <v>797</v>
      </c>
      <c r="D1562" s="128">
        <v>3.4068160606588602</v>
      </c>
      <c r="F1562" s="128">
        <v>1.4060314769476749E-06</v>
      </c>
      <c r="G1562" s="128">
        <v>0</v>
      </c>
      <c r="H1562" s="128">
        <v>3.4419292635867635</v>
      </c>
    </row>
    <row r="1563" spans="1:10" ht="12.75">
      <c r="A1563" s="144" t="s">
        <v>786</v>
      </c>
      <c r="C1563" s="145" t="s">
        <v>787</v>
      </c>
      <c r="D1563" s="145" t="s">
        <v>788</v>
      </c>
      <c r="F1563" s="145" t="s">
        <v>789</v>
      </c>
      <c r="G1563" s="145" t="s">
        <v>790</v>
      </c>
      <c r="H1563" s="145" t="s">
        <v>791</v>
      </c>
      <c r="I1563" s="146" t="s">
        <v>792</v>
      </c>
      <c r="J1563" s="145" t="s">
        <v>793</v>
      </c>
    </row>
    <row r="1564" spans="1:8" ht="12.75">
      <c r="A1564" s="147" t="s">
        <v>887</v>
      </c>
      <c r="C1564" s="148">
        <v>334.94100000010803</v>
      </c>
      <c r="D1564" s="128">
        <v>28298.01245561242</v>
      </c>
      <c r="F1564" s="128">
        <v>25300</v>
      </c>
      <c r="H1564" s="149" t="s">
        <v>39</v>
      </c>
    </row>
    <row r="1566" spans="4:8" ht="12.75">
      <c r="D1566" s="128">
        <v>28226.603959023952</v>
      </c>
      <c r="F1566" s="128">
        <v>25600</v>
      </c>
      <c r="H1566" s="149" t="s">
        <v>40</v>
      </c>
    </row>
    <row r="1568" spans="4:8" ht="12.75">
      <c r="D1568" s="128">
        <v>28352.096446990967</v>
      </c>
      <c r="F1568" s="128">
        <v>25400</v>
      </c>
      <c r="H1568" s="149" t="s">
        <v>41</v>
      </c>
    </row>
    <row r="1570" spans="1:10" ht="12.75">
      <c r="A1570" s="144" t="s">
        <v>794</v>
      </c>
      <c r="C1570" s="150" t="s">
        <v>795</v>
      </c>
      <c r="D1570" s="128">
        <v>28292.237620542444</v>
      </c>
      <c r="F1570" s="128">
        <v>25433.333333333336</v>
      </c>
      <c r="H1570" s="128">
        <v>2858.904287209113</v>
      </c>
      <c r="I1570" s="128">
        <v>-0.0001</v>
      </c>
      <c r="J1570" s="128">
        <v>-0.0001</v>
      </c>
    </row>
    <row r="1571" spans="1:8" ht="12.75">
      <c r="A1571" s="127">
        <v>38377.95724537037</v>
      </c>
      <c r="C1571" s="150" t="s">
        <v>796</v>
      </c>
      <c r="D1571" s="128">
        <v>62.94523551591214</v>
      </c>
      <c r="F1571" s="128">
        <v>152.7525231651947</v>
      </c>
      <c r="H1571" s="128">
        <v>62.94523551591214</v>
      </c>
    </row>
    <row r="1573" spans="3:8" ht="12.75">
      <c r="C1573" s="150" t="s">
        <v>797</v>
      </c>
      <c r="D1573" s="128">
        <v>0.22248235137898326</v>
      </c>
      <c r="F1573" s="128">
        <v>0.6005996978972269</v>
      </c>
      <c r="H1573" s="128">
        <v>2.2017258779012794</v>
      </c>
    </row>
    <row r="1574" spans="1:10" ht="12.75">
      <c r="A1574" s="144" t="s">
        <v>786</v>
      </c>
      <c r="C1574" s="145" t="s">
        <v>787</v>
      </c>
      <c r="D1574" s="145" t="s">
        <v>788</v>
      </c>
      <c r="F1574" s="145" t="s">
        <v>789</v>
      </c>
      <c r="G1574" s="145" t="s">
        <v>790</v>
      </c>
      <c r="H1574" s="145" t="s">
        <v>791</v>
      </c>
      <c r="I1574" s="146" t="s">
        <v>792</v>
      </c>
      <c r="J1574" s="145" t="s">
        <v>793</v>
      </c>
    </row>
    <row r="1575" spans="1:8" ht="12.75">
      <c r="A1575" s="147" t="s">
        <v>891</v>
      </c>
      <c r="C1575" s="148">
        <v>393.36599999992177</v>
      </c>
      <c r="D1575" s="128">
        <v>78622.65143036842</v>
      </c>
      <c r="F1575" s="128">
        <v>7900</v>
      </c>
      <c r="G1575" s="128">
        <v>7800</v>
      </c>
      <c r="H1575" s="149" t="s">
        <v>42</v>
      </c>
    </row>
    <row r="1577" spans="4:8" ht="12.75">
      <c r="D1577" s="128">
        <v>78284.75587451458</v>
      </c>
      <c r="F1577" s="128">
        <v>7900</v>
      </c>
      <c r="G1577" s="128">
        <v>7900</v>
      </c>
      <c r="H1577" s="149" t="s">
        <v>43</v>
      </c>
    </row>
    <row r="1579" spans="4:8" ht="12.75">
      <c r="D1579" s="128">
        <v>79475.54651165009</v>
      </c>
      <c r="F1579" s="128">
        <v>7900</v>
      </c>
      <c r="G1579" s="128">
        <v>7800</v>
      </c>
      <c r="H1579" s="149" t="s">
        <v>44</v>
      </c>
    </row>
    <row r="1581" spans="1:10" ht="12.75">
      <c r="A1581" s="144" t="s">
        <v>794</v>
      </c>
      <c r="C1581" s="150" t="s">
        <v>795</v>
      </c>
      <c r="D1581" s="128">
        <v>78794.31793884437</v>
      </c>
      <c r="F1581" s="128">
        <v>7900</v>
      </c>
      <c r="G1581" s="128">
        <v>7833.333333333334</v>
      </c>
      <c r="H1581" s="128">
        <v>70927.6512721777</v>
      </c>
      <c r="I1581" s="128">
        <v>-0.0001</v>
      </c>
      <c r="J1581" s="128">
        <v>-0.0001</v>
      </c>
    </row>
    <row r="1582" spans="1:8" ht="12.75">
      <c r="A1582" s="127">
        <v>38377.9578125</v>
      </c>
      <c r="C1582" s="150" t="s">
        <v>796</v>
      </c>
      <c r="D1582" s="128">
        <v>613.6755070667501</v>
      </c>
      <c r="G1582" s="128">
        <v>57.73502691896257</v>
      </c>
      <c r="H1582" s="128">
        <v>613.6755070667501</v>
      </c>
    </row>
    <row r="1584" spans="3:8" ht="12.75">
      <c r="C1584" s="150" t="s">
        <v>797</v>
      </c>
      <c r="D1584" s="128">
        <v>0.7788321837407743</v>
      </c>
      <c r="F1584" s="128">
        <v>0</v>
      </c>
      <c r="G1584" s="128">
        <v>0.73704289683782</v>
      </c>
      <c r="H1584" s="128">
        <v>0.8652133491800433</v>
      </c>
    </row>
    <row r="1585" spans="1:10" ht="12.75">
      <c r="A1585" s="144" t="s">
        <v>786</v>
      </c>
      <c r="C1585" s="145" t="s">
        <v>787</v>
      </c>
      <c r="D1585" s="145" t="s">
        <v>788</v>
      </c>
      <c r="F1585" s="145" t="s">
        <v>789</v>
      </c>
      <c r="G1585" s="145" t="s">
        <v>790</v>
      </c>
      <c r="H1585" s="145" t="s">
        <v>791</v>
      </c>
      <c r="I1585" s="146" t="s">
        <v>792</v>
      </c>
      <c r="J1585" s="145" t="s">
        <v>793</v>
      </c>
    </row>
    <row r="1586" spans="1:8" ht="12.75">
      <c r="A1586" s="147" t="s">
        <v>885</v>
      </c>
      <c r="C1586" s="148">
        <v>396.15199999976903</v>
      </c>
      <c r="D1586" s="128">
        <v>135765.50840067863</v>
      </c>
      <c r="F1586" s="128">
        <v>63600</v>
      </c>
      <c r="G1586" s="128">
        <v>64700</v>
      </c>
      <c r="H1586" s="149" t="s">
        <v>45</v>
      </c>
    </row>
    <row r="1588" spans="4:8" ht="12.75">
      <c r="D1588" s="128">
        <v>136451.82470440865</v>
      </c>
      <c r="F1588" s="128">
        <v>64600</v>
      </c>
      <c r="G1588" s="128">
        <v>64700</v>
      </c>
      <c r="H1588" s="149" t="s">
        <v>46</v>
      </c>
    </row>
    <row r="1590" spans="4:8" ht="12.75">
      <c r="D1590" s="128">
        <v>141192.6226594448</v>
      </c>
      <c r="F1590" s="128">
        <v>63500</v>
      </c>
      <c r="G1590" s="128">
        <v>65000</v>
      </c>
      <c r="H1590" s="149" t="s">
        <v>47</v>
      </c>
    </row>
    <row r="1592" spans="1:10" ht="12.75">
      <c r="A1592" s="144" t="s">
        <v>794</v>
      </c>
      <c r="C1592" s="150" t="s">
        <v>795</v>
      </c>
      <c r="D1592" s="128">
        <v>137803.31858817735</v>
      </c>
      <c r="F1592" s="128">
        <v>63900</v>
      </c>
      <c r="G1592" s="128">
        <v>64800</v>
      </c>
      <c r="H1592" s="128">
        <v>73458.13428377784</v>
      </c>
      <c r="I1592" s="128">
        <v>-0.0001</v>
      </c>
      <c r="J1592" s="128">
        <v>-0.0001</v>
      </c>
    </row>
    <row r="1593" spans="1:8" ht="12.75">
      <c r="A1593" s="127">
        <v>38377.95837962963</v>
      </c>
      <c r="C1593" s="150" t="s">
        <v>796</v>
      </c>
      <c r="D1593" s="128">
        <v>2955.214727025013</v>
      </c>
      <c r="F1593" s="128">
        <v>608.276253029822</v>
      </c>
      <c r="G1593" s="128">
        <v>173.20508075688772</v>
      </c>
      <c r="H1593" s="128">
        <v>2955.214727025013</v>
      </c>
    </row>
    <row r="1595" spans="3:8" ht="12.75">
      <c r="C1595" s="150" t="s">
        <v>797</v>
      </c>
      <c r="D1595" s="128">
        <v>2.144516371087272</v>
      </c>
      <c r="F1595" s="128">
        <v>0.9519190188260126</v>
      </c>
      <c r="G1595" s="128">
        <v>0.2672917912914934</v>
      </c>
      <c r="H1595" s="128">
        <v>4.022991811374699</v>
      </c>
    </row>
    <row r="1596" spans="1:10" ht="12.75">
      <c r="A1596" s="144" t="s">
        <v>786</v>
      </c>
      <c r="C1596" s="145" t="s">
        <v>787</v>
      </c>
      <c r="D1596" s="145" t="s">
        <v>788</v>
      </c>
      <c r="F1596" s="145" t="s">
        <v>789</v>
      </c>
      <c r="G1596" s="145" t="s">
        <v>790</v>
      </c>
      <c r="H1596" s="145" t="s">
        <v>791</v>
      </c>
      <c r="I1596" s="146" t="s">
        <v>792</v>
      </c>
      <c r="J1596" s="145" t="s">
        <v>793</v>
      </c>
    </row>
    <row r="1597" spans="1:8" ht="12.75">
      <c r="A1597" s="147" t="s">
        <v>892</v>
      </c>
      <c r="C1597" s="148">
        <v>589.5920000001788</v>
      </c>
      <c r="D1597" s="128">
        <v>5961.274274259806</v>
      </c>
      <c r="F1597" s="128">
        <v>1940</v>
      </c>
      <c r="G1597" s="128">
        <v>1910</v>
      </c>
      <c r="H1597" s="149" t="s">
        <v>48</v>
      </c>
    </row>
    <row r="1599" spans="4:8" ht="12.75">
      <c r="D1599" s="128">
        <v>5607.020295009017</v>
      </c>
      <c r="F1599" s="128">
        <v>1940</v>
      </c>
      <c r="G1599" s="128">
        <v>1900</v>
      </c>
      <c r="H1599" s="149" t="s">
        <v>49</v>
      </c>
    </row>
    <row r="1601" spans="4:8" ht="12.75">
      <c r="D1601" s="128">
        <v>5446.09793805331</v>
      </c>
      <c r="F1601" s="128">
        <v>1929.9999999981374</v>
      </c>
      <c r="G1601" s="128">
        <v>1910</v>
      </c>
      <c r="H1601" s="149" t="s">
        <v>50</v>
      </c>
    </row>
    <row r="1603" spans="1:10" ht="12.75">
      <c r="A1603" s="144" t="s">
        <v>794</v>
      </c>
      <c r="C1603" s="150" t="s">
        <v>795</v>
      </c>
      <c r="D1603" s="128">
        <v>5671.4641691073775</v>
      </c>
      <c r="F1603" s="128">
        <v>1936.6666666660458</v>
      </c>
      <c r="G1603" s="128">
        <v>1906.6666666666665</v>
      </c>
      <c r="H1603" s="128">
        <v>3749.7975024410216</v>
      </c>
      <c r="I1603" s="128">
        <v>-0.0001</v>
      </c>
      <c r="J1603" s="128">
        <v>-0.0001</v>
      </c>
    </row>
    <row r="1604" spans="1:8" ht="12.75">
      <c r="A1604" s="127">
        <v>38377.958969907406</v>
      </c>
      <c r="C1604" s="150" t="s">
        <v>796</v>
      </c>
      <c r="D1604" s="128">
        <v>263.56483837641144</v>
      </c>
      <c r="F1604" s="128">
        <v>5.77350269292864</v>
      </c>
      <c r="G1604" s="128">
        <v>5.773502691896258</v>
      </c>
      <c r="H1604" s="128">
        <v>263.56483837641144</v>
      </c>
    </row>
    <row r="1606" spans="3:8" ht="12.75">
      <c r="C1606" s="150" t="s">
        <v>797</v>
      </c>
      <c r="D1606" s="128">
        <v>4.6472097948190605</v>
      </c>
      <c r="F1606" s="128">
        <v>0.2981154574662904</v>
      </c>
      <c r="G1606" s="128">
        <v>0.3028060852393144</v>
      </c>
      <c r="H1606" s="128">
        <v>7.028775239325259</v>
      </c>
    </row>
    <row r="1607" spans="1:10" ht="12.75">
      <c r="A1607" s="144" t="s">
        <v>786</v>
      </c>
      <c r="C1607" s="145" t="s">
        <v>787</v>
      </c>
      <c r="D1607" s="145" t="s">
        <v>788</v>
      </c>
      <c r="F1607" s="145" t="s">
        <v>789</v>
      </c>
      <c r="G1607" s="145" t="s">
        <v>790</v>
      </c>
      <c r="H1607" s="145" t="s">
        <v>791</v>
      </c>
      <c r="I1607" s="146" t="s">
        <v>792</v>
      </c>
      <c r="J1607" s="145" t="s">
        <v>793</v>
      </c>
    </row>
    <row r="1608" spans="1:8" ht="12.75">
      <c r="A1608" s="147" t="s">
        <v>893</v>
      </c>
      <c r="C1608" s="148">
        <v>766.4900000002235</v>
      </c>
      <c r="D1608" s="128">
        <v>1807.75</v>
      </c>
      <c r="F1608" s="128">
        <v>1699</v>
      </c>
      <c r="G1608" s="128">
        <v>1794</v>
      </c>
      <c r="H1608" s="149" t="s">
        <v>51</v>
      </c>
    </row>
    <row r="1610" spans="4:8" ht="12.75">
      <c r="D1610" s="128">
        <v>1760</v>
      </c>
      <c r="F1610" s="128">
        <v>1773.0000000018626</v>
      </c>
      <c r="G1610" s="128">
        <v>1616</v>
      </c>
      <c r="H1610" s="149" t="s">
        <v>52</v>
      </c>
    </row>
    <row r="1612" spans="4:8" ht="12.75">
      <c r="D1612" s="128">
        <v>1911.6289171501994</v>
      </c>
      <c r="F1612" s="128">
        <v>1673.0000000018626</v>
      </c>
      <c r="G1612" s="128">
        <v>1628</v>
      </c>
      <c r="H1612" s="149" t="s">
        <v>53</v>
      </c>
    </row>
    <row r="1614" spans="1:10" ht="12.75">
      <c r="A1614" s="144" t="s">
        <v>794</v>
      </c>
      <c r="C1614" s="150" t="s">
        <v>795</v>
      </c>
      <c r="D1614" s="128">
        <v>1826.4596390500665</v>
      </c>
      <c r="F1614" s="128">
        <v>1715.000000001242</v>
      </c>
      <c r="G1614" s="128">
        <v>1679.3333333333335</v>
      </c>
      <c r="H1614" s="128">
        <v>129.98890734215274</v>
      </c>
      <c r="I1614" s="128">
        <v>-0.0001</v>
      </c>
      <c r="J1614" s="128">
        <v>-0.0001</v>
      </c>
    </row>
    <row r="1615" spans="1:8" ht="12.75">
      <c r="A1615" s="127">
        <v>38377.95958333334</v>
      </c>
      <c r="C1615" s="150" t="s">
        <v>796</v>
      </c>
      <c r="D1615" s="128">
        <v>77.52657656619611</v>
      </c>
      <c r="F1615" s="128">
        <v>51.88448708458242</v>
      </c>
      <c r="G1615" s="128">
        <v>99.48534230394613</v>
      </c>
      <c r="H1615" s="128">
        <v>77.52657656619611</v>
      </c>
    </row>
    <row r="1617" spans="3:8" ht="12.75">
      <c r="C1617" s="150" t="s">
        <v>797</v>
      </c>
      <c r="D1617" s="128">
        <v>4.244636722797628</v>
      </c>
      <c r="F1617" s="128">
        <v>3.0253345238801668</v>
      </c>
      <c r="G1617" s="128">
        <v>5.924097398011878</v>
      </c>
      <c r="H1617" s="128">
        <v>59.64091717621188</v>
      </c>
    </row>
    <row r="1618" spans="1:16" ht="12.75">
      <c r="A1618" s="138" t="s">
        <v>736</v>
      </c>
      <c r="B1618" s="133" t="s">
        <v>54</v>
      </c>
      <c r="D1618" s="138" t="s">
        <v>737</v>
      </c>
      <c r="E1618" s="133" t="s">
        <v>738</v>
      </c>
      <c r="F1618" s="134" t="s">
        <v>818</v>
      </c>
      <c r="G1618" s="139" t="s">
        <v>740</v>
      </c>
      <c r="H1618" s="140">
        <v>1</v>
      </c>
      <c r="I1618" s="141" t="s">
        <v>741</v>
      </c>
      <c r="J1618" s="140">
        <v>14</v>
      </c>
      <c r="K1618" s="139" t="s">
        <v>742</v>
      </c>
      <c r="L1618" s="142">
        <v>1</v>
      </c>
      <c r="M1618" s="139" t="s">
        <v>743</v>
      </c>
      <c r="N1618" s="143">
        <v>1</v>
      </c>
      <c r="O1618" s="139" t="s">
        <v>744</v>
      </c>
      <c r="P1618" s="143">
        <v>1</v>
      </c>
    </row>
    <row r="1620" spans="1:10" ht="12.75">
      <c r="A1620" s="144" t="s">
        <v>786</v>
      </c>
      <c r="C1620" s="145" t="s">
        <v>787</v>
      </c>
      <c r="D1620" s="145" t="s">
        <v>788</v>
      </c>
      <c r="F1620" s="145" t="s">
        <v>789</v>
      </c>
      <c r="G1620" s="145" t="s">
        <v>790</v>
      </c>
      <c r="H1620" s="145" t="s">
        <v>791</v>
      </c>
      <c r="I1620" s="146" t="s">
        <v>792</v>
      </c>
      <c r="J1620" s="145" t="s">
        <v>793</v>
      </c>
    </row>
    <row r="1621" spans="1:8" ht="12.75">
      <c r="A1621" s="147" t="s">
        <v>717</v>
      </c>
      <c r="C1621" s="148">
        <v>178.2290000000503</v>
      </c>
      <c r="D1621" s="128">
        <v>1722.0984573904425</v>
      </c>
      <c r="F1621" s="128">
        <v>417</v>
      </c>
      <c r="G1621" s="128">
        <v>469.00000000046566</v>
      </c>
      <c r="H1621" s="149" t="s">
        <v>55</v>
      </c>
    </row>
    <row r="1623" spans="4:8" ht="12.75">
      <c r="D1623" s="128">
        <v>1770.0347203630954</v>
      </c>
      <c r="F1623" s="128">
        <v>425</v>
      </c>
      <c r="G1623" s="128">
        <v>435</v>
      </c>
      <c r="H1623" s="149" t="s">
        <v>56</v>
      </c>
    </row>
    <row r="1625" spans="4:8" ht="12.75">
      <c r="D1625" s="128">
        <v>1748.050608349964</v>
      </c>
      <c r="F1625" s="128">
        <v>423.00000000046566</v>
      </c>
      <c r="G1625" s="128">
        <v>526</v>
      </c>
      <c r="H1625" s="149" t="s">
        <v>57</v>
      </c>
    </row>
    <row r="1627" spans="1:8" ht="12.75">
      <c r="A1627" s="144" t="s">
        <v>794</v>
      </c>
      <c r="C1627" s="150" t="s">
        <v>795</v>
      </c>
      <c r="D1627" s="128">
        <v>1746.7279287011675</v>
      </c>
      <c r="F1627" s="128">
        <v>421.6666666668219</v>
      </c>
      <c r="G1627" s="128">
        <v>476.6666666668219</v>
      </c>
      <c r="H1627" s="128">
        <v>1290.935277782377</v>
      </c>
    </row>
    <row r="1628" spans="1:8" ht="12.75">
      <c r="A1628" s="127">
        <v>38377.96193287037</v>
      </c>
      <c r="C1628" s="150" t="s">
        <v>796</v>
      </c>
      <c r="D1628" s="128">
        <v>23.995487868239984</v>
      </c>
      <c r="F1628" s="128">
        <v>4.163331999009814</v>
      </c>
      <c r="G1628" s="128">
        <v>45.9818804892727</v>
      </c>
      <c r="H1628" s="128">
        <v>23.995487868239984</v>
      </c>
    </row>
    <row r="1630" spans="3:8" ht="12.75">
      <c r="C1630" s="150" t="s">
        <v>797</v>
      </c>
      <c r="D1630" s="128">
        <v>1.3737392912748896</v>
      </c>
      <c r="F1630" s="128">
        <v>0.9873514622154024</v>
      </c>
      <c r="G1630" s="128">
        <v>9.646548354389733</v>
      </c>
      <c r="H1630" s="128">
        <v>1.8587676920147727</v>
      </c>
    </row>
    <row r="1631" spans="1:10" ht="12.75">
      <c r="A1631" s="144" t="s">
        <v>786</v>
      </c>
      <c r="C1631" s="145" t="s">
        <v>787</v>
      </c>
      <c r="D1631" s="145" t="s">
        <v>788</v>
      </c>
      <c r="F1631" s="145" t="s">
        <v>789</v>
      </c>
      <c r="G1631" s="145" t="s">
        <v>790</v>
      </c>
      <c r="H1631" s="145" t="s">
        <v>791</v>
      </c>
      <c r="I1631" s="146" t="s">
        <v>792</v>
      </c>
      <c r="J1631" s="145" t="s">
        <v>793</v>
      </c>
    </row>
    <row r="1632" spans="1:8" ht="12.75">
      <c r="A1632" s="147" t="s">
        <v>886</v>
      </c>
      <c r="C1632" s="148">
        <v>251.61100000003353</v>
      </c>
      <c r="D1632" s="128">
        <v>4888011.16885376</v>
      </c>
      <c r="F1632" s="128">
        <v>29800</v>
      </c>
      <c r="G1632" s="128">
        <v>26800</v>
      </c>
      <c r="H1632" s="149" t="s">
        <v>58</v>
      </c>
    </row>
    <row r="1634" spans="4:8" ht="12.75">
      <c r="D1634" s="128">
        <v>5209516.181793213</v>
      </c>
      <c r="F1634" s="128">
        <v>30300</v>
      </c>
      <c r="G1634" s="128">
        <v>26100</v>
      </c>
      <c r="H1634" s="149" t="s">
        <v>59</v>
      </c>
    </row>
    <row r="1636" spans="4:8" ht="12.75">
      <c r="D1636" s="128">
        <v>5265364.184379578</v>
      </c>
      <c r="F1636" s="128">
        <v>30100</v>
      </c>
      <c r="G1636" s="128">
        <v>26300</v>
      </c>
      <c r="H1636" s="149" t="s">
        <v>60</v>
      </c>
    </row>
    <row r="1638" spans="1:10" ht="12.75">
      <c r="A1638" s="144" t="s">
        <v>794</v>
      </c>
      <c r="C1638" s="150" t="s">
        <v>795</v>
      </c>
      <c r="D1638" s="128">
        <v>5120963.84500885</v>
      </c>
      <c r="F1638" s="128">
        <v>30066.666666666664</v>
      </c>
      <c r="G1638" s="128">
        <v>26400</v>
      </c>
      <c r="H1638" s="128">
        <v>5092748.583964674</v>
      </c>
      <c r="I1638" s="128">
        <v>-0.0001</v>
      </c>
      <c r="J1638" s="128">
        <v>-0.0001</v>
      </c>
    </row>
    <row r="1639" spans="1:8" ht="12.75">
      <c r="A1639" s="127">
        <v>38377.9625</v>
      </c>
      <c r="C1639" s="150" t="s">
        <v>796</v>
      </c>
      <c r="D1639" s="128">
        <v>203666.30021701346</v>
      </c>
      <c r="F1639" s="128">
        <v>251.66114784235833</v>
      </c>
      <c r="G1639" s="128">
        <v>360.5551275463989</v>
      </c>
      <c r="H1639" s="128">
        <v>203666.30021701346</v>
      </c>
    </row>
    <row r="1641" spans="3:8" ht="12.75">
      <c r="C1641" s="150" t="s">
        <v>797</v>
      </c>
      <c r="D1641" s="128">
        <v>3.977108731504069</v>
      </c>
      <c r="F1641" s="128">
        <v>0.8370104695422118</v>
      </c>
      <c r="G1641" s="128">
        <v>1.3657391194939357</v>
      </c>
      <c r="H1641" s="128">
        <v>3.999143033651594</v>
      </c>
    </row>
    <row r="1642" spans="1:10" ht="12.75">
      <c r="A1642" s="144" t="s">
        <v>786</v>
      </c>
      <c r="C1642" s="145" t="s">
        <v>787</v>
      </c>
      <c r="D1642" s="145" t="s">
        <v>788</v>
      </c>
      <c r="F1642" s="145" t="s">
        <v>789</v>
      </c>
      <c r="G1642" s="145" t="s">
        <v>790</v>
      </c>
      <c r="H1642" s="145" t="s">
        <v>791</v>
      </c>
      <c r="I1642" s="146" t="s">
        <v>792</v>
      </c>
      <c r="J1642" s="145" t="s">
        <v>793</v>
      </c>
    </row>
    <row r="1643" spans="1:8" ht="12.75">
      <c r="A1643" s="147" t="s">
        <v>889</v>
      </c>
      <c r="C1643" s="148">
        <v>257.6099999998696</v>
      </c>
      <c r="D1643" s="128">
        <v>194795.0862174034</v>
      </c>
      <c r="F1643" s="128">
        <v>10155</v>
      </c>
      <c r="G1643" s="128">
        <v>8910</v>
      </c>
      <c r="H1643" s="149" t="s">
        <v>61</v>
      </c>
    </row>
    <row r="1645" spans="4:8" ht="12.75">
      <c r="D1645" s="128">
        <v>191956.88882899284</v>
      </c>
      <c r="F1645" s="128">
        <v>10030</v>
      </c>
      <c r="G1645" s="128">
        <v>8900</v>
      </c>
      <c r="H1645" s="149" t="s">
        <v>62</v>
      </c>
    </row>
    <row r="1647" spans="4:8" ht="12.75">
      <c r="D1647" s="128">
        <v>199416.70083260536</v>
      </c>
      <c r="F1647" s="128">
        <v>10317.5</v>
      </c>
      <c r="G1647" s="128">
        <v>8955</v>
      </c>
      <c r="H1647" s="149" t="s">
        <v>63</v>
      </c>
    </row>
    <row r="1649" spans="1:10" ht="12.75">
      <c r="A1649" s="144" t="s">
        <v>794</v>
      </c>
      <c r="C1649" s="150" t="s">
        <v>795</v>
      </c>
      <c r="D1649" s="128">
        <v>195389.5586263339</v>
      </c>
      <c r="F1649" s="128">
        <v>10167.5</v>
      </c>
      <c r="G1649" s="128">
        <v>8921.666666666666</v>
      </c>
      <c r="H1649" s="128">
        <v>185844.97529300052</v>
      </c>
      <c r="I1649" s="128">
        <v>-0.0001</v>
      </c>
      <c r="J1649" s="128">
        <v>-0.0001</v>
      </c>
    </row>
    <row r="1650" spans="1:8" ht="12.75">
      <c r="A1650" s="127">
        <v>38377.96325231482</v>
      </c>
      <c r="C1650" s="150" t="s">
        <v>796</v>
      </c>
      <c r="D1650" s="128">
        <v>3765.268498533428</v>
      </c>
      <c r="F1650" s="128">
        <v>144.15703243338493</v>
      </c>
      <c r="G1650" s="128">
        <v>29.29732638541158</v>
      </c>
      <c r="H1650" s="128">
        <v>3765.268498533428</v>
      </c>
    </row>
    <row r="1652" spans="3:8" ht="12.75">
      <c r="C1652" s="150" t="s">
        <v>797</v>
      </c>
      <c r="D1652" s="128">
        <v>1.9270571697918553</v>
      </c>
      <c r="F1652" s="128">
        <v>1.417821809032554</v>
      </c>
      <c r="G1652" s="128">
        <v>0.3283840058144396</v>
      </c>
      <c r="H1652" s="128">
        <v>2.0260265270003455</v>
      </c>
    </row>
    <row r="1653" spans="1:10" ht="12.75">
      <c r="A1653" s="144" t="s">
        <v>786</v>
      </c>
      <c r="C1653" s="145" t="s">
        <v>787</v>
      </c>
      <c r="D1653" s="145" t="s">
        <v>788</v>
      </c>
      <c r="F1653" s="145" t="s">
        <v>789</v>
      </c>
      <c r="G1653" s="145" t="s">
        <v>790</v>
      </c>
      <c r="H1653" s="145" t="s">
        <v>791</v>
      </c>
      <c r="I1653" s="146" t="s">
        <v>792</v>
      </c>
      <c r="J1653" s="145" t="s">
        <v>793</v>
      </c>
    </row>
    <row r="1654" spans="1:8" ht="12.75">
      <c r="A1654" s="147" t="s">
        <v>888</v>
      </c>
      <c r="C1654" s="148">
        <v>259.9399999999441</v>
      </c>
      <c r="D1654" s="128">
        <v>1606788.2295589447</v>
      </c>
      <c r="F1654" s="128">
        <v>18750</v>
      </c>
      <c r="G1654" s="128">
        <v>18900</v>
      </c>
      <c r="H1654" s="149" t="s">
        <v>64</v>
      </c>
    </row>
    <row r="1656" spans="4:8" ht="12.75">
      <c r="D1656" s="128">
        <v>1537594.476009369</v>
      </c>
      <c r="F1656" s="128">
        <v>19075</v>
      </c>
      <c r="G1656" s="128">
        <v>19425</v>
      </c>
      <c r="H1656" s="149" t="s">
        <v>65</v>
      </c>
    </row>
    <row r="1658" spans="4:8" ht="12.75">
      <c r="D1658" s="128">
        <v>1603967.6405353546</v>
      </c>
      <c r="F1658" s="128">
        <v>18925</v>
      </c>
      <c r="G1658" s="128">
        <v>18825</v>
      </c>
      <c r="H1658" s="149" t="s">
        <v>66</v>
      </c>
    </row>
    <row r="1660" spans="1:10" ht="12.75">
      <c r="A1660" s="144" t="s">
        <v>794</v>
      </c>
      <c r="C1660" s="150" t="s">
        <v>795</v>
      </c>
      <c r="D1660" s="128">
        <v>1582783.448701223</v>
      </c>
      <c r="F1660" s="128">
        <v>18916.666666666668</v>
      </c>
      <c r="G1660" s="128">
        <v>19050</v>
      </c>
      <c r="H1660" s="128">
        <v>1563800.788768563</v>
      </c>
      <c r="I1660" s="128">
        <v>-0.0001</v>
      </c>
      <c r="J1660" s="128">
        <v>-0.0001</v>
      </c>
    </row>
    <row r="1661" spans="1:8" ht="12.75">
      <c r="A1661" s="127">
        <v>38377.96402777778</v>
      </c>
      <c r="C1661" s="150" t="s">
        <v>796</v>
      </c>
      <c r="D1661" s="128">
        <v>39160.20135697934</v>
      </c>
      <c r="F1661" s="128">
        <v>162.6601774661928</v>
      </c>
      <c r="G1661" s="128">
        <v>326.9174207655505</v>
      </c>
      <c r="H1661" s="128">
        <v>39160.20135697934</v>
      </c>
    </row>
    <row r="1663" spans="3:8" ht="12.75">
      <c r="C1663" s="150" t="s">
        <v>797</v>
      </c>
      <c r="D1663" s="128">
        <v>2.4741351313164692</v>
      </c>
      <c r="F1663" s="128">
        <v>0.8598775901296536</v>
      </c>
      <c r="G1663" s="128">
        <v>1.7161019462758553</v>
      </c>
      <c r="H1663" s="128">
        <v>2.5041681548080432</v>
      </c>
    </row>
    <row r="1664" spans="1:10" ht="12.75">
      <c r="A1664" s="144" t="s">
        <v>786</v>
      </c>
      <c r="C1664" s="145" t="s">
        <v>787</v>
      </c>
      <c r="D1664" s="145" t="s">
        <v>788</v>
      </c>
      <c r="F1664" s="145" t="s">
        <v>789</v>
      </c>
      <c r="G1664" s="145" t="s">
        <v>790</v>
      </c>
      <c r="H1664" s="145" t="s">
        <v>791</v>
      </c>
      <c r="I1664" s="146" t="s">
        <v>792</v>
      </c>
      <c r="J1664" s="145" t="s">
        <v>793</v>
      </c>
    </row>
    <row r="1665" spans="1:8" ht="12.75">
      <c r="A1665" s="147" t="s">
        <v>890</v>
      </c>
      <c r="C1665" s="148">
        <v>285.2129999999888</v>
      </c>
      <c r="D1665" s="128">
        <v>371664.8922524452</v>
      </c>
      <c r="F1665" s="128">
        <v>10925</v>
      </c>
      <c r="G1665" s="128">
        <v>10400</v>
      </c>
      <c r="H1665" s="149" t="s">
        <v>67</v>
      </c>
    </row>
    <row r="1667" spans="4:8" ht="12.75">
      <c r="D1667" s="128">
        <v>364116.47638368607</v>
      </c>
      <c r="F1667" s="128">
        <v>10750</v>
      </c>
      <c r="G1667" s="128">
        <v>10350</v>
      </c>
      <c r="H1667" s="149" t="s">
        <v>68</v>
      </c>
    </row>
    <row r="1669" spans="4:8" ht="12.75">
      <c r="D1669" s="128">
        <v>369036.2760567665</v>
      </c>
      <c r="F1669" s="128">
        <v>10575</v>
      </c>
      <c r="G1669" s="128">
        <v>10350</v>
      </c>
      <c r="H1669" s="149" t="s">
        <v>69</v>
      </c>
    </row>
    <row r="1671" spans="1:10" ht="12.75">
      <c r="A1671" s="144" t="s">
        <v>794</v>
      </c>
      <c r="C1671" s="150" t="s">
        <v>795</v>
      </c>
      <c r="D1671" s="128">
        <v>368272.548230966</v>
      </c>
      <c r="F1671" s="128">
        <v>10750</v>
      </c>
      <c r="G1671" s="128">
        <v>10366.666666666666</v>
      </c>
      <c r="H1671" s="128">
        <v>357734.4761370007</v>
      </c>
      <c r="I1671" s="128">
        <v>-0.0001</v>
      </c>
      <c r="J1671" s="128">
        <v>-0.0001</v>
      </c>
    </row>
    <row r="1672" spans="1:8" ht="12.75">
      <c r="A1672" s="127">
        <v>38377.96481481481</v>
      </c>
      <c r="C1672" s="150" t="s">
        <v>796</v>
      </c>
      <c r="D1672" s="128">
        <v>3831.723590739986</v>
      </c>
      <c r="F1672" s="128">
        <v>175</v>
      </c>
      <c r="G1672" s="128">
        <v>28.867513459481284</v>
      </c>
      <c r="H1672" s="128">
        <v>3831.723590739986</v>
      </c>
    </row>
    <row r="1674" spans="3:8" ht="12.75">
      <c r="C1674" s="150" t="s">
        <v>797</v>
      </c>
      <c r="D1674" s="128">
        <v>1.040458651926692</v>
      </c>
      <c r="F1674" s="128">
        <v>1.627906976744186</v>
      </c>
      <c r="G1674" s="128">
        <v>0.278464760059305</v>
      </c>
      <c r="H1674" s="128">
        <v>1.0711082789998023</v>
      </c>
    </row>
    <row r="1675" spans="1:10" ht="12.75">
      <c r="A1675" s="144" t="s">
        <v>786</v>
      </c>
      <c r="C1675" s="145" t="s">
        <v>787</v>
      </c>
      <c r="D1675" s="145" t="s">
        <v>788</v>
      </c>
      <c r="F1675" s="145" t="s">
        <v>789</v>
      </c>
      <c r="G1675" s="145" t="s">
        <v>790</v>
      </c>
      <c r="H1675" s="145" t="s">
        <v>791</v>
      </c>
      <c r="I1675" s="146" t="s">
        <v>792</v>
      </c>
      <c r="J1675" s="145" t="s">
        <v>793</v>
      </c>
    </row>
    <row r="1676" spans="1:8" ht="12.75">
      <c r="A1676" s="147" t="s">
        <v>886</v>
      </c>
      <c r="C1676" s="148">
        <v>288.1579999998212</v>
      </c>
      <c r="D1676" s="128">
        <v>531599.0349884033</v>
      </c>
      <c r="F1676" s="128">
        <v>4440</v>
      </c>
      <c r="G1676" s="128">
        <v>3950</v>
      </c>
      <c r="H1676" s="149" t="s">
        <v>70</v>
      </c>
    </row>
    <row r="1678" spans="4:8" ht="12.75">
      <c r="D1678" s="128">
        <v>520400.79849243164</v>
      </c>
      <c r="F1678" s="128">
        <v>4440</v>
      </c>
      <c r="G1678" s="128">
        <v>3950</v>
      </c>
      <c r="H1678" s="149" t="s">
        <v>71</v>
      </c>
    </row>
    <row r="1680" spans="4:8" ht="12.75">
      <c r="D1680" s="128">
        <v>517101.571808815</v>
      </c>
      <c r="F1680" s="128">
        <v>4440</v>
      </c>
      <c r="G1680" s="128">
        <v>3950</v>
      </c>
      <c r="H1680" s="149" t="s">
        <v>72</v>
      </c>
    </row>
    <row r="1682" spans="1:10" ht="12.75">
      <c r="A1682" s="144" t="s">
        <v>794</v>
      </c>
      <c r="C1682" s="150" t="s">
        <v>795</v>
      </c>
      <c r="D1682" s="128">
        <v>523033.8017632166</v>
      </c>
      <c r="F1682" s="128">
        <v>4440</v>
      </c>
      <c r="G1682" s="128">
        <v>3950</v>
      </c>
      <c r="H1682" s="128">
        <v>518842.59601100424</v>
      </c>
      <c r="I1682" s="128">
        <v>-0.0001</v>
      </c>
      <c r="J1682" s="128">
        <v>-0.0001</v>
      </c>
    </row>
    <row r="1683" spans="1:8" ht="12.75">
      <c r="A1683" s="127">
        <v>38377.96534722222</v>
      </c>
      <c r="C1683" s="150" t="s">
        <v>796</v>
      </c>
      <c r="D1683" s="128">
        <v>7598.923563824956</v>
      </c>
      <c r="H1683" s="128">
        <v>7598.923563824956</v>
      </c>
    </row>
    <row r="1685" spans="3:8" ht="12.75">
      <c r="C1685" s="150" t="s">
        <v>797</v>
      </c>
      <c r="D1685" s="128">
        <v>1.4528551573928823</v>
      </c>
      <c r="F1685" s="128">
        <v>0</v>
      </c>
      <c r="G1685" s="128">
        <v>0</v>
      </c>
      <c r="H1685" s="128">
        <v>1.4645913080860058</v>
      </c>
    </row>
    <row r="1686" spans="1:10" ht="12.75">
      <c r="A1686" s="144" t="s">
        <v>786</v>
      </c>
      <c r="C1686" s="145" t="s">
        <v>787</v>
      </c>
      <c r="D1686" s="145" t="s">
        <v>788</v>
      </c>
      <c r="F1686" s="145" t="s">
        <v>789</v>
      </c>
      <c r="G1686" s="145" t="s">
        <v>790</v>
      </c>
      <c r="H1686" s="145" t="s">
        <v>791</v>
      </c>
      <c r="I1686" s="146" t="s">
        <v>792</v>
      </c>
      <c r="J1686" s="145" t="s">
        <v>793</v>
      </c>
    </row>
    <row r="1687" spans="1:8" ht="12.75">
      <c r="A1687" s="147" t="s">
        <v>887</v>
      </c>
      <c r="C1687" s="148">
        <v>334.94100000010803</v>
      </c>
      <c r="D1687" s="128">
        <v>2594368.2336158752</v>
      </c>
      <c r="F1687" s="128">
        <v>38000</v>
      </c>
      <c r="H1687" s="149" t="s">
        <v>73</v>
      </c>
    </row>
    <row r="1689" spans="4:8" ht="12.75">
      <c r="D1689" s="128">
        <v>2678261.3117599487</v>
      </c>
      <c r="F1689" s="128">
        <v>35100</v>
      </c>
      <c r="H1689" s="149" t="s">
        <v>74</v>
      </c>
    </row>
    <row r="1691" spans="4:8" ht="12.75">
      <c r="D1691" s="128">
        <v>2620750.1151809692</v>
      </c>
      <c r="F1691" s="128">
        <v>35800</v>
      </c>
      <c r="H1691" s="149" t="s">
        <v>75</v>
      </c>
    </row>
    <row r="1693" spans="1:10" ht="12.75">
      <c r="A1693" s="144" t="s">
        <v>794</v>
      </c>
      <c r="C1693" s="150" t="s">
        <v>795</v>
      </c>
      <c r="D1693" s="128">
        <v>2631126.553518931</v>
      </c>
      <c r="F1693" s="128">
        <v>36300</v>
      </c>
      <c r="H1693" s="128">
        <v>2594826.553518931</v>
      </c>
      <c r="I1693" s="128">
        <v>-0.0001</v>
      </c>
      <c r="J1693" s="128">
        <v>-0.0001</v>
      </c>
    </row>
    <row r="1694" spans="1:8" ht="12.75">
      <c r="A1694" s="127">
        <v>38377.965891203705</v>
      </c>
      <c r="C1694" s="150" t="s">
        <v>796</v>
      </c>
      <c r="D1694" s="128">
        <v>42898.30992661599</v>
      </c>
      <c r="F1694" s="128">
        <v>1513.2745950421556</v>
      </c>
      <c r="H1694" s="128">
        <v>42898.30992661599</v>
      </c>
    </row>
    <row r="1696" spans="3:8" ht="12.75">
      <c r="C1696" s="150" t="s">
        <v>797</v>
      </c>
      <c r="D1696" s="128">
        <v>1.6304160614867718</v>
      </c>
      <c r="F1696" s="128">
        <v>4.168800537306215</v>
      </c>
      <c r="H1696" s="128">
        <v>1.6532245620980006</v>
      </c>
    </row>
    <row r="1697" spans="1:10" ht="12.75">
      <c r="A1697" s="144" t="s">
        <v>786</v>
      </c>
      <c r="C1697" s="145" t="s">
        <v>787</v>
      </c>
      <c r="D1697" s="145" t="s">
        <v>788</v>
      </c>
      <c r="F1697" s="145" t="s">
        <v>789</v>
      </c>
      <c r="G1697" s="145" t="s">
        <v>790</v>
      </c>
      <c r="H1697" s="145" t="s">
        <v>791</v>
      </c>
      <c r="I1697" s="146" t="s">
        <v>792</v>
      </c>
      <c r="J1697" s="145" t="s">
        <v>793</v>
      </c>
    </row>
    <row r="1698" spans="1:8" ht="12.75">
      <c r="A1698" s="147" t="s">
        <v>891</v>
      </c>
      <c r="C1698" s="148">
        <v>393.36599999992177</v>
      </c>
      <c r="D1698" s="128">
        <v>5790589.592330933</v>
      </c>
      <c r="F1698" s="128">
        <v>19100</v>
      </c>
      <c r="G1698" s="128">
        <v>16200</v>
      </c>
      <c r="H1698" s="149" t="s">
        <v>76</v>
      </c>
    </row>
    <row r="1700" spans="4:8" ht="12.75">
      <c r="D1700" s="128">
        <v>5727266.542747498</v>
      </c>
      <c r="F1700" s="128">
        <v>20400</v>
      </c>
      <c r="G1700" s="128">
        <v>16400</v>
      </c>
      <c r="H1700" s="149" t="s">
        <v>77</v>
      </c>
    </row>
    <row r="1702" spans="4:8" ht="12.75">
      <c r="D1702" s="128">
        <v>5732455.084342957</v>
      </c>
      <c r="F1702" s="128">
        <v>20500</v>
      </c>
      <c r="G1702" s="128">
        <v>16400</v>
      </c>
      <c r="H1702" s="149" t="s">
        <v>78</v>
      </c>
    </row>
    <row r="1704" spans="1:10" ht="12.75">
      <c r="A1704" s="144" t="s">
        <v>794</v>
      </c>
      <c r="C1704" s="150" t="s">
        <v>795</v>
      </c>
      <c r="D1704" s="128">
        <v>5750103.739807129</v>
      </c>
      <c r="F1704" s="128">
        <v>20000</v>
      </c>
      <c r="G1704" s="128">
        <v>16333.333333333332</v>
      </c>
      <c r="H1704" s="128">
        <v>5731937.073140463</v>
      </c>
      <c r="I1704" s="128">
        <v>-0.0001</v>
      </c>
      <c r="J1704" s="128">
        <v>-0.0001</v>
      </c>
    </row>
    <row r="1705" spans="1:8" ht="12.75">
      <c r="A1705" s="127">
        <v>38377.966458333336</v>
      </c>
      <c r="C1705" s="150" t="s">
        <v>796</v>
      </c>
      <c r="D1705" s="128">
        <v>35157.62267161988</v>
      </c>
      <c r="F1705" s="128">
        <v>781.0249675906655</v>
      </c>
      <c r="G1705" s="128">
        <v>115.47005383792514</v>
      </c>
      <c r="H1705" s="128">
        <v>35157.62267161988</v>
      </c>
    </row>
    <row r="1707" spans="3:8" ht="12.75">
      <c r="C1707" s="150" t="s">
        <v>797</v>
      </c>
      <c r="D1707" s="128">
        <v>0.6114258848623685</v>
      </c>
      <c r="F1707" s="128">
        <v>3.905124837953327</v>
      </c>
      <c r="G1707" s="128">
        <v>0.7069595132934192</v>
      </c>
      <c r="H1707" s="128">
        <v>0.613363723694151</v>
      </c>
    </row>
    <row r="1708" spans="1:10" ht="12.75">
      <c r="A1708" s="144" t="s">
        <v>786</v>
      </c>
      <c r="C1708" s="145" t="s">
        <v>787</v>
      </c>
      <c r="D1708" s="145" t="s">
        <v>788</v>
      </c>
      <c r="F1708" s="145" t="s">
        <v>789</v>
      </c>
      <c r="G1708" s="145" t="s">
        <v>790</v>
      </c>
      <c r="H1708" s="145" t="s">
        <v>791</v>
      </c>
      <c r="I1708" s="146" t="s">
        <v>792</v>
      </c>
      <c r="J1708" s="145" t="s">
        <v>793</v>
      </c>
    </row>
    <row r="1709" spans="1:8" ht="12.75">
      <c r="A1709" s="147" t="s">
        <v>885</v>
      </c>
      <c r="C1709" s="148">
        <v>396.15199999976903</v>
      </c>
      <c r="D1709" s="128">
        <v>6769455.829086304</v>
      </c>
      <c r="F1709" s="128">
        <v>97600</v>
      </c>
      <c r="G1709" s="128">
        <v>94600</v>
      </c>
      <c r="H1709" s="149" t="s">
        <v>79</v>
      </c>
    </row>
    <row r="1711" spans="4:8" ht="12.75">
      <c r="D1711" s="128">
        <v>6830642.094871521</v>
      </c>
      <c r="F1711" s="128">
        <v>96500</v>
      </c>
      <c r="G1711" s="128">
        <v>93800</v>
      </c>
      <c r="H1711" s="149" t="s">
        <v>80</v>
      </c>
    </row>
    <row r="1713" spans="4:8" ht="12.75">
      <c r="D1713" s="128">
        <v>6719787.526473999</v>
      </c>
      <c r="F1713" s="128">
        <v>94800</v>
      </c>
      <c r="G1713" s="128">
        <v>93900</v>
      </c>
      <c r="H1713" s="149" t="s">
        <v>81</v>
      </c>
    </row>
    <row r="1715" spans="1:10" ht="12.75">
      <c r="A1715" s="144" t="s">
        <v>794</v>
      </c>
      <c r="C1715" s="150" t="s">
        <v>795</v>
      </c>
      <c r="D1715" s="128">
        <v>6773295.150143942</v>
      </c>
      <c r="F1715" s="128">
        <v>96300</v>
      </c>
      <c r="G1715" s="128">
        <v>94100</v>
      </c>
      <c r="H1715" s="128">
        <v>6678083.378443585</v>
      </c>
      <c r="I1715" s="128">
        <v>-0.0001</v>
      </c>
      <c r="J1715" s="128">
        <v>-0.0001</v>
      </c>
    </row>
    <row r="1716" spans="1:8" ht="12.75">
      <c r="A1716" s="127">
        <v>38377.96702546296</v>
      </c>
      <c r="C1716" s="150" t="s">
        <v>796</v>
      </c>
      <c r="D1716" s="128">
        <v>55526.92250875546</v>
      </c>
      <c r="F1716" s="128">
        <v>1410.6735979665882</v>
      </c>
      <c r="G1716" s="128">
        <v>435.88989435406734</v>
      </c>
      <c r="H1716" s="128">
        <v>55526.92250875546</v>
      </c>
    </row>
    <row r="1718" spans="3:8" ht="12.75">
      <c r="C1718" s="150" t="s">
        <v>797</v>
      </c>
      <c r="D1718" s="128">
        <v>0.8197918631609528</v>
      </c>
      <c r="F1718" s="128">
        <v>1.4648739335063221</v>
      </c>
      <c r="G1718" s="128">
        <v>0.4632198664761609</v>
      </c>
      <c r="H1718" s="128">
        <v>0.831479922637575</v>
      </c>
    </row>
    <row r="1719" spans="1:10" ht="12.75">
      <c r="A1719" s="144" t="s">
        <v>786</v>
      </c>
      <c r="C1719" s="145" t="s">
        <v>787</v>
      </c>
      <c r="D1719" s="145" t="s">
        <v>788</v>
      </c>
      <c r="F1719" s="145" t="s">
        <v>789</v>
      </c>
      <c r="G1719" s="145" t="s">
        <v>790</v>
      </c>
      <c r="H1719" s="145" t="s">
        <v>791</v>
      </c>
      <c r="I1719" s="146" t="s">
        <v>792</v>
      </c>
      <c r="J1719" s="145" t="s">
        <v>793</v>
      </c>
    </row>
    <row r="1720" spans="1:8" ht="12.75">
      <c r="A1720" s="147" t="s">
        <v>892</v>
      </c>
      <c r="C1720" s="148">
        <v>589.5920000001788</v>
      </c>
      <c r="D1720" s="128">
        <v>989359.0051879883</v>
      </c>
      <c r="F1720" s="128">
        <v>6120</v>
      </c>
      <c r="G1720" s="128">
        <v>5150</v>
      </c>
      <c r="H1720" s="149" t="s">
        <v>82</v>
      </c>
    </row>
    <row r="1722" spans="4:8" ht="12.75">
      <c r="D1722" s="128">
        <v>927264.0373716354</v>
      </c>
      <c r="F1722" s="128">
        <v>6530.000000007451</v>
      </c>
      <c r="G1722" s="128">
        <v>5270</v>
      </c>
      <c r="H1722" s="149" t="s">
        <v>83</v>
      </c>
    </row>
    <row r="1724" spans="4:8" ht="12.75">
      <c r="D1724" s="128">
        <v>940436.291355133</v>
      </c>
      <c r="F1724" s="128">
        <v>6350</v>
      </c>
      <c r="G1724" s="128">
        <v>5120</v>
      </c>
      <c r="H1724" s="149" t="s">
        <v>84</v>
      </c>
    </row>
    <row r="1726" spans="1:10" ht="12.75">
      <c r="A1726" s="144" t="s">
        <v>794</v>
      </c>
      <c r="C1726" s="150" t="s">
        <v>795</v>
      </c>
      <c r="D1726" s="128">
        <v>952353.111304919</v>
      </c>
      <c r="F1726" s="128">
        <v>6333.333333335817</v>
      </c>
      <c r="G1726" s="128">
        <v>5180</v>
      </c>
      <c r="H1726" s="128">
        <v>946596.4446382511</v>
      </c>
      <c r="I1726" s="128">
        <v>-0.0001</v>
      </c>
      <c r="J1726" s="128">
        <v>-0.0001</v>
      </c>
    </row>
    <row r="1727" spans="1:8" ht="12.75">
      <c r="A1727" s="127">
        <v>38377.967627314814</v>
      </c>
      <c r="C1727" s="150" t="s">
        <v>796</v>
      </c>
      <c r="D1727" s="128">
        <v>32717.79646179138</v>
      </c>
      <c r="F1727" s="128">
        <v>205.5075018942025</v>
      </c>
      <c r="G1727" s="128">
        <v>79.37253933193772</v>
      </c>
      <c r="H1727" s="128">
        <v>32717.79646179138</v>
      </c>
    </row>
    <row r="1729" spans="3:8" ht="12.75">
      <c r="C1729" s="150" t="s">
        <v>797</v>
      </c>
      <c r="D1729" s="128">
        <v>3.435469058001112</v>
      </c>
      <c r="F1729" s="128">
        <v>3.2448552930650836</v>
      </c>
      <c r="G1729" s="128">
        <v>1.532288404091462</v>
      </c>
      <c r="H1729" s="128">
        <v>3.456361646730538</v>
      </c>
    </row>
    <row r="1730" spans="1:10" ht="12.75">
      <c r="A1730" s="144" t="s">
        <v>786</v>
      </c>
      <c r="C1730" s="145" t="s">
        <v>787</v>
      </c>
      <c r="D1730" s="145" t="s">
        <v>788</v>
      </c>
      <c r="F1730" s="145" t="s">
        <v>789</v>
      </c>
      <c r="G1730" s="145" t="s">
        <v>790</v>
      </c>
      <c r="H1730" s="145" t="s">
        <v>791</v>
      </c>
      <c r="I1730" s="146" t="s">
        <v>792</v>
      </c>
      <c r="J1730" s="145" t="s">
        <v>793</v>
      </c>
    </row>
    <row r="1731" spans="1:8" ht="12.75">
      <c r="A1731" s="147" t="s">
        <v>893</v>
      </c>
      <c r="C1731" s="148">
        <v>766.4900000002235</v>
      </c>
      <c r="D1731" s="128">
        <v>5988.275120317936</v>
      </c>
      <c r="F1731" s="128">
        <v>1760</v>
      </c>
      <c r="G1731" s="128">
        <v>1801.0000000018626</v>
      </c>
      <c r="H1731" s="149" t="s">
        <v>85</v>
      </c>
    </row>
    <row r="1733" spans="4:8" ht="12.75">
      <c r="D1733" s="128">
        <v>6221.0236057937145</v>
      </c>
      <c r="F1733" s="128">
        <v>1725</v>
      </c>
      <c r="G1733" s="128">
        <v>1667.0000000018626</v>
      </c>
      <c r="H1733" s="149" t="s">
        <v>86</v>
      </c>
    </row>
    <row r="1735" spans="4:8" ht="12.75">
      <c r="D1735" s="128">
        <v>6036.158463075757</v>
      </c>
      <c r="F1735" s="128">
        <v>1737</v>
      </c>
      <c r="G1735" s="128">
        <v>1789.0000000018626</v>
      </c>
      <c r="H1735" s="149" t="s">
        <v>87</v>
      </c>
    </row>
    <row r="1737" spans="1:10" ht="12.75">
      <c r="A1737" s="144" t="s">
        <v>794</v>
      </c>
      <c r="C1737" s="150" t="s">
        <v>795</v>
      </c>
      <c r="D1737" s="128">
        <v>6081.819063062469</v>
      </c>
      <c r="F1737" s="128">
        <v>1740.6666666666665</v>
      </c>
      <c r="G1737" s="128">
        <v>1752.3333333351961</v>
      </c>
      <c r="H1737" s="128">
        <v>4335.091420785078</v>
      </c>
      <c r="I1737" s="128">
        <v>-0.0001</v>
      </c>
      <c r="J1737" s="128">
        <v>-0.0001</v>
      </c>
    </row>
    <row r="1738" spans="1:8" ht="12.75">
      <c r="A1738" s="127">
        <v>38377.96824074074</v>
      </c>
      <c r="C1738" s="150" t="s">
        <v>796</v>
      </c>
      <c r="D1738" s="128">
        <v>122.90904021338643</v>
      </c>
      <c r="F1738" s="128">
        <v>17.7857620959388</v>
      </c>
      <c r="G1738" s="128">
        <v>74.14400402820263</v>
      </c>
      <c r="H1738" s="128">
        <v>122.90904021338643</v>
      </c>
    </row>
    <row r="1740" spans="3:8" ht="12.75">
      <c r="C1740" s="150" t="s">
        <v>797</v>
      </c>
      <c r="D1740" s="128">
        <v>2.020925629962695</v>
      </c>
      <c r="F1740" s="128">
        <v>1.0217787492879433</v>
      </c>
      <c r="G1740" s="128">
        <v>4.231158685264818</v>
      </c>
      <c r="H1740" s="128">
        <v>2.8352121854705388</v>
      </c>
    </row>
    <row r="1741" spans="1:16" ht="12.75">
      <c r="A1741" s="138" t="s">
        <v>736</v>
      </c>
      <c r="B1741" s="133" t="s">
        <v>88</v>
      </c>
      <c r="D1741" s="138" t="s">
        <v>737</v>
      </c>
      <c r="E1741" s="133" t="s">
        <v>738</v>
      </c>
      <c r="F1741" s="134" t="s">
        <v>819</v>
      </c>
      <c r="G1741" s="139" t="s">
        <v>740</v>
      </c>
      <c r="H1741" s="140">
        <v>2</v>
      </c>
      <c r="I1741" s="141" t="s">
        <v>741</v>
      </c>
      <c r="J1741" s="140">
        <v>1</v>
      </c>
      <c r="K1741" s="139" t="s">
        <v>742</v>
      </c>
      <c r="L1741" s="142">
        <v>1</v>
      </c>
      <c r="M1741" s="139" t="s">
        <v>743</v>
      </c>
      <c r="N1741" s="143">
        <v>1</v>
      </c>
      <c r="O1741" s="139" t="s">
        <v>744</v>
      </c>
      <c r="P1741" s="143">
        <v>1</v>
      </c>
    </row>
    <row r="1743" spans="1:10" ht="12.75">
      <c r="A1743" s="144" t="s">
        <v>786</v>
      </c>
      <c r="C1743" s="145" t="s">
        <v>787</v>
      </c>
      <c r="D1743" s="145" t="s">
        <v>788</v>
      </c>
      <c r="F1743" s="145" t="s">
        <v>789</v>
      </c>
      <c r="G1743" s="145" t="s">
        <v>790</v>
      </c>
      <c r="H1743" s="145" t="s">
        <v>791</v>
      </c>
      <c r="I1743" s="146" t="s">
        <v>792</v>
      </c>
      <c r="J1743" s="145" t="s">
        <v>793</v>
      </c>
    </row>
    <row r="1744" spans="1:8" ht="12.75">
      <c r="A1744" s="147" t="s">
        <v>717</v>
      </c>
      <c r="C1744" s="148">
        <v>178.2290000000503</v>
      </c>
      <c r="D1744" s="128">
        <v>482.49999999953434</v>
      </c>
      <c r="F1744" s="128">
        <v>450</v>
      </c>
      <c r="G1744" s="128">
        <v>500</v>
      </c>
      <c r="H1744" s="149" t="s">
        <v>89</v>
      </c>
    </row>
    <row r="1746" spans="4:8" ht="12.75">
      <c r="D1746" s="128">
        <v>454.75</v>
      </c>
      <c r="F1746" s="128">
        <v>436</v>
      </c>
      <c r="G1746" s="128">
        <v>442</v>
      </c>
      <c r="H1746" s="149" t="s">
        <v>90</v>
      </c>
    </row>
    <row r="1748" spans="4:8" ht="12.75">
      <c r="D1748" s="128">
        <v>502.99027254479006</v>
      </c>
      <c r="F1748" s="128">
        <v>432</v>
      </c>
      <c r="G1748" s="128">
        <v>404</v>
      </c>
      <c r="H1748" s="149" t="s">
        <v>91</v>
      </c>
    </row>
    <row r="1750" spans="1:8" ht="12.75">
      <c r="A1750" s="144" t="s">
        <v>794</v>
      </c>
      <c r="C1750" s="150" t="s">
        <v>795</v>
      </c>
      <c r="D1750" s="128">
        <v>480.08009084810817</v>
      </c>
      <c r="F1750" s="128">
        <v>439.33333333333337</v>
      </c>
      <c r="G1750" s="128">
        <v>448.66666666666663</v>
      </c>
      <c r="H1750" s="128">
        <v>34.95568139928924</v>
      </c>
    </row>
    <row r="1751" spans="1:8" ht="12.75">
      <c r="A1751" s="127">
        <v>38377.97056712963</v>
      </c>
      <c r="C1751" s="150" t="s">
        <v>796</v>
      </c>
      <c r="D1751" s="128">
        <v>24.211008736208235</v>
      </c>
      <c r="F1751" s="128">
        <v>9.451631252505218</v>
      </c>
      <c r="G1751" s="128">
        <v>48.34597535817571</v>
      </c>
      <c r="H1751" s="128">
        <v>24.211008736208235</v>
      </c>
    </row>
    <row r="1753" spans="3:8" ht="12.75">
      <c r="C1753" s="150" t="s">
        <v>797</v>
      </c>
      <c r="D1753" s="128">
        <v>5.043118679101467</v>
      </c>
      <c r="F1753" s="128">
        <v>2.151357644728046</v>
      </c>
      <c r="G1753" s="128">
        <v>10.7754774200986</v>
      </c>
      <c r="H1753" s="128">
        <v>69.26201340392272</v>
      </c>
    </row>
    <row r="1754" spans="1:10" ht="12.75">
      <c r="A1754" s="144" t="s">
        <v>786</v>
      </c>
      <c r="C1754" s="145" t="s">
        <v>787</v>
      </c>
      <c r="D1754" s="145" t="s">
        <v>788</v>
      </c>
      <c r="F1754" s="145" t="s">
        <v>789</v>
      </c>
      <c r="G1754" s="145" t="s">
        <v>790</v>
      </c>
      <c r="H1754" s="145" t="s">
        <v>791</v>
      </c>
      <c r="I1754" s="146" t="s">
        <v>792</v>
      </c>
      <c r="J1754" s="145" t="s">
        <v>793</v>
      </c>
    </row>
    <row r="1755" spans="1:8" ht="12.75">
      <c r="A1755" s="147" t="s">
        <v>886</v>
      </c>
      <c r="C1755" s="148">
        <v>251.61100000003353</v>
      </c>
      <c r="D1755" s="128">
        <v>5105801.666931152</v>
      </c>
      <c r="F1755" s="128">
        <v>29200</v>
      </c>
      <c r="G1755" s="128">
        <v>25900</v>
      </c>
      <c r="H1755" s="149" t="s">
        <v>92</v>
      </c>
    </row>
    <row r="1757" spans="4:8" ht="12.75">
      <c r="D1757" s="128">
        <v>4679257.378677368</v>
      </c>
      <c r="F1757" s="128">
        <v>30100</v>
      </c>
      <c r="G1757" s="128">
        <v>26300</v>
      </c>
      <c r="H1757" s="149" t="s">
        <v>93</v>
      </c>
    </row>
    <row r="1759" spans="4:8" ht="12.75">
      <c r="D1759" s="128">
        <v>4970298.53666687</v>
      </c>
      <c r="F1759" s="128">
        <v>31400</v>
      </c>
      <c r="G1759" s="128">
        <v>25700</v>
      </c>
      <c r="H1759" s="149" t="s">
        <v>94</v>
      </c>
    </row>
    <row r="1761" spans="1:10" ht="12.75">
      <c r="A1761" s="144" t="s">
        <v>794</v>
      </c>
      <c r="C1761" s="150" t="s">
        <v>795</v>
      </c>
      <c r="D1761" s="128">
        <v>4918452.52742513</v>
      </c>
      <c r="F1761" s="128">
        <v>30233.333333333336</v>
      </c>
      <c r="G1761" s="128">
        <v>25966.666666666664</v>
      </c>
      <c r="H1761" s="128">
        <v>4890373.556997967</v>
      </c>
      <c r="I1761" s="128">
        <v>-0.0001</v>
      </c>
      <c r="J1761" s="128">
        <v>-0.0001</v>
      </c>
    </row>
    <row r="1762" spans="1:8" ht="12.75">
      <c r="A1762" s="127">
        <v>38377.97115740741</v>
      </c>
      <c r="C1762" s="150" t="s">
        <v>796</v>
      </c>
      <c r="D1762" s="128">
        <v>217947.27336263392</v>
      </c>
      <c r="F1762" s="128">
        <v>1106.0440015358038</v>
      </c>
      <c r="G1762" s="128">
        <v>305.5050463303894</v>
      </c>
      <c r="H1762" s="128">
        <v>217947.27336263392</v>
      </c>
    </row>
    <row r="1764" spans="3:8" ht="12.75">
      <c r="C1764" s="150" t="s">
        <v>797</v>
      </c>
      <c r="D1764" s="128">
        <v>4.431216366273072</v>
      </c>
      <c r="F1764" s="128">
        <v>3.658359431761204</v>
      </c>
      <c r="G1764" s="128">
        <v>1.1765277779090737</v>
      </c>
      <c r="H1764" s="128">
        <v>4.456659002066588</v>
      </c>
    </row>
    <row r="1765" spans="1:10" ht="12.75">
      <c r="A1765" s="144" t="s">
        <v>786</v>
      </c>
      <c r="C1765" s="145" t="s">
        <v>787</v>
      </c>
      <c r="D1765" s="145" t="s">
        <v>788</v>
      </c>
      <c r="F1765" s="145" t="s">
        <v>789</v>
      </c>
      <c r="G1765" s="145" t="s">
        <v>790</v>
      </c>
      <c r="H1765" s="145" t="s">
        <v>791</v>
      </c>
      <c r="I1765" s="146" t="s">
        <v>792</v>
      </c>
      <c r="J1765" s="145" t="s">
        <v>793</v>
      </c>
    </row>
    <row r="1766" spans="1:8" ht="12.75">
      <c r="A1766" s="147" t="s">
        <v>889</v>
      </c>
      <c r="C1766" s="148">
        <v>257.6099999998696</v>
      </c>
      <c r="D1766" s="128">
        <v>288672.58845090866</v>
      </c>
      <c r="F1766" s="128">
        <v>10705</v>
      </c>
      <c r="G1766" s="128">
        <v>9022.5</v>
      </c>
      <c r="H1766" s="149" t="s">
        <v>95</v>
      </c>
    </row>
    <row r="1768" spans="4:8" ht="12.75">
      <c r="D1768" s="128">
        <v>293923.62990665436</v>
      </c>
      <c r="F1768" s="128">
        <v>10422.5</v>
      </c>
      <c r="G1768" s="128">
        <v>9032.5</v>
      </c>
      <c r="H1768" s="149" t="s">
        <v>96</v>
      </c>
    </row>
    <row r="1770" spans="4:8" ht="12.75">
      <c r="D1770" s="128">
        <v>264828.98501873016</v>
      </c>
      <c r="F1770" s="128">
        <v>10735</v>
      </c>
      <c r="G1770" s="128">
        <v>9120</v>
      </c>
      <c r="H1770" s="149" t="s">
        <v>97</v>
      </c>
    </row>
    <row r="1772" spans="1:10" ht="12.75">
      <c r="A1772" s="144" t="s">
        <v>794</v>
      </c>
      <c r="C1772" s="150" t="s">
        <v>795</v>
      </c>
      <c r="D1772" s="128">
        <v>282475.06779209775</v>
      </c>
      <c r="F1772" s="128">
        <v>10620.833333333332</v>
      </c>
      <c r="G1772" s="128">
        <v>9058.333333333334</v>
      </c>
      <c r="H1772" s="128">
        <v>272635.4844587644</v>
      </c>
      <c r="I1772" s="128">
        <v>-0.0001</v>
      </c>
      <c r="J1772" s="128">
        <v>-0.0001</v>
      </c>
    </row>
    <row r="1773" spans="1:8" ht="12.75">
      <c r="A1773" s="127">
        <v>38377.97189814815</v>
      </c>
      <c r="C1773" s="150" t="s">
        <v>796</v>
      </c>
      <c r="D1773" s="128">
        <v>15505.854927281032</v>
      </c>
      <c r="F1773" s="128">
        <v>172.4154382105423</v>
      </c>
      <c r="G1773" s="128">
        <v>53.638450139180314</v>
      </c>
      <c r="H1773" s="128">
        <v>15505.854927281032</v>
      </c>
    </row>
    <row r="1775" spans="3:8" ht="12.75">
      <c r="C1775" s="150" t="s">
        <v>797</v>
      </c>
      <c r="D1775" s="128">
        <v>5.489282664299906</v>
      </c>
      <c r="F1775" s="128">
        <v>1.6233701518450436</v>
      </c>
      <c r="G1775" s="128">
        <v>0.5921448037444009</v>
      </c>
      <c r="H1775" s="128">
        <v>5.687394272269156</v>
      </c>
    </row>
    <row r="1776" spans="1:10" ht="12.75">
      <c r="A1776" s="144" t="s">
        <v>786</v>
      </c>
      <c r="C1776" s="145" t="s">
        <v>787</v>
      </c>
      <c r="D1776" s="145" t="s">
        <v>788</v>
      </c>
      <c r="F1776" s="145" t="s">
        <v>789</v>
      </c>
      <c r="G1776" s="145" t="s">
        <v>790</v>
      </c>
      <c r="H1776" s="145" t="s">
        <v>791</v>
      </c>
      <c r="I1776" s="146" t="s">
        <v>792</v>
      </c>
      <c r="J1776" s="145" t="s">
        <v>793</v>
      </c>
    </row>
    <row r="1777" spans="1:8" ht="12.75">
      <c r="A1777" s="147" t="s">
        <v>888</v>
      </c>
      <c r="C1777" s="148">
        <v>259.9399999999441</v>
      </c>
      <c r="D1777" s="128">
        <v>1936528.3439235687</v>
      </c>
      <c r="F1777" s="128">
        <v>19775</v>
      </c>
      <c r="G1777" s="128">
        <v>17950</v>
      </c>
      <c r="H1777" s="149" t="s">
        <v>98</v>
      </c>
    </row>
    <row r="1779" spans="4:8" ht="12.75">
      <c r="D1779" s="128">
        <v>1998416.721567154</v>
      </c>
      <c r="F1779" s="128">
        <v>19750</v>
      </c>
      <c r="G1779" s="128">
        <v>17975</v>
      </c>
      <c r="H1779" s="149" t="s">
        <v>99</v>
      </c>
    </row>
    <row r="1781" spans="4:8" ht="12.75">
      <c r="D1781" s="128">
        <v>1926780.5929546356</v>
      </c>
      <c r="F1781" s="128">
        <v>20100</v>
      </c>
      <c r="G1781" s="128">
        <v>17800</v>
      </c>
      <c r="H1781" s="149" t="s">
        <v>100</v>
      </c>
    </row>
    <row r="1783" spans="1:10" ht="12.75">
      <c r="A1783" s="144" t="s">
        <v>794</v>
      </c>
      <c r="C1783" s="150" t="s">
        <v>795</v>
      </c>
      <c r="D1783" s="128">
        <v>1953908.5528151193</v>
      </c>
      <c r="F1783" s="128">
        <v>19875</v>
      </c>
      <c r="G1783" s="128">
        <v>17908.333333333332</v>
      </c>
      <c r="H1783" s="128">
        <v>1935006.95348852</v>
      </c>
      <c r="I1783" s="128">
        <v>-0.0001</v>
      </c>
      <c r="J1783" s="128">
        <v>-0.0001</v>
      </c>
    </row>
    <row r="1784" spans="1:8" ht="12.75">
      <c r="A1784" s="127">
        <v>38377.97267361111</v>
      </c>
      <c r="C1784" s="150" t="s">
        <v>796</v>
      </c>
      <c r="D1784" s="128">
        <v>38852.12319144648</v>
      </c>
      <c r="F1784" s="128">
        <v>195.25624189766637</v>
      </c>
      <c r="G1784" s="128">
        <v>94.64847243000457</v>
      </c>
      <c r="H1784" s="128">
        <v>38852.12319144648</v>
      </c>
    </row>
    <row r="1786" spans="3:8" ht="12.75">
      <c r="C1786" s="150" t="s">
        <v>797</v>
      </c>
      <c r="D1786" s="128">
        <v>1.9884309905634927</v>
      </c>
      <c r="F1786" s="128">
        <v>0.98242134288134</v>
      </c>
      <c r="G1786" s="128">
        <v>0.5285163653606584</v>
      </c>
      <c r="H1786" s="128">
        <v>2.007854448347179</v>
      </c>
    </row>
    <row r="1787" spans="1:10" ht="12.75">
      <c r="A1787" s="144" t="s">
        <v>786</v>
      </c>
      <c r="C1787" s="145" t="s">
        <v>787</v>
      </c>
      <c r="D1787" s="145" t="s">
        <v>788</v>
      </c>
      <c r="F1787" s="145" t="s">
        <v>789</v>
      </c>
      <c r="G1787" s="145" t="s">
        <v>790</v>
      </c>
      <c r="H1787" s="145" t="s">
        <v>791</v>
      </c>
      <c r="I1787" s="146" t="s">
        <v>792</v>
      </c>
      <c r="J1787" s="145" t="s">
        <v>793</v>
      </c>
    </row>
    <row r="1788" spans="1:8" ht="12.75">
      <c r="A1788" s="147" t="s">
        <v>890</v>
      </c>
      <c r="C1788" s="148">
        <v>285.2129999999888</v>
      </c>
      <c r="D1788" s="128">
        <v>1078186.097185135</v>
      </c>
      <c r="F1788" s="128">
        <v>13275</v>
      </c>
      <c r="G1788" s="128">
        <v>12400</v>
      </c>
      <c r="H1788" s="149" t="s">
        <v>101</v>
      </c>
    </row>
    <row r="1790" spans="4:8" ht="12.75">
      <c r="D1790" s="128">
        <v>1127707.9469127655</v>
      </c>
      <c r="F1790" s="128">
        <v>13725</v>
      </c>
      <c r="G1790" s="128">
        <v>12450</v>
      </c>
      <c r="H1790" s="149" t="s">
        <v>102</v>
      </c>
    </row>
    <row r="1792" spans="4:8" ht="12.75">
      <c r="D1792" s="128">
        <v>1122091.2452011108</v>
      </c>
      <c r="F1792" s="128">
        <v>13625</v>
      </c>
      <c r="G1792" s="128">
        <v>12375</v>
      </c>
      <c r="H1792" s="149" t="s">
        <v>103</v>
      </c>
    </row>
    <row r="1794" spans="1:10" ht="12.75">
      <c r="A1794" s="144" t="s">
        <v>794</v>
      </c>
      <c r="C1794" s="150" t="s">
        <v>795</v>
      </c>
      <c r="D1794" s="128">
        <v>1109328.4297663372</v>
      </c>
      <c r="F1794" s="128">
        <v>13541.666666666668</v>
      </c>
      <c r="G1794" s="128">
        <v>12408.333333333332</v>
      </c>
      <c r="H1794" s="128">
        <v>1096413.332560991</v>
      </c>
      <c r="I1794" s="128">
        <v>-0.0001</v>
      </c>
      <c r="J1794" s="128">
        <v>-0.0001</v>
      </c>
    </row>
    <row r="1795" spans="1:8" ht="12.75">
      <c r="A1795" s="127">
        <v>38377.97346064815</v>
      </c>
      <c r="C1795" s="150" t="s">
        <v>796</v>
      </c>
      <c r="D1795" s="128">
        <v>27115.871615681564</v>
      </c>
      <c r="F1795" s="128">
        <v>236.29078131263043</v>
      </c>
      <c r="G1795" s="128">
        <v>38.188130791298676</v>
      </c>
      <c r="H1795" s="128">
        <v>27115.871615681564</v>
      </c>
    </row>
    <row r="1797" spans="3:8" ht="12.75">
      <c r="C1797" s="150" t="s">
        <v>797</v>
      </c>
      <c r="D1797" s="128">
        <v>2.4443501931518252</v>
      </c>
      <c r="F1797" s="128">
        <v>1.74491653892404</v>
      </c>
      <c r="G1797" s="128">
        <v>0.3077619674248383</v>
      </c>
      <c r="H1797" s="128">
        <v>2.473143185184058</v>
      </c>
    </row>
    <row r="1798" spans="1:10" ht="12.75">
      <c r="A1798" s="144" t="s">
        <v>786</v>
      </c>
      <c r="C1798" s="145" t="s">
        <v>787</v>
      </c>
      <c r="D1798" s="145" t="s">
        <v>788</v>
      </c>
      <c r="F1798" s="145" t="s">
        <v>789</v>
      </c>
      <c r="G1798" s="145" t="s">
        <v>790</v>
      </c>
      <c r="H1798" s="145" t="s">
        <v>791</v>
      </c>
      <c r="I1798" s="146" t="s">
        <v>792</v>
      </c>
      <c r="J1798" s="145" t="s">
        <v>793</v>
      </c>
    </row>
    <row r="1799" spans="1:8" ht="12.75">
      <c r="A1799" s="147" t="s">
        <v>886</v>
      </c>
      <c r="C1799" s="148">
        <v>288.1579999998212</v>
      </c>
      <c r="D1799" s="128">
        <v>491069.62848854065</v>
      </c>
      <c r="F1799" s="128">
        <v>4280</v>
      </c>
      <c r="G1799" s="128">
        <v>3950</v>
      </c>
      <c r="H1799" s="149" t="s">
        <v>104</v>
      </c>
    </row>
    <row r="1801" spans="4:8" ht="12.75">
      <c r="D1801" s="128">
        <v>491368.43957185745</v>
      </c>
      <c r="F1801" s="128">
        <v>4280</v>
      </c>
      <c r="G1801" s="128">
        <v>3950</v>
      </c>
      <c r="H1801" s="149" t="s">
        <v>105</v>
      </c>
    </row>
    <row r="1803" spans="4:8" ht="12.75">
      <c r="D1803" s="128">
        <v>495812.2592225075</v>
      </c>
      <c r="F1803" s="128">
        <v>4280</v>
      </c>
      <c r="G1803" s="128">
        <v>3950</v>
      </c>
      <c r="H1803" s="149" t="s">
        <v>106</v>
      </c>
    </row>
    <row r="1805" spans="1:10" ht="12.75">
      <c r="A1805" s="144" t="s">
        <v>794</v>
      </c>
      <c r="C1805" s="150" t="s">
        <v>795</v>
      </c>
      <c r="D1805" s="128">
        <v>492750.1090943018</v>
      </c>
      <c r="F1805" s="128">
        <v>4280</v>
      </c>
      <c r="G1805" s="128">
        <v>3950</v>
      </c>
      <c r="H1805" s="128">
        <v>488637.6644040364</v>
      </c>
      <c r="I1805" s="128">
        <v>-0.0001</v>
      </c>
      <c r="J1805" s="128">
        <v>-0.0001</v>
      </c>
    </row>
    <row r="1806" spans="1:8" ht="12.75">
      <c r="A1806" s="127">
        <v>38377.97399305556</v>
      </c>
      <c r="C1806" s="150" t="s">
        <v>796</v>
      </c>
      <c r="D1806" s="128">
        <v>2656.105150697634</v>
      </c>
      <c r="H1806" s="128">
        <v>2656.105150697634</v>
      </c>
    </row>
    <row r="1808" spans="3:8" ht="12.75">
      <c r="C1808" s="150" t="s">
        <v>797</v>
      </c>
      <c r="D1808" s="128">
        <v>0.5390369482778364</v>
      </c>
      <c r="F1808" s="128">
        <v>0</v>
      </c>
      <c r="G1808" s="128">
        <v>0</v>
      </c>
      <c r="H1808" s="128">
        <v>0.5435735605721541</v>
      </c>
    </row>
    <row r="1809" spans="1:10" ht="12.75">
      <c r="A1809" s="144" t="s">
        <v>786</v>
      </c>
      <c r="C1809" s="145" t="s">
        <v>787</v>
      </c>
      <c r="D1809" s="145" t="s">
        <v>788</v>
      </c>
      <c r="F1809" s="145" t="s">
        <v>789</v>
      </c>
      <c r="G1809" s="145" t="s">
        <v>790</v>
      </c>
      <c r="H1809" s="145" t="s">
        <v>791</v>
      </c>
      <c r="I1809" s="146" t="s">
        <v>792</v>
      </c>
      <c r="J1809" s="145" t="s">
        <v>793</v>
      </c>
    </row>
    <row r="1810" spans="1:8" ht="12.75">
      <c r="A1810" s="147" t="s">
        <v>887</v>
      </c>
      <c r="C1810" s="148">
        <v>334.94100000010803</v>
      </c>
      <c r="D1810" s="128">
        <v>236652.1513826847</v>
      </c>
      <c r="F1810" s="128">
        <v>26600</v>
      </c>
      <c r="H1810" s="149" t="s">
        <v>107</v>
      </c>
    </row>
    <row r="1812" spans="4:8" ht="12.75">
      <c r="D1812" s="128">
        <v>233932.08783888817</v>
      </c>
      <c r="F1812" s="128">
        <v>27000</v>
      </c>
      <c r="H1812" s="149" t="s">
        <v>108</v>
      </c>
    </row>
    <row r="1814" spans="4:8" ht="12.75">
      <c r="D1814" s="128">
        <v>244200.40931415558</v>
      </c>
      <c r="F1814" s="128">
        <v>26600</v>
      </c>
      <c r="H1814" s="149" t="s">
        <v>109</v>
      </c>
    </row>
    <row r="1816" spans="1:10" ht="12.75">
      <c r="A1816" s="144" t="s">
        <v>794</v>
      </c>
      <c r="C1816" s="150" t="s">
        <v>795</v>
      </c>
      <c r="D1816" s="128">
        <v>238261.54951190948</v>
      </c>
      <c r="F1816" s="128">
        <v>26733.333333333336</v>
      </c>
      <c r="H1816" s="128">
        <v>211528.21617857617</v>
      </c>
      <c r="I1816" s="128">
        <v>-0.0001</v>
      </c>
      <c r="J1816" s="128">
        <v>-0.0001</v>
      </c>
    </row>
    <row r="1817" spans="1:8" ht="12.75">
      <c r="A1817" s="127">
        <v>38377.97452546296</v>
      </c>
      <c r="C1817" s="150" t="s">
        <v>796</v>
      </c>
      <c r="D1817" s="128">
        <v>5319.983856517497</v>
      </c>
      <c r="F1817" s="128">
        <v>230.94010767585027</v>
      </c>
      <c r="H1817" s="128">
        <v>5319.983856517497</v>
      </c>
    </row>
    <row r="1819" spans="3:8" ht="12.75">
      <c r="C1819" s="150" t="s">
        <v>797</v>
      </c>
      <c r="D1819" s="128">
        <v>2.2328335677392115</v>
      </c>
      <c r="F1819" s="128">
        <v>0.8638657394358488</v>
      </c>
      <c r="H1819" s="128">
        <v>2.515023268586666</v>
      </c>
    </row>
    <row r="1820" spans="1:10" ht="12.75">
      <c r="A1820" s="144" t="s">
        <v>786</v>
      </c>
      <c r="C1820" s="145" t="s">
        <v>787</v>
      </c>
      <c r="D1820" s="145" t="s">
        <v>788</v>
      </c>
      <c r="F1820" s="145" t="s">
        <v>789</v>
      </c>
      <c r="G1820" s="145" t="s">
        <v>790</v>
      </c>
      <c r="H1820" s="145" t="s">
        <v>791</v>
      </c>
      <c r="I1820" s="146" t="s">
        <v>792</v>
      </c>
      <c r="J1820" s="145" t="s">
        <v>793</v>
      </c>
    </row>
    <row r="1821" spans="1:8" ht="12.75">
      <c r="A1821" s="147" t="s">
        <v>891</v>
      </c>
      <c r="C1821" s="148">
        <v>393.36599999992177</v>
      </c>
      <c r="D1821" s="128">
        <v>6510428.241928101</v>
      </c>
      <c r="F1821" s="128">
        <v>21000</v>
      </c>
      <c r="G1821" s="128">
        <v>18100</v>
      </c>
      <c r="H1821" s="149" t="s">
        <v>110</v>
      </c>
    </row>
    <row r="1823" spans="4:8" ht="12.75">
      <c r="D1823" s="128">
        <v>6494831.040519714</v>
      </c>
      <c r="F1823" s="128">
        <v>24200</v>
      </c>
      <c r="G1823" s="128">
        <v>19300</v>
      </c>
      <c r="H1823" s="149" t="s">
        <v>111</v>
      </c>
    </row>
    <row r="1825" spans="4:8" ht="12.75">
      <c r="D1825" s="128">
        <v>6021801.3717803955</v>
      </c>
      <c r="F1825" s="128">
        <v>22100</v>
      </c>
      <c r="G1825" s="128">
        <v>19200</v>
      </c>
      <c r="H1825" s="149" t="s">
        <v>112</v>
      </c>
    </row>
    <row r="1827" spans="1:10" ht="12.75">
      <c r="A1827" s="144" t="s">
        <v>794</v>
      </c>
      <c r="C1827" s="150" t="s">
        <v>795</v>
      </c>
      <c r="D1827" s="128">
        <v>6342353.551409403</v>
      </c>
      <c r="F1827" s="128">
        <v>22433.333333333336</v>
      </c>
      <c r="G1827" s="128">
        <v>18866.666666666668</v>
      </c>
      <c r="H1827" s="128">
        <v>6321703.551409403</v>
      </c>
      <c r="I1827" s="128">
        <v>-0.0001</v>
      </c>
      <c r="J1827" s="128">
        <v>-0.0001</v>
      </c>
    </row>
    <row r="1828" spans="1:8" ht="12.75">
      <c r="A1828" s="127">
        <v>38377.97509259259</v>
      </c>
      <c r="C1828" s="150" t="s">
        <v>796</v>
      </c>
      <c r="D1828" s="128">
        <v>277715.8495146433</v>
      </c>
      <c r="F1828" s="128">
        <v>1625.8331197676266</v>
      </c>
      <c r="G1828" s="128">
        <v>665.8328118479393</v>
      </c>
      <c r="H1828" s="128">
        <v>277715.8495146433</v>
      </c>
    </row>
    <row r="1830" spans="3:8" ht="12.75">
      <c r="C1830" s="150" t="s">
        <v>797</v>
      </c>
      <c r="D1830" s="128">
        <v>4.378750684009551</v>
      </c>
      <c r="F1830" s="128">
        <v>7.2473987508215165</v>
      </c>
      <c r="G1830" s="128">
        <v>3.529149179406038</v>
      </c>
      <c r="H1830" s="128">
        <v>4.393053980722133</v>
      </c>
    </row>
    <row r="1831" spans="1:10" ht="12.75">
      <c r="A1831" s="144" t="s">
        <v>786</v>
      </c>
      <c r="C1831" s="145" t="s">
        <v>787</v>
      </c>
      <c r="D1831" s="145" t="s">
        <v>788</v>
      </c>
      <c r="F1831" s="145" t="s">
        <v>789</v>
      </c>
      <c r="G1831" s="145" t="s">
        <v>790</v>
      </c>
      <c r="H1831" s="145" t="s">
        <v>791</v>
      </c>
      <c r="I1831" s="146" t="s">
        <v>792</v>
      </c>
      <c r="J1831" s="145" t="s">
        <v>793</v>
      </c>
    </row>
    <row r="1832" spans="1:8" ht="12.75">
      <c r="A1832" s="147" t="s">
        <v>885</v>
      </c>
      <c r="C1832" s="148">
        <v>396.15199999976903</v>
      </c>
      <c r="D1832" s="128">
        <v>6402873.516403198</v>
      </c>
      <c r="F1832" s="128">
        <v>94800</v>
      </c>
      <c r="G1832" s="128">
        <v>101000</v>
      </c>
      <c r="H1832" s="149" t="s">
        <v>113</v>
      </c>
    </row>
    <row r="1834" spans="4:8" ht="12.75">
      <c r="D1834" s="128">
        <v>5620075</v>
      </c>
      <c r="F1834" s="128">
        <v>92200</v>
      </c>
      <c r="G1834" s="128">
        <v>98100</v>
      </c>
      <c r="H1834" s="149" t="s">
        <v>114</v>
      </c>
    </row>
    <row r="1836" spans="4:8" ht="12.75">
      <c r="D1836" s="128">
        <v>6689319.576782227</v>
      </c>
      <c r="F1836" s="128">
        <v>96100</v>
      </c>
      <c r="G1836" s="128">
        <v>98100</v>
      </c>
      <c r="H1836" s="149" t="s">
        <v>115</v>
      </c>
    </row>
    <row r="1838" spans="1:10" ht="12.75">
      <c r="A1838" s="144" t="s">
        <v>794</v>
      </c>
      <c r="C1838" s="150" t="s">
        <v>795</v>
      </c>
      <c r="D1838" s="128">
        <v>6237422.697728476</v>
      </c>
      <c r="F1838" s="128">
        <v>94366.66666666666</v>
      </c>
      <c r="G1838" s="128">
        <v>99066.66666666666</v>
      </c>
      <c r="H1838" s="128">
        <v>6140731.179694389</v>
      </c>
      <c r="I1838" s="128">
        <v>-0.0001</v>
      </c>
      <c r="J1838" s="128">
        <v>-0.0001</v>
      </c>
    </row>
    <row r="1839" spans="1:8" ht="12.75">
      <c r="A1839" s="127">
        <v>38377.97565972222</v>
      </c>
      <c r="C1839" s="150" t="s">
        <v>796</v>
      </c>
      <c r="D1839" s="128">
        <v>553490.2630531513</v>
      </c>
      <c r="F1839" s="128">
        <v>1985.7828011475306</v>
      </c>
      <c r="G1839" s="128">
        <v>1674.3157806499148</v>
      </c>
      <c r="H1839" s="128">
        <v>553490.2630531513</v>
      </c>
    </row>
    <row r="1841" spans="3:8" ht="12.75">
      <c r="C1841" s="150" t="s">
        <v>797</v>
      </c>
      <c r="D1841" s="128">
        <v>8.87370136474348</v>
      </c>
      <c r="F1841" s="128">
        <v>2.1043265289447524</v>
      </c>
      <c r="G1841" s="128">
        <v>1.6900899535497123</v>
      </c>
      <c r="H1841" s="128">
        <v>9.013426037657903</v>
      </c>
    </row>
    <row r="1842" spans="1:10" ht="12.75">
      <c r="A1842" s="144" t="s">
        <v>786</v>
      </c>
      <c r="C1842" s="145" t="s">
        <v>787</v>
      </c>
      <c r="D1842" s="145" t="s">
        <v>788</v>
      </c>
      <c r="F1842" s="145" t="s">
        <v>789</v>
      </c>
      <c r="G1842" s="145" t="s">
        <v>790</v>
      </c>
      <c r="H1842" s="145" t="s">
        <v>791</v>
      </c>
      <c r="I1842" s="146" t="s">
        <v>792</v>
      </c>
      <c r="J1842" s="145" t="s">
        <v>793</v>
      </c>
    </row>
    <row r="1843" spans="1:8" ht="12.75">
      <c r="A1843" s="147" t="s">
        <v>892</v>
      </c>
      <c r="C1843" s="148">
        <v>589.5920000001788</v>
      </c>
      <c r="D1843" s="128">
        <v>363018.32921886444</v>
      </c>
      <c r="F1843" s="128">
        <v>3790.0000000037253</v>
      </c>
      <c r="G1843" s="128">
        <v>3090</v>
      </c>
      <c r="H1843" s="149" t="s">
        <v>116</v>
      </c>
    </row>
    <row r="1845" spans="4:8" ht="12.75">
      <c r="D1845" s="128">
        <v>330913.5788564682</v>
      </c>
      <c r="F1845" s="128">
        <v>3909.9999999962747</v>
      </c>
      <c r="G1845" s="128">
        <v>3150</v>
      </c>
      <c r="H1845" s="149" t="s">
        <v>117</v>
      </c>
    </row>
    <row r="1847" spans="4:8" ht="12.75">
      <c r="D1847" s="128">
        <v>389663.23827695847</v>
      </c>
      <c r="F1847" s="128">
        <v>3680</v>
      </c>
      <c r="G1847" s="128">
        <v>3150</v>
      </c>
      <c r="H1847" s="149" t="s">
        <v>118</v>
      </c>
    </row>
    <row r="1849" spans="1:10" ht="12.75">
      <c r="A1849" s="144" t="s">
        <v>794</v>
      </c>
      <c r="C1849" s="150" t="s">
        <v>795</v>
      </c>
      <c r="D1849" s="128">
        <v>361198.38211743033</v>
      </c>
      <c r="F1849" s="128">
        <v>3793.333333333333</v>
      </c>
      <c r="G1849" s="128">
        <v>3130</v>
      </c>
      <c r="H1849" s="128">
        <v>357736.7154507637</v>
      </c>
      <c r="I1849" s="128">
        <v>-0.0001</v>
      </c>
      <c r="J1849" s="128">
        <v>-0.0001</v>
      </c>
    </row>
    <row r="1850" spans="1:8" ht="12.75">
      <c r="A1850" s="127">
        <v>38377.97626157408</v>
      </c>
      <c r="C1850" s="150" t="s">
        <v>796</v>
      </c>
      <c r="D1850" s="128">
        <v>29417.083065711122</v>
      </c>
      <c r="F1850" s="128">
        <v>115.03622617631495</v>
      </c>
      <c r="G1850" s="128">
        <v>34.64101615137754</v>
      </c>
      <c r="H1850" s="128">
        <v>29417.083065711122</v>
      </c>
    </row>
    <row r="1852" spans="3:8" ht="12.75">
      <c r="C1852" s="150" t="s">
        <v>797</v>
      </c>
      <c r="D1852" s="128">
        <v>8.144300894500477</v>
      </c>
      <c r="F1852" s="128">
        <v>3.0325894422578643</v>
      </c>
      <c r="G1852" s="128">
        <v>1.1067417300759599</v>
      </c>
      <c r="H1852" s="128">
        <v>8.223109844524716</v>
      </c>
    </row>
    <row r="1853" spans="1:10" ht="12.75">
      <c r="A1853" s="144" t="s">
        <v>786</v>
      </c>
      <c r="C1853" s="145" t="s">
        <v>787</v>
      </c>
      <c r="D1853" s="145" t="s">
        <v>788</v>
      </c>
      <c r="F1853" s="145" t="s">
        <v>789</v>
      </c>
      <c r="G1853" s="145" t="s">
        <v>790</v>
      </c>
      <c r="H1853" s="145" t="s">
        <v>791</v>
      </c>
      <c r="I1853" s="146" t="s">
        <v>792</v>
      </c>
      <c r="J1853" s="145" t="s">
        <v>793</v>
      </c>
    </row>
    <row r="1854" spans="1:8" ht="12.75">
      <c r="A1854" s="147" t="s">
        <v>893</v>
      </c>
      <c r="C1854" s="148">
        <v>766.4900000002235</v>
      </c>
      <c r="D1854" s="128">
        <v>5079.399635031819</v>
      </c>
      <c r="F1854" s="128">
        <v>1749</v>
      </c>
      <c r="G1854" s="128">
        <v>1804.9999999981374</v>
      </c>
      <c r="H1854" s="149" t="s">
        <v>119</v>
      </c>
    </row>
    <row r="1856" spans="4:8" ht="12.75">
      <c r="D1856" s="128">
        <v>5096.270502269268</v>
      </c>
      <c r="F1856" s="128">
        <v>1720.0000000018626</v>
      </c>
      <c r="G1856" s="128">
        <v>1901.0000000018626</v>
      </c>
      <c r="H1856" s="149" t="s">
        <v>120</v>
      </c>
    </row>
    <row r="1858" spans="4:8" ht="12.75">
      <c r="D1858" s="128">
        <v>5211.958277255297</v>
      </c>
      <c r="F1858" s="128">
        <v>1771</v>
      </c>
      <c r="G1858" s="128">
        <v>1879</v>
      </c>
      <c r="H1858" s="149" t="s">
        <v>121</v>
      </c>
    </row>
    <row r="1860" spans="1:10" ht="12.75">
      <c r="A1860" s="144" t="s">
        <v>794</v>
      </c>
      <c r="C1860" s="150" t="s">
        <v>795</v>
      </c>
      <c r="D1860" s="128">
        <v>5129.209471518795</v>
      </c>
      <c r="F1860" s="128">
        <v>1746.6666666672877</v>
      </c>
      <c r="G1860" s="128">
        <v>1861.6666666666665</v>
      </c>
      <c r="H1860" s="128">
        <v>3322.7989024128055</v>
      </c>
      <c r="I1860" s="128">
        <v>-0.0001</v>
      </c>
      <c r="J1860" s="128">
        <v>-0.0001</v>
      </c>
    </row>
    <row r="1861" spans="1:8" ht="12.75">
      <c r="A1861" s="127">
        <v>38377.976875</v>
      </c>
      <c r="C1861" s="150" t="s">
        <v>796</v>
      </c>
      <c r="D1861" s="128">
        <v>72.15732934663548</v>
      </c>
      <c r="F1861" s="128">
        <v>25.57994005630311</v>
      </c>
      <c r="G1861" s="128">
        <v>50.292477901890535</v>
      </c>
      <c r="H1861" s="128">
        <v>72.15732934663548</v>
      </c>
    </row>
    <row r="1863" spans="3:8" ht="12.75">
      <c r="C1863" s="150" t="s">
        <v>797</v>
      </c>
      <c r="D1863" s="128">
        <v>1.4067924062627373</v>
      </c>
      <c r="F1863" s="128">
        <v>1.464500384902329</v>
      </c>
      <c r="G1863" s="128">
        <v>2.7014759839869584</v>
      </c>
      <c r="H1863" s="128">
        <v>2.171582797088304</v>
      </c>
    </row>
    <row r="1864" spans="1:16" ht="12.75">
      <c r="A1864" s="138" t="s">
        <v>736</v>
      </c>
      <c r="B1864" s="133" t="s">
        <v>122</v>
      </c>
      <c r="D1864" s="138" t="s">
        <v>737</v>
      </c>
      <c r="E1864" s="133" t="s">
        <v>738</v>
      </c>
      <c r="F1864" s="134" t="s">
        <v>820</v>
      </c>
      <c r="G1864" s="139" t="s">
        <v>740</v>
      </c>
      <c r="H1864" s="140">
        <v>2</v>
      </c>
      <c r="I1864" s="141" t="s">
        <v>741</v>
      </c>
      <c r="J1864" s="140">
        <v>2</v>
      </c>
      <c r="K1864" s="139" t="s">
        <v>742</v>
      </c>
      <c r="L1864" s="142">
        <v>1</v>
      </c>
      <c r="M1864" s="139" t="s">
        <v>743</v>
      </c>
      <c r="N1864" s="143">
        <v>1</v>
      </c>
      <c r="O1864" s="139" t="s">
        <v>744</v>
      </c>
      <c r="P1864" s="143">
        <v>1</v>
      </c>
    </row>
    <row r="1866" spans="1:10" ht="12.75">
      <c r="A1866" s="144" t="s">
        <v>786</v>
      </c>
      <c r="C1866" s="145" t="s">
        <v>787</v>
      </c>
      <c r="D1866" s="145" t="s">
        <v>788</v>
      </c>
      <c r="F1866" s="145" t="s">
        <v>789</v>
      </c>
      <c r="G1866" s="145" t="s">
        <v>790</v>
      </c>
      <c r="H1866" s="145" t="s">
        <v>791</v>
      </c>
      <c r="I1866" s="146" t="s">
        <v>792</v>
      </c>
      <c r="J1866" s="145" t="s">
        <v>793</v>
      </c>
    </row>
    <row r="1867" spans="1:8" ht="12.75">
      <c r="A1867" s="147" t="s">
        <v>717</v>
      </c>
      <c r="C1867" s="148">
        <v>178.2290000000503</v>
      </c>
      <c r="D1867" s="128">
        <v>590.4938777685165</v>
      </c>
      <c r="F1867" s="128">
        <v>465</v>
      </c>
      <c r="G1867" s="128">
        <v>458</v>
      </c>
      <c r="H1867" s="149" t="s">
        <v>123</v>
      </c>
    </row>
    <row r="1869" spans="4:8" ht="12.75">
      <c r="D1869" s="128">
        <v>613.0197356408462</v>
      </c>
      <c r="F1869" s="128">
        <v>510</v>
      </c>
      <c r="G1869" s="128">
        <v>504</v>
      </c>
      <c r="H1869" s="149" t="s">
        <v>124</v>
      </c>
    </row>
    <row r="1871" spans="4:8" ht="12.75">
      <c r="D1871" s="128">
        <v>628.0113009493798</v>
      </c>
      <c r="F1871" s="128">
        <v>405.00000000046566</v>
      </c>
      <c r="G1871" s="128">
        <v>508.99999999953434</v>
      </c>
      <c r="H1871" s="149" t="s">
        <v>125</v>
      </c>
    </row>
    <row r="1873" spans="1:8" ht="12.75">
      <c r="A1873" s="144" t="s">
        <v>794</v>
      </c>
      <c r="C1873" s="150" t="s">
        <v>795</v>
      </c>
      <c r="D1873" s="128">
        <v>610.5083047862475</v>
      </c>
      <c r="F1873" s="128">
        <v>460.0000000001552</v>
      </c>
      <c r="G1873" s="128">
        <v>490.3333333331781</v>
      </c>
      <c r="H1873" s="128">
        <v>131.68730741095683</v>
      </c>
    </row>
    <row r="1874" spans="1:8" ht="12.75">
      <c r="A1874" s="127">
        <v>38377.97920138889</v>
      </c>
      <c r="C1874" s="150" t="s">
        <v>796</v>
      </c>
      <c r="D1874" s="128">
        <v>18.884377782601984</v>
      </c>
      <c r="F1874" s="128">
        <v>52.67826876402042</v>
      </c>
      <c r="G1874" s="128">
        <v>28.112867753478852</v>
      </c>
      <c r="H1874" s="128">
        <v>18.884377782601984</v>
      </c>
    </row>
    <row r="1876" spans="3:8" ht="12.75">
      <c r="C1876" s="150" t="s">
        <v>797</v>
      </c>
      <c r="D1876" s="128">
        <v>3.0932220961701455</v>
      </c>
      <c r="F1876" s="128">
        <v>11.451797557391881</v>
      </c>
      <c r="G1876" s="128">
        <v>5.733419664205526</v>
      </c>
      <c r="H1876" s="128">
        <v>14.340317342558667</v>
      </c>
    </row>
    <row r="1877" spans="1:10" ht="12.75">
      <c r="A1877" s="144" t="s">
        <v>786</v>
      </c>
      <c r="C1877" s="145" t="s">
        <v>787</v>
      </c>
      <c r="D1877" s="145" t="s">
        <v>788</v>
      </c>
      <c r="F1877" s="145" t="s">
        <v>789</v>
      </c>
      <c r="G1877" s="145" t="s">
        <v>790</v>
      </c>
      <c r="H1877" s="145" t="s">
        <v>791</v>
      </c>
      <c r="I1877" s="146" t="s">
        <v>792</v>
      </c>
      <c r="J1877" s="145" t="s">
        <v>793</v>
      </c>
    </row>
    <row r="1878" spans="1:8" ht="12.75">
      <c r="A1878" s="147" t="s">
        <v>886</v>
      </c>
      <c r="C1878" s="148">
        <v>251.61100000003353</v>
      </c>
      <c r="D1878" s="128">
        <v>4916178.007598877</v>
      </c>
      <c r="F1878" s="128">
        <v>30500</v>
      </c>
      <c r="G1878" s="128">
        <v>26300</v>
      </c>
      <c r="H1878" s="149" t="s">
        <v>126</v>
      </c>
    </row>
    <row r="1880" spans="4:8" ht="12.75">
      <c r="D1880" s="128">
        <v>5118100.89213562</v>
      </c>
      <c r="F1880" s="128">
        <v>29800</v>
      </c>
      <c r="G1880" s="128">
        <v>26100</v>
      </c>
      <c r="H1880" s="149" t="s">
        <v>127</v>
      </c>
    </row>
    <row r="1882" spans="4:8" ht="12.75">
      <c r="D1882" s="128">
        <v>5047853.187217712</v>
      </c>
      <c r="F1882" s="128">
        <v>30100</v>
      </c>
      <c r="G1882" s="128">
        <v>26500</v>
      </c>
      <c r="H1882" s="149" t="s">
        <v>128</v>
      </c>
    </row>
    <row r="1884" spans="1:10" ht="12.75">
      <c r="A1884" s="144" t="s">
        <v>794</v>
      </c>
      <c r="C1884" s="150" t="s">
        <v>795</v>
      </c>
      <c r="D1884" s="128">
        <v>5027377.362317403</v>
      </c>
      <c r="F1884" s="128">
        <v>30133.333333333336</v>
      </c>
      <c r="G1884" s="128">
        <v>26300</v>
      </c>
      <c r="H1884" s="128">
        <v>4999179.589407582</v>
      </c>
      <c r="I1884" s="128">
        <v>-0.0001</v>
      </c>
      <c r="J1884" s="128">
        <v>-0.0001</v>
      </c>
    </row>
    <row r="1885" spans="1:8" ht="12.75">
      <c r="A1885" s="127">
        <v>38377.979791666665</v>
      </c>
      <c r="C1885" s="150" t="s">
        <v>796</v>
      </c>
      <c r="D1885" s="128">
        <v>102506.86503312839</v>
      </c>
      <c r="F1885" s="128">
        <v>351.1884584284246</v>
      </c>
      <c r="G1885" s="128">
        <v>200</v>
      </c>
      <c r="H1885" s="128">
        <v>102506.86503312839</v>
      </c>
    </row>
    <row r="1887" spans="3:8" ht="12.75">
      <c r="C1887" s="150" t="s">
        <v>797</v>
      </c>
      <c r="D1887" s="128">
        <v>2.038972960364312</v>
      </c>
      <c r="F1887" s="128">
        <v>1.1654484239881349</v>
      </c>
      <c r="G1887" s="128">
        <v>0.7604562737642585</v>
      </c>
      <c r="H1887" s="128">
        <v>2.0504737467388274</v>
      </c>
    </row>
    <row r="1888" spans="1:10" ht="12.75">
      <c r="A1888" s="144" t="s">
        <v>786</v>
      </c>
      <c r="C1888" s="145" t="s">
        <v>787</v>
      </c>
      <c r="D1888" s="145" t="s">
        <v>788</v>
      </c>
      <c r="F1888" s="145" t="s">
        <v>789</v>
      </c>
      <c r="G1888" s="145" t="s">
        <v>790</v>
      </c>
      <c r="H1888" s="145" t="s">
        <v>791</v>
      </c>
      <c r="I1888" s="146" t="s">
        <v>792</v>
      </c>
      <c r="J1888" s="145" t="s">
        <v>793</v>
      </c>
    </row>
    <row r="1889" spans="1:8" ht="12.75">
      <c r="A1889" s="147" t="s">
        <v>889</v>
      </c>
      <c r="C1889" s="148">
        <v>257.6099999998696</v>
      </c>
      <c r="D1889" s="128">
        <v>498678.0732254982</v>
      </c>
      <c r="F1889" s="128">
        <v>11447.5</v>
      </c>
      <c r="G1889" s="128">
        <v>9695</v>
      </c>
      <c r="H1889" s="149" t="s">
        <v>129</v>
      </c>
    </row>
    <row r="1891" spans="4:8" ht="12.75">
      <c r="D1891" s="128">
        <v>475313.42508745193</v>
      </c>
      <c r="F1891" s="128">
        <v>11755</v>
      </c>
      <c r="G1891" s="128">
        <v>9660</v>
      </c>
      <c r="H1891" s="149" t="s">
        <v>130</v>
      </c>
    </row>
    <row r="1893" spans="4:8" ht="12.75">
      <c r="D1893" s="128">
        <v>479538.1601128578</v>
      </c>
      <c r="F1893" s="128">
        <v>11447.5</v>
      </c>
      <c r="G1893" s="128">
        <v>9680</v>
      </c>
      <c r="H1893" s="149" t="s">
        <v>131</v>
      </c>
    </row>
    <row r="1895" spans="1:10" ht="12.75">
      <c r="A1895" s="144" t="s">
        <v>794</v>
      </c>
      <c r="C1895" s="150" t="s">
        <v>795</v>
      </c>
      <c r="D1895" s="128">
        <v>484509.88614193595</v>
      </c>
      <c r="F1895" s="128">
        <v>11550</v>
      </c>
      <c r="G1895" s="128">
        <v>9678.333333333334</v>
      </c>
      <c r="H1895" s="128">
        <v>473895.7194752693</v>
      </c>
      <c r="I1895" s="128">
        <v>-0.0001</v>
      </c>
      <c r="J1895" s="128">
        <v>-0.0001</v>
      </c>
    </row>
    <row r="1896" spans="1:8" ht="12.75">
      <c r="A1896" s="127">
        <v>38377.98054398148</v>
      </c>
      <c r="C1896" s="150" t="s">
        <v>796</v>
      </c>
      <c r="D1896" s="128">
        <v>12450.511653536321</v>
      </c>
      <c r="F1896" s="128">
        <v>177.53520777580994</v>
      </c>
      <c r="G1896" s="128">
        <v>17.55942292142123</v>
      </c>
      <c r="H1896" s="128">
        <v>12450.511653536321</v>
      </c>
    </row>
    <row r="1898" spans="3:8" ht="12.75">
      <c r="C1898" s="150" t="s">
        <v>797</v>
      </c>
      <c r="D1898" s="128">
        <v>2.569712612610959</v>
      </c>
      <c r="F1898" s="128">
        <v>1.5371013660243285</v>
      </c>
      <c r="G1898" s="128">
        <v>0.18143023511025894</v>
      </c>
      <c r="H1898" s="128">
        <v>2.6272682241828234</v>
      </c>
    </row>
    <row r="1899" spans="1:10" ht="12.75">
      <c r="A1899" s="144" t="s">
        <v>786</v>
      </c>
      <c r="C1899" s="145" t="s">
        <v>787</v>
      </c>
      <c r="D1899" s="145" t="s">
        <v>788</v>
      </c>
      <c r="F1899" s="145" t="s">
        <v>789</v>
      </c>
      <c r="G1899" s="145" t="s">
        <v>790</v>
      </c>
      <c r="H1899" s="145" t="s">
        <v>791</v>
      </c>
      <c r="I1899" s="146" t="s">
        <v>792</v>
      </c>
      <c r="J1899" s="145" t="s">
        <v>793</v>
      </c>
    </row>
    <row r="1900" spans="1:8" ht="12.75">
      <c r="A1900" s="147" t="s">
        <v>888</v>
      </c>
      <c r="C1900" s="148">
        <v>259.9399999999441</v>
      </c>
      <c r="D1900" s="128">
        <v>4072914.31791687</v>
      </c>
      <c r="F1900" s="128">
        <v>25575</v>
      </c>
      <c r="G1900" s="128">
        <v>22125</v>
      </c>
      <c r="H1900" s="149" t="s">
        <v>132</v>
      </c>
    </row>
    <row r="1902" spans="4:8" ht="12.75">
      <c r="D1902" s="128">
        <v>3784908.6305160522</v>
      </c>
      <c r="F1902" s="128">
        <v>26050</v>
      </c>
      <c r="G1902" s="128">
        <v>22075</v>
      </c>
      <c r="H1902" s="149" t="s">
        <v>133</v>
      </c>
    </row>
    <row r="1904" spans="4:8" ht="12.75">
      <c r="D1904" s="128">
        <v>3812950</v>
      </c>
      <c r="F1904" s="128">
        <v>25125</v>
      </c>
      <c r="G1904" s="128">
        <v>22025</v>
      </c>
      <c r="H1904" s="149" t="s">
        <v>134</v>
      </c>
    </row>
    <row r="1906" spans="1:10" ht="12.75">
      <c r="A1906" s="144" t="s">
        <v>794</v>
      </c>
      <c r="C1906" s="150" t="s">
        <v>795</v>
      </c>
      <c r="D1906" s="128">
        <v>3890257.649477641</v>
      </c>
      <c r="F1906" s="128">
        <v>25583.333333333336</v>
      </c>
      <c r="G1906" s="128">
        <v>22075</v>
      </c>
      <c r="H1906" s="128">
        <v>3866410.763955755</v>
      </c>
      <c r="I1906" s="128">
        <v>-0.0001</v>
      </c>
      <c r="J1906" s="128">
        <v>-0.0001</v>
      </c>
    </row>
    <row r="1907" spans="1:8" ht="12.75">
      <c r="A1907" s="127">
        <v>38377.98131944444</v>
      </c>
      <c r="C1907" s="150" t="s">
        <v>796</v>
      </c>
      <c r="D1907" s="128">
        <v>158805.45801269973</v>
      </c>
      <c r="F1907" s="128">
        <v>462.5563028792639</v>
      </c>
      <c r="G1907" s="128">
        <v>50</v>
      </c>
      <c r="H1907" s="128">
        <v>158805.45801269973</v>
      </c>
    </row>
    <row r="1909" spans="3:8" ht="12.75">
      <c r="C1909" s="150" t="s">
        <v>797</v>
      </c>
      <c r="D1909" s="128">
        <v>4.082132144487219</v>
      </c>
      <c r="F1909" s="128">
        <v>1.8080376659775783</v>
      </c>
      <c r="G1909" s="128">
        <v>0.2265005662514156</v>
      </c>
      <c r="H1909" s="128">
        <v>4.107309536098658</v>
      </c>
    </row>
    <row r="1910" spans="1:10" ht="12.75">
      <c r="A1910" s="144" t="s">
        <v>786</v>
      </c>
      <c r="C1910" s="145" t="s">
        <v>787</v>
      </c>
      <c r="D1910" s="145" t="s">
        <v>788</v>
      </c>
      <c r="F1910" s="145" t="s">
        <v>789</v>
      </c>
      <c r="G1910" s="145" t="s">
        <v>790</v>
      </c>
      <c r="H1910" s="145" t="s">
        <v>791</v>
      </c>
      <c r="I1910" s="146" t="s">
        <v>792</v>
      </c>
      <c r="J1910" s="145" t="s">
        <v>793</v>
      </c>
    </row>
    <row r="1911" spans="1:8" ht="12.75">
      <c r="A1911" s="147" t="s">
        <v>890</v>
      </c>
      <c r="C1911" s="148">
        <v>285.2129999999888</v>
      </c>
      <c r="D1911" s="128">
        <v>1111208.5431461334</v>
      </c>
      <c r="F1911" s="128">
        <v>13000</v>
      </c>
      <c r="G1911" s="128">
        <v>12425</v>
      </c>
      <c r="H1911" s="149" t="s">
        <v>135</v>
      </c>
    </row>
    <row r="1913" spans="4:8" ht="12.75">
      <c r="D1913" s="128">
        <v>1104876.664812088</v>
      </c>
      <c r="F1913" s="128">
        <v>13700</v>
      </c>
      <c r="G1913" s="128">
        <v>12325</v>
      </c>
      <c r="H1913" s="149" t="s">
        <v>136</v>
      </c>
    </row>
    <row r="1915" spans="4:8" ht="12.75">
      <c r="D1915" s="128">
        <v>1047153.9435281754</v>
      </c>
      <c r="F1915" s="128">
        <v>13550</v>
      </c>
      <c r="G1915" s="128">
        <v>12400</v>
      </c>
      <c r="H1915" s="149" t="s">
        <v>137</v>
      </c>
    </row>
    <row r="1917" spans="1:10" ht="12.75">
      <c r="A1917" s="144" t="s">
        <v>794</v>
      </c>
      <c r="C1917" s="150" t="s">
        <v>795</v>
      </c>
      <c r="D1917" s="128">
        <v>1087746.383828799</v>
      </c>
      <c r="F1917" s="128">
        <v>13416.666666666668</v>
      </c>
      <c r="G1917" s="128">
        <v>12383.333333333332</v>
      </c>
      <c r="H1917" s="128">
        <v>1074901.0010827477</v>
      </c>
      <c r="I1917" s="128">
        <v>-0.0001</v>
      </c>
      <c r="J1917" s="128">
        <v>-0.0001</v>
      </c>
    </row>
    <row r="1918" spans="1:8" ht="12.75">
      <c r="A1918" s="127">
        <v>38377.98210648148</v>
      </c>
      <c r="C1918" s="150" t="s">
        <v>796</v>
      </c>
      <c r="D1918" s="128">
        <v>35296.357148843985</v>
      </c>
      <c r="F1918" s="128">
        <v>368.5557397915997</v>
      </c>
      <c r="G1918" s="128">
        <v>52.04164998665332</v>
      </c>
      <c r="H1918" s="128">
        <v>35296.357148843985</v>
      </c>
    </row>
    <row r="1920" spans="3:8" ht="12.75">
      <c r="C1920" s="150" t="s">
        <v>797</v>
      </c>
      <c r="D1920" s="128">
        <v>3.2449068710854294</v>
      </c>
      <c r="F1920" s="128">
        <v>2.746999302794531</v>
      </c>
      <c r="G1920" s="128">
        <v>0.4202555853565545</v>
      </c>
      <c r="H1920" s="128">
        <v>3.283684461479705</v>
      </c>
    </row>
    <row r="1921" spans="1:10" ht="12.75">
      <c r="A1921" s="144" t="s">
        <v>786</v>
      </c>
      <c r="C1921" s="145" t="s">
        <v>787</v>
      </c>
      <c r="D1921" s="145" t="s">
        <v>788</v>
      </c>
      <c r="F1921" s="145" t="s">
        <v>789</v>
      </c>
      <c r="G1921" s="145" t="s">
        <v>790</v>
      </c>
      <c r="H1921" s="145" t="s">
        <v>791</v>
      </c>
      <c r="I1921" s="146" t="s">
        <v>792</v>
      </c>
      <c r="J1921" s="145" t="s">
        <v>793</v>
      </c>
    </row>
    <row r="1922" spans="1:8" ht="12.75">
      <c r="A1922" s="147" t="s">
        <v>886</v>
      </c>
      <c r="C1922" s="148">
        <v>288.1579999998212</v>
      </c>
      <c r="D1922" s="128">
        <v>532239.2243280411</v>
      </c>
      <c r="F1922" s="128">
        <v>4160</v>
      </c>
      <c r="G1922" s="128">
        <v>3870</v>
      </c>
      <c r="H1922" s="149" t="s">
        <v>138</v>
      </c>
    </row>
    <row r="1924" spans="4:8" ht="12.75">
      <c r="D1924" s="128">
        <v>516567.2796187401</v>
      </c>
      <c r="F1924" s="128">
        <v>4160</v>
      </c>
      <c r="G1924" s="128">
        <v>3870</v>
      </c>
      <c r="H1924" s="149" t="s">
        <v>139</v>
      </c>
    </row>
    <row r="1926" spans="4:8" ht="12.75">
      <c r="D1926" s="128">
        <v>497294.6767220497</v>
      </c>
      <c r="F1926" s="128">
        <v>4160</v>
      </c>
      <c r="G1926" s="128">
        <v>3870</v>
      </c>
      <c r="H1926" s="149" t="s">
        <v>140</v>
      </c>
    </row>
    <row r="1928" spans="1:10" ht="12.75">
      <c r="A1928" s="144" t="s">
        <v>794</v>
      </c>
      <c r="C1928" s="150" t="s">
        <v>795</v>
      </c>
      <c r="D1928" s="128">
        <v>515367.06022294366</v>
      </c>
      <c r="F1928" s="128">
        <v>4160</v>
      </c>
      <c r="G1928" s="128">
        <v>3870</v>
      </c>
      <c r="H1928" s="128">
        <v>511354.3057981649</v>
      </c>
      <c r="I1928" s="128">
        <v>-0.0001</v>
      </c>
      <c r="J1928" s="128">
        <v>-0.0001</v>
      </c>
    </row>
    <row r="1929" spans="1:8" ht="12.75">
      <c r="A1929" s="127">
        <v>38377.98263888889</v>
      </c>
      <c r="C1929" s="150" t="s">
        <v>796</v>
      </c>
      <c r="D1929" s="128">
        <v>17503.16390814577</v>
      </c>
      <c r="H1929" s="128">
        <v>17503.16390814577</v>
      </c>
    </row>
    <row r="1931" spans="3:8" ht="12.75">
      <c r="C1931" s="150" t="s">
        <v>797</v>
      </c>
      <c r="D1931" s="128">
        <v>3.396251964682035</v>
      </c>
      <c r="F1931" s="128">
        <v>0</v>
      </c>
      <c r="G1931" s="128">
        <v>0</v>
      </c>
      <c r="H1931" s="128">
        <v>3.4229033978359404</v>
      </c>
    </row>
    <row r="1932" spans="1:10" ht="12.75">
      <c r="A1932" s="144" t="s">
        <v>786</v>
      </c>
      <c r="C1932" s="145" t="s">
        <v>787</v>
      </c>
      <c r="D1932" s="145" t="s">
        <v>788</v>
      </c>
      <c r="F1932" s="145" t="s">
        <v>789</v>
      </c>
      <c r="G1932" s="145" t="s">
        <v>790</v>
      </c>
      <c r="H1932" s="145" t="s">
        <v>791</v>
      </c>
      <c r="I1932" s="146" t="s">
        <v>792</v>
      </c>
      <c r="J1932" s="145" t="s">
        <v>793</v>
      </c>
    </row>
    <row r="1933" spans="1:8" ht="12.75">
      <c r="A1933" s="147" t="s">
        <v>887</v>
      </c>
      <c r="C1933" s="148">
        <v>334.94100000010803</v>
      </c>
      <c r="D1933" s="128">
        <v>973005.020480156</v>
      </c>
      <c r="F1933" s="128">
        <v>28900</v>
      </c>
      <c r="H1933" s="149" t="s">
        <v>141</v>
      </c>
    </row>
    <row r="1935" spans="4:8" ht="12.75">
      <c r="D1935" s="128">
        <v>1020526.5150566101</v>
      </c>
      <c r="F1935" s="128">
        <v>31500</v>
      </c>
      <c r="H1935" s="149" t="s">
        <v>142</v>
      </c>
    </row>
    <row r="1937" spans="4:8" ht="12.75">
      <c r="D1937" s="128">
        <v>969945.7614355087</v>
      </c>
      <c r="F1937" s="128">
        <v>32800</v>
      </c>
      <c r="H1937" s="149" t="s">
        <v>143</v>
      </c>
    </row>
    <row r="1939" spans="1:10" ht="12.75">
      <c r="A1939" s="144" t="s">
        <v>794</v>
      </c>
      <c r="C1939" s="150" t="s">
        <v>795</v>
      </c>
      <c r="D1939" s="128">
        <v>987825.7656574249</v>
      </c>
      <c r="F1939" s="128">
        <v>31066.666666666664</v>
      </c>
      <c r="H1939" s="128">
        <v>956759.0989907582</v>
      </c>
      <c r="I1939" s="128">
        <v>-0.0001</v>
      </c>
      <c r="J1939" s="128">
        <v>-0.0001</v>
      </c>
    </row>
    <row r="1940" spans="1:8" ht="12.75">
      <c r="A1940" s="127">
        <v>38377.9831712963</v>
      </c>
      <c r="C1940" s="150" t="s">
        <v>796</v>
      </c>
      <c r="D1940" s="128">
        <v>28360.95952055322</v>
      </c>
      <c r="F1940" s="128">
        <v>1985.7828011475306</v>
      </c>
      <c r="H1940" s="128">
        <v>28360.95952055322</v>
      </c>
    </row>
    <row r="1942" spans="3:8" ht="12.75">
      <c r="C1942" s="150" t="s">
        <v>797</v>
      </c>
      <c r="D1942" s="128">
        <v>2.871048772622187</v>
      </c>
      <c r="F1942" s="128">
        <v>6.392004724723812</v>
      </c>
      <c r="H1942" s="128">
        <v>2.9642738229999503</v>
      </c>
    </row>
    <row r="1943" spans="1:10" ht="12.75">
      <c r="A1943" s="144" t="s">
        <v>786</v>
      </c>
      <c r="C1943" s="145" t="s">
        <v>787</v>
      </c>
      <c r="D1943" s="145" t="s">
        <v>788</v>
      </c>
      <c r="F1943" s="145" t="s">
        <v>789</v>
      </c>
      <c r="G1943" s="145" t="s">
        <v>790</v>
      </c>
      <c r="H1943" s="145" t="s">
        <v>791</v>
      </c>
      <c r="I1943" s="146" t="s">
        <v>792</v>
      </c>
      <c r="J1943" s="145" t="s">
        <v>793</v>
      </c>
    </row>
    <row r="1944" spans="1:8" ht="12.75">
      <c r="A1944" s="147" t="s">
        <v>891</v>
      </c>
      <c r="C1944" s="148">
        <v>393.36599999992177</v>
      </c>
      <c r="D1944" s="128">
        <v>5172419.238540649</v>
      </c>
      <c r="F1944" s="128">
        <v>20900</v>
      </c>
      <c r="G1944" s="128">
        <v>15800</v>
      </c>
      <c r="H1944" s="149" t="s">
        <v>144</v>
      </c>
    </row>
    <row r="1946" spans="4:8" ht="12.75">
      <c r="D1946" s="128">
        <v>4853946.03503418</v>
      </c>
      <c r="F1946" s="128">
        <v>24700</v>
      </c>
      <c r="G1946" s="128">
        <v>15700</v>
      </c>
      <c r="H1946" s="149" t="s">
        <v>145</v>
      </c>
    </row>
    <row r="1948" spans="4:8" ht="12.75">
      <c r="D1948" s="128">
        <v>4909404.781387329</v>
      </c>
      <c r="F1948" s="128">
        <v>19900</v>
      </c>
      <c r="G1948" s="128">
        <v>16300</v>
      </c>
      <c r="H1948" s="149" t="s">
        <v>146</v>
      </c>
    </row>
    <row r="1950" spans="1:10" ht="12.75">
      <c r="A1950" s="144" t="s">
        <v>794</v>
      </c>
      <c r="C1950" s="150" t="s">
        <v>795</v>
      </c>
      <c r="D1950" s="128">
        <v>4978590.01832072</v>
      </c>
      <c r="F1950" s="128">
        <v>21833.333333333336</v>
      </c>
      <c r="G1950" s="128">
        <v>15933.333333333332</v>
      </c>
      <c r="H1950" s="128">
        <v>4959706.684987386</v>
      </c>
      <c r="I1950" s="128">
        <v>-0.0001</v>
      </c>
      <c r="J1950" s="128">
        <v>-0.0001</v>
      </c>
    </row>
    <row r="1951" spans="1:8" ht="12.75">
      <c r="A1951" s="127">
        <v>38377.98373842592</v>
      </c>
      <c r="C1951" s="150" t="s">
        <v>796</v>
      </c>
      <c r="D1951" s="128">
        <v>170135.95473932018</v>
      </c>
      <c r="F1951" s="128">
        <v>2532.4559884296773</v>
      </c>
      <c r="G1951" s="128">
        <v>321.4550253664318</v>
      </c>
      <c r="H1951" s="128">
        <v>170135.95473932018</v>
      </c>
    </row>
    <row r="1953" spans="3:8" ht="12.75">
      <c r="C1953" s="150" t="s">
        <v>797</v>
      </c>
      <c r="D1953" s="128">
        <v>3.4173521843179824</v>
      </c>
      <c r="F1953" s="128">
        <v>11.599035061509973</v>
      </c>
      <c r="G1953" s="128">
        <v>2.0175001592035473</v>
      </c>
      <c r="H1953" s="128">
        <v>3.4303632360822336</v>
      </c>
    </row>
    <row r="1954" spans="1:10" ht="12.75">
      <c r="A1954" s="144" t="s">
        <v>786</v>
      </c>
      <c r="C1954" s="145" t="s">
        <v>787</v>
      </c>
      <c r="D1954" s="145" t="s">
        <v>788</v>
      </c>
      <c r="F1954" s="145" t="s">
        <v>789</v>
      </c>
      <c r="G1954" s="145" t="s">
        <v>790</v>
      </c>
      <c r="H1954" s="145" t="s">
        <v>791</v>
      </c>
      <c r="I1954" s="146" t="s">
        <v>792</v>
      </c>
      <c r="J1954" s="145" t="s">
        <v>793</v>
      </c>
    </row>
    <row r="1955" spans="1:8" ht="12.75">
      <c r="A1955" s="147" t="s">
        <v>885</v>
      </c>
      <c r="C1955" s="148">
        <v>396.15199999976903</v>
      </c>
      <c r="D1955" s="128">
        <v>5776330.251037598</v>
      </c>
      <c r="F1955" s="128">
        <v>91600</v>
      </c>
      <c r="G1955" s="128">
        <v>93000</v>
      </c>
      <c r="H1955" s="149" t="s">
        <v>147</v>
      </c>
    </row>
    <row r="1957" spans="4:8" ht="12.75">
      <c r="D1957" s="128">
        <v>6042940.887870789</v>
      </c>
      <c r="F1957" s="128">
        <v>89500</v>
      </c>
      <c r="G1957" s="128">
        <v>92400</v>
      </c>
      <c r="H1957" s="149" t="s">
        <v>148</v>
      </c>
    </row>
    <row r="1959" spans="4:8" ht="12.75">
      <c r="D1959" s="128">
        <v>6383158.6800842285</v>
      </c>
      <c r="F1959" s="128">
        <v>90600</v>
      </c>
      <c r="G1959" s="128">
        <v>93700</v>
      </c>
      <c r="H1959" s="149" t="s">
        <v>149</v>
      </c>
    </row>
    <row r="1961" spans="1:10" ht="12.75">
      <c r="A1961" s="144" t="s">
        <v>794</v>
      </c>
      <c r="C1961" s="150" t="s">
        <v>795</v>
      </c>
      <c r="D1961" s="128">
        <v>6067476.606330872</v>
      </c>
      <c r="F1961" s="128">
        <v>90566.66666666666</v>
      </c>
      <c r="G1961" s="128">
        <v>93033.33333333334</v>
      </c>
      <c r="H1961" s="128">
        <v>5975689.804903998</v>
      </c>
      <c r="I1961" s="128">
        <v>-0.0001</v>
      </c>
      <c r="J1961" s="128">
        <v>-0.0001</v>
      </c>
    </row>
    <row r="1962" spans="1:8" ht="12.75">
      <c r="A1962" s="127">
        <v>38377.984305555554</v>
      </c>
      <c r="C1962" s="150" t="s">
        <v>796</v>
      </c>
      <c r="D1962" s="128">
        <v>304157.33870000025</v>
      </c>
      <c r="F1962" s="128">
        <v>1050.3967504392488</v>
      </c>
      <c r="G1962" s="128">
        <v>650.6407098647712</v>
      </c>
      <c r="H1962" s="128">
        <v>304157.33870000025</v>
      </c>
    </row>
    <row r="1964" spans="3:8" ht="12.75">
      <c r="C1964" s="150" t="s">
        <v>797</v>
      </c>
      <c r="D1964" s="128">
        <v>5.012913249350465</v>
      </c>
      <c r="F1964" s="128">
        <v>1.159805024408446</v>
      </c>
      <c r="G1964" s="128">
        <v>0.6993629987797613</v>
      </c>
      <c r="H1964" s="128">
        <v>5.089911769690438</v>
      </c>
    </row>
    <row r="1965" spans="1:10" ht="12.75">
      <c r="A1965" s="144" t="s">
        <v>786</v>
      </c>
      <c r="C1965" s="145" t="s">
        <v>787</v>
      </c>
      <c r="D1965" s="145" t="s">
        <v>788</v>
      </c>
      <c r="F1965" s="145" t="s">
        <v>789</v>
      </c>
      <c r="G1965" s="145" t="s">
        <v>790</v>
      </c>
      <c r="H1965" s="145" t="s">
        <v>791</v>
      </c>
      <c r="I1965" s="146" t="s">
        <v>792</v>
      </c>
      <c r="J1965" s="145" t="s">
        <v>793</v>
      </c>
    </row>
    <row r="1966" spans="1:8" ht="12.75">
      <c r="A1966" s="147" t="s">
        <v>892</v>
      </c>
      <c r="C1966" s="148">
        <v>589.5920000001788</v>
      </c>
      <c r="D1966" s="128">
        <v>491075.8484096527</v>
      </c>
      <c r="F1966" s="128">
        <v>4009.9999999962747</v>
      </c>
      <c r="G1966" s="128">
        <v>3470</v>
      </c>
      <c r="H1966" s="149" t="s">
        <v>150</v>
      </c>
    </row>
    <row r="1968" spans="4:8" ht="12.75">
      <c r="D1968" s="128">
        <v>445117.9295692444</v>
      </c>
      <c r="F1968" s="128">
        <v>4030</v>
      </c>
      <c r="G1968" s="128">
        <v>3430</v>
      </c>
      <c r="H1968" s="149" t="s">
        <v>151</v>
      </c>
    </row>
    <row r="1970" spans="4:8" ht="12.75">
      <c r="D1970" s="128">
        <v>438228.89872550964</v>
      </c>
      <c r="F1970" s="128">
        <v>3970</v>
      </c>
      <c r="G1970" s="128">
        <v>3450</v>
      </c>
      <c r="H1970" s="149" t="s">
        <v>152</v>
      </c>
    </row>
    <row r="1972" spans="1:10" ht="12.75">
      <c r="A1972" s="144" t="s">
        <v>794</v>
      </c>
      <c r="C1972" s="150" t="s">
        <v>795</v>
      </c>
      <c r="D1972" s="128">
        <v>458140.89223480225</v>
      </c>
      <c r="F1972" s="128">
        <v>4003.3333333320916</v>
      </c>
      <c r="G1972" s="128">
        <v>3450</v>
      </c>
      <c r="H1972" s="128">
        <v>454414.2255681362</v>
      </c>
      <c r="I1972" s="128">
        <v>-0.0001</v>
      </c>
      <c r="J1972" s="128">
        <v>-0.0001</v>
      </c>
    </row>
    <row r="1973" spans="1:8" ht="12.75">
      <c r="A1973" s="127">
        <v>38377.98490740741</v>
      </c>
      <c r="C1973" s="150" t="s">
        <v>796</v>
      </c>
      <c r="D1973" s="128">
        <v>28729.743997658414</v>
      </c>
      <c r="F1973" s="128">
        <v>30.550504632570686</v>
      </c>
      <c r="G1973" s="128">
        <v>20</v>
      </c>
      <c r="H1973" s="128">
        <v>28729.743997658414</v>
      </c>
    </row>
    <row r="1975" spans="3:8" ht="12.75">
      <c r="C1975" s="150" t="s">
        <v>797</v>
      </c>
      <c r="D1975" s="128">
        <v>6.270940770537922</v>
      </c>
      <c r="F1975" s="128">
        <v>0.763126676917073</v>
      </c>
      <c r="G1975" s="128">
        <v>0.5797101449275364</v>
      </c>
      <c r="H1975" s="128">
        <v>6.3223689711163304</v>
      </c>
    </row>
    <row r="1976" spans="1:10" ht="12.75">
      <c r="A1976" s="144" t="s">
        <v>786</v>
      </c>
      <c r="C1976" s="145" t="s">
        <v>787</v>
      </c>
      <c r="D1976" s="145" t="s">
        <v>788</v>
      </c>
      <c r="F1976" s="145" t="s">
        <v>789</v>
      </c>
      <c r="G1976" s="145" t="s">
        <v>790</v>
      </c>
      <c r="H1976" s="145" t="s">
        <v>791</v>
      </c>
      <c r="I1976" s="146" t="s">
        <v>792</v>
      </c>
      <c r="J1976" s="145" t="s">
        <v>793</v>
      </c>
    </row>
    <row r="1977" spans="1:8" ht="12.75">
      <c r="A1977" s="147" t="s">
        <v>893</v>
      </c>
      <c r="C1977" s="148">
        <v>766.4900000002235</v>
      </c>
      <c r="D1977" s="128">
        <v>3839.6617636717856</v>
      </c>
      <c r="F1977" s="128">
        <v>1847</v>
      </c>
      <c r="G1977" s="128">
        <v>1739.0000000018626</v>
      </c>
      <c r="H1977" s="149" t="s">
        <v>153</v>
      </c>
    </row>
    <row r="1979" spans="4:8" ht="12.75">
      <c r="D1979" s="128">
        <v>3831.1960329152644</v>
      </c>
      <c r="F1979" s="128">
        <v>1714.0000000018626</v>
      </c>
      <c r="G1979" s="128">
        <v>1621</v>
      </c>
      <c r="H1979" s="149" t="s">
        <v>154</v>
      </c>
    </row>
    <row r="1981" spans="4:8" ht="12.75">
      <c r="D1981" s="128">
        <v>3845.3187146559358</v>
      </c>
      <c r="F1981" s="128">
        <v>1796</v>
      </c>
      <c r="G1981" s="128">
        <v>1807</v>
      </c>
      <c r="H1981" s="149" t="s">
        <v>155</v>
      </c>
    </row>
    <row r="1983" spans="1:10" ht="12.75">
      <c r="A1983" s="144" t="s">
        <v>794</v>
      </c>
      <c r="C1983" s="150" t="s">
        <v>795</v>
      </c>
      <c r="D1983" s="128">
        <v>3838.7255037476616</v>
      </c>
      <c r="F1983" s="128">
        <v>1785.6666666672877</v>
      </c>
      <c r="G1983" s="128">
        <v>1722.3333333339542</v>
      </c>
      <c r="H1983" s="128">
        <v>2085.9612761047647</v>
      </c>
      <c r="I1983" s="128">
        <v>-0.0001</v>
      </c>
      <c r="J1983" s="128">
        <v>-0.0001</v>
      </c>
    </row>
    <row r="1984" spans="1:8" ht="12.75">
      <c r="A1984" s="127">
        <v>38377.98550925926</v>
      </c>
      <c r="C1984" s="150" t="s">
        <v>796</v>
      </c>
      <c r="D1984" s="128">
        <v>7.107740278723371</v>
      </c>
      <c r="F1984" s="128">
        <v>67.09942870993035</v>
      </c>
      <c r="G1984" s="128">
        <v>94.11340676739485</v>
      </c>
      <c r="H1984" s="128">
        <v>7.107740278723371</v>
      </c>
    </row>
    <row r="1986" spans="3:8" ht="12.75">
      <c r="C1986" s="150" t="s">
        <v>797</v>
      </c>
      <c r="D1986" s="128">
        <v>0.18515885732866924</v>
      </c>
      <c r="F1986" s="128">
        <v>3.7576682122404526</v>
      </c>
      <c r="G1986" s="128">
        <v>5.464296889918383</v>
      </c>
      <c r="H1986" s="128">
        <v>0.34074171750666743</v>
      </c>
    </row>
    <row r="1987" spans="1:16" ht="12.75">
      <c r="A1987" s="138" t="s">
        <v>736</v>
      </c>
      <c r="B1987" s="133" t="s">
        <v>930</v>
      </c>
      <c r="D1987" s="138" t="s">
        <v>737</v>
      </c>
      <c r="E1987" s="133" t="s">
        <v>738</v>
      </c>
      <c r="F1987" s="134" t="s">
        <v>821</v>
      </c>
      <c r="G1987" s="139" t="s">
        <v>740</v>
      </c>
      <c r="H1987" s="140">
        <v>2</v>
      </c>
      <c r="I1987" s="141" t="s">
        <v>741</v>
      </c>
      <c r="J1987" s="140">
        <v>3</v>
      </c>
      <c r="K1987" s="139" t="s">
        <v>742</v>
      </c>
      <c r="L1987" s="142">
        <v>1</v>
      </c>
      <c r="M1987" s="139" t="s">
        <v>743</v>
      </c>
      <c r="N1987" s="143">
        <v>1</v>
      </c>
      <c r="O1987" s="139" t="s">
        <v>744</v>
      </c>
      <c r="P1987" s="143">
        <v>1</v>
      </c>
    </row>
    <row r="1989" spans="1:10" ht="12.75">
      <c r="A1989" s="144" t="s">
        <v>786</v>
      </c>
      <c r="C1989" s="145" t="s">
        <v>787</v>
      </c>
      <c r="D1989" s="145" t="s">
        <v>788</v>
      </c>
      <c r="F1989" s="145" t="s">
        <v>789</v>
      </c>
      <c r="G1989" s="145" t="s">
        <v>790</v>
      </c>
      <c r="H1989" s="145" t="s">
        <v>791</v>
      </c>
      <c r="I1989" s="146" t="s">
        <v>792</v>
      </c>
      <c r="J1989" s="145" t="s">
        <v>793</v>
      </c>
    </row>
    <row r="1990" spans="1:8" ht="12.75">
      <c r="A1990" s="147" t="s">
        <v>717</v>
      </c>
      <c r="C1990" s="148">
        <v>178.2290000000503</v>
      </c>
      <c r="D1990" s="128">
        <v>740.8915016315877</v>
      </c>
      <c r="F1990" s="128">
        <v>458.99999999953434</v>
      </c>
      <c r="G1990" s="128">
        <v>469.99999999953434</v>
      </c>
      <c r="H1990" s="149" t="s">
        <v>156</v>
      </c>
    </row>
    <row r="1992" spans="4:8" ht="12.75">
      <c r="D1992" s="128">
        <v>751.0745260538533</v>
      </c>
      <c r="F1992" s="128">
        <v>469.99999999953434</v>
      </c>
      <c r="G1992" s="128">
        <v>443</v>
      </c>
      <c r="H1992" s="149" t="s">
        <v>157</v>
      </c>
    </row>
    <row r="1994" spans="4:8" ht="12.75">
      <c r="D1994" s="128">
        <v>775.6045883093029</v>
      </c>
      <c r="F1994" s="128">
        <v>453</v>
      </c>
      <c r="G1994" s="128">
        <v>473.00000000046566</v>
      </c>
      <c r="H1994" s="149" t="s">
        <v>158</v>
      </c>
    </row>
    <row r="1996" spans="1:8" ht="12.75">
      <c r="A1996" s="144" t="s">
        <v>794</v>
      </c>
      <c r="C1996" s="150" t="s">
        <v>795</v>
      </c>
      <c r="D1996" s="128">
        <v>755.8568719982479</v>
      </c>
      <c r="F1996" s="128">
        <v>460.66666666635626</v>
      </c>
      <c r="G1996" s="128">
        <v>462</v>
      </c>
      <c r="H1996" s="128">
        <v>294.3629087437726</v>
      </c>
    </row>
    <row r="1997" spans="1:8" ht="12.75">
      <c r="A1997" s="127">
        <v>38377.98783564815</v>
      </c>
      <c r="C1997" s="150" t="s">
        <v>796</v>
      </c>
      <c r="D1997" s="128">
        <v>17.843842669742962</v>
      </c>
      <c r="F1997" s="128">
        <v>8.621678104044308</v>
      </c>
      <c r="G1997" s="128">
        <v>16.52271164190039</v>
      </c>
      <c r="H1997" s="128">
        <v>17.843842669742962</v>
      </c>
    </row>
    <row r="1999" spans="3:8" ht="12.75">
      <c r="C1999" s="150" t="s">
        <v>797</v>
      </c>
      <c r="D1999" s="128">
        <v>2.36074359191436</v>
      </c>
      <c r="F1999" s="128">
        <v>1.871565435032587</v>
      </c>
      <c r="G1999" s="128">
        <v>3.5763445112338514</v>
      </c>
      <c r="H1999" s="128">
        <v>6.061851591932423</v>
      </c>
    </row>
    <row r="2000" spans="1:10" ht="12.75">
      <c r="A2000" s="144" t="s">
        <v>786</v>
      </c>
      <c r="C2000" s="145" t="s">
        <v>787</v>
      </c>
      <c r="D2000" s="145" t="s">
        <v>788</v>
      </c>
      <c r="F2000" s="145" t="s">
        <v>789</v>
      </c>
      <c r="G2000" s="145" t="s">
        <v>790</v>
      </c>
      <c r="H2000" s="145" t="s">
        <v>791</v>
      </c>
      <c r="I2000" s="146" t="s">
        <v>792</v>
      </c>
      <c r="J2000" s="145" t="s">
        <v>793</v>
      </c>
    </row>
    <row r="2001" spans="1:8" ht="12.75">
      <c r="A2001" s="147" t="s">
        <v>886</v>
      </c>
      <c r="C2001" s="148">
        <v>251.61100000003353</v>
      </c>
      <c r="D2001" s="128">
        <v>4897648.310935974</v>
      </c>
      <c r="F2001" s="128">
        <v>30200</v>
      </c>
      <c r="G2001" s="128">
        <v>27100</v>
      </c>
      <c r="H2001" s="149" t="s">
        <v>159</v>
      </c>
    </row>
    <row r="2003" spans="4:8" ht="12.75">
      <c r="D2003" s="128">
        <v>5055788.051849365</v>
      </c>
      <c r="F2003" s="128">
        <v>29200</v>
      </c>
      <c r="G2003" s="128">
        <v>26800</v>
      </c>
      <c r="H2003" s="149" t="s">
        <v>160</v>
      </c>
    </row>
    <row r="2005" spans="4:8" ht="12.75">
      <c r="D2005" s="128">
        <v>4843048.649269104</v>
      </c>
      <c r="F2005" s="128">
        <v>29700</v>
      </c>
      <c r="G2005" s="128">
        <v>26700</v>
      </c>
      <c r="H2005" s="149" t="s">
        <v>161</v>
      </c>
    </row>
    <row r="2007" spans="1:10" ht="12.75">
      <c r="A2007" s="144" t="s">
        <v>794</v>
      </c>
      <c r="C2007" s="150" t="s">
        <v>795</v>
      </c>
      <c r="D2007" s="128">
        <v>4932161.670684814</v>
      </c>
      <c r="F2007" s="128">
        <v>29700</v>
      </c>
      <c r="G2007" s="128">
        <v>26866.666666666664</v>
      </c>
      <c r="H2007" s="128">
        <v>4903892.302302194</v>
      </c>
      <c r="I2007" s="128">
        <v>-0.0001</v>
      </c>
      <c r="J2007" s="128">
        <v>-0.0001</v>
      </c>
    </row>
    <row r="2008" spans="1:8" ht="12.75">
      <c r="A2008" s="127">
        <v>38377.98841435185</v>
      </c>
      <c r="C2008" s="150" t="s">
        <v>796</v>
      </c>
      <c r="D2008" s="128">
        <v>110489.33140090946</v>
      </c>
      <c r="F2008" s="128">
        <v>500</v>
      </c>
      <c r="G2008" s="128">
        <v>208.16659994661327</v>
      </c>
      <c r="H2008" s="128">
        <v>110489.33140090946</v>
      </c>
    </row>
    <row r="2010" spans="3:8" ht="12.75">
      <c r="C2010" s="150" t="s">
        <v>797</v>
      </c>
      <c r="D2010" s="128">
        <v>2.240180650557799</v>
      </c>
      <c r="F2010" s="128">
        <v>1.6835016835016836</v>
      </c>
      <c r="G2010" s="128">
        <v>0.7748136474439701</v>
      </c>
      <c r="H2010" s="128">
        <v>2.253094574467691</v>
      </c>
    </row>
    <row r="2011" spans="1:10" ht="12.75">
      <c r="A2011" s="144" t="s">
        <v>786</v>
      </c>
      <c r="C2011" s="145" t="s">
        <v>787</v>
      </c>
      <c r="D2011" s="145" t="s">
        <v>788</v>
      </c>
      <c r="F2011" s="145" t="s">
        <v>789</v>
      </c>
      <c r="G2011" s="145" t="s">
        <v>790</v>
      </c>
      <c r="H2011" s="145" t="s">
        <v>791</v>
      </c>
      <c r="I2011" s="146" t="s">
        <v>792</v>
      </c>
      <c r="J2011" s="145" t="s">
        <v>793</v>
      </c>
    </row>
    <row r="2012" spans="1:8" ht="12.75">
      <c r="A2012" s="147" t="s">
        <v>889</v>
      </c>
      <c r="C2012" s="148">
        <v>257.6099999998696</v>
      </c>
      <c r="D2012" s="128">
        <v>444762.5748386383</v>
      </c>
      <c r="F2012" s="128">
        <v>12372.5</v>
      </c>
      <c r="G2012" s="128">
        <v>9900</v>
      </c>
      <c r="H2012" s="149" t="s">
        <v>162</v>
      </c>
    </row>
    <row r="2014" spans="4:8" ht="12.75">
      <c r="D2014" s="128">
        <v>470095.2001619339</v>
      </c>
      <c r="F2014" s="128">
        <v>12950</v>
      </c>
      <c r="G2014" s="128">
        <v>9895</v>
      </c>
      <c r="H2014" s="149" t="s">
        <v>163</v>
      </c>
    </row>
    <row r="2016" spans="4:8" ht="12.75">
      <c r="D2016" s="128">
        <v>450649.5725302696</v>
      </c>
      <c r="F2016" s="128">
        <v>12020</v>
      </c>
      <c r="G2016" s="128">
        <v>9835</v>
      </c>
      <c r="H2016" s="149" t="s">
        <v>164</v>
      </c>
    </row>
    <row r="2018" spans="1:10" ht="12.75">
      <c r="A2018" s="144" t="s">
        <v>794</v>
      </c>
      <c r="C2018" s="150" t="s">
        <v>795</v>
      </c>
      <c r="D2018" s="128">
        <v>455169.115843614</v>
      </c>
      <c r="F2018" s="128">
        <v>12447.5</v>
      </c>
      <c r="G2018" s="128">
        <v>9876.666666666666</v>
      </c>
      <c r="H2018" s="128">
        <v>444007.0325102806</v>
      </c>
      <c r="I2018" s="128">
        <v>-0.0001</v>
      </c>
      <c r="J2018" s="128">
        <v>-0.0001</v>
      </c>
    </row>
    <row r="2019" spans="1:8" ht="12.75">
      <c r="A2019" s="127">
        <v>38377.989166666666</v>
      </c>
      <c r="C2019" s="150" t="s">
        <v>796</v>
      </c>
      <c r="D2019" s="128">
        <v>13257.268959463017</v>
      </c>
      <c r="F2019" s="128">
        <v>469.51437677668616</v>
      </c>
      <c r="G2019" s="128">
        <v>36.17089069035118</v>
      </c>
      <c r="H2019" s="128">
        <v>13257.268959463017</v>
      </c>
    </row>
    <row r="2021" spans="3:8" ht="12.75">
      <c r="C2021" s="150" t="s">
        <v>797</v>
      </c>
      <c r="D2021" s="128">
        <v>2.9126029201018815</v>
      </c>
      <c r="F2021" s="128">
        <v>3.771957234598804</v>
      </c>
      <c r="G2021" s="128">
        <v>0.3662256904186756</v>
      </c>
      <c r="H2021" s="128">
        <v>2.9858240948370685</v>
      </c>
    </row>
    <row r="2022" spans="1:10" ht="12.75">
      <c r="A2022" s="144" t="s">
        <v>786</v>
      </c>
      <c r="C2022" s="145" t="s">
        <v>787</v>
      </c>
      <c r="D2022" s="145" t="s">
        <v>788</v>
      </c>
      <c r="F2022" s="145" t="s">
        <v>789</v>
      </c>
      <c r="G2022" s="145" t="s">
        <v>790</v>
      </c>
      <c r="H2022" s="145" t="s">
        <v>791</v>
      </c>
      <c r="I2022" s="146" t="s">
        <v>792</v>
      </c>
      <c r="J2022" s="145" t="s">
        <v>793</v>
      </c>
    </row>
    <row r="2023" spans="1:8" ht="12.75">
      <c r="A2023" s="147" t="s">
        <v>888</v>
      </c>
      <c r="C2023" s="148">
        <v>259.9399999999441</v>
      </c>
      <c r="D2023" s="128">
        <v>5165729.4697647095</v>
      </c>
      <c r="F2023" s="128">
        <v>28100</v>
      </c>
      <c r="G2023" s="128">
        <v>24150</v>
      </c>
      <c r="H2023" s="149" t="s">
        <v>165</v>
      </c>
    </row>
    <row r="2025" spans="4:8" ht="12.75">
      <c r="D2025" s="128">
        <v>4541993.312057495</v>
      </c>
      <c r="F2025" s="128">
        <v>27700</v>
      </c>
      <c r="G2025" s="128">
        <v>24675</v>
      </c>
      <c r="H2025" s="149" t="s">
        <v>166</v>
      </c>
    </row>
    <row r="2027" spans="4:8" ht="12.75">
      <c r="D2027" s="128">
        <v>5304026.818939209</v>
      </c>
      <c r="F2027" s="128">
        <v>28600</v>
      </c>
      <c r="G2027" s="128">
        <v>24150</v>
      </c>
      <c r="H2027" s="149" t="s">
        <v>167</v>
      </c>
    </row>
    <row r="2029" spans="1:10" ht="12.75">
      <c r="A2029" s="144" t="s">
        <v>794</v>
      </c>
      <c r="C2029" s="150" t="s">
        <v>795</v>
      </c>
      <c r="D2029" s="128">
        <v>5003916.533587138</v>
      </c>
      <c r="F2029" s="128">
        <v>28133.333333333336</v>
      </c>
      <c r="G2029" s="128">
        <v>24325</v>
      </c>
      <c r="H2029" s="128">
        <v>4977668.132913738</v>
      </c>
      <c r="I2029" s="128">
        <v>-0.0001</v>
      </c>
      <c r="J2029" s="128">
        <v>-0.0001</v>
      </c>
    </row>
    <row r="2030" spans="1:8" ht="12.75">
      <c r="A2030" s="127">
        <v>38377.98994212963</v>
      </c>
      <c r="C2030" s="150" t="s">
        <v>796</v>
      </c>
      <c r="D2030" s="128">
        <v>405969.6246499484</v>
      </c>
      <c r="F2030" s="128">
        <v>450.9249752822894</v>
      </c>
      <c r="G2030" s="128">
        <v>303.10889132455355</v>
      </c>
      <c r="H2030" s="128">
        <v>405969.6246499484</v>
      </c>
    </row>
    <row r="2032" spans="3:8" ht="12.75">
      <c r="C2032" s="150" t="s">
        <v>797</v>
      </c>
      <c r="D2032" s="128">
        <v>8.11303749622943</v>
      </c>
      <c r="F2032" s="128">
        <v>1.6028138931834932</v>
      </c>
      <c r="G2032" s="128">
        <v>1.2460797176754514</v>
      </c>
      <c r="H2032" s="128">
        <v>8.155819428088494</v>
      </c>
    </row>
    <row r="2033" spans="1:10" ht="12.75">
      <c r="A2033" s="144" t="s">
        <v>786</v>
      </c>
      <c r="C2033" s="145" t="s">
        <v>787</v>
      </c>
      <c r="D2033" s="145" t="s">
        <v>788</v>
      </c>
      <c r="F2033" s="145" t="s">
        <v>789</v>
      </c>
      <c r="G2033" s="145" t="s">
        <v>790</v>
      </c>
      <c r="H2033" s="145" t="s">
        <v>791</v>
      </c>
      <c r="I2033" s="146" t="s">
        <v>792</v>
      </c>
      <c r="J2033" s="145" t="s">
        <v>793</v>
      </c>
    </row>
    <row r="2034" spans="1:8" ht="12.75">
      <c r="A2034" s="147" t="s">
        <v>890</v>
      </c>
      <c r="C2034" s="148">
        <v>285.2129999999888</v>
      </c>
      <c r="D2034" s="128">
        <v>859812.584980011</v>
      </c>
      <c r="F2034" s="128">
        <v>12275</v>
      </c>
      <c r="G2034" s="128">
        <v>11825</v>
      </c>
      <c r="H2034" s="149" t="s">
        <v>168</v>
      </c>
    </row>
    <row r="2036" spans="4:8" ht="12.75">
      <c r="D2036" s="128">
        <v>805047.8426208496</v>
      </c>
      <c r="F2036" s="128">
        <v>12450</v>
      </c>
      <c r="G2036" s="128">
        <v>11725</v>
      </c>
      <c r="H2036" s="149" t="s">
        <v>169</v>
      </c>
    </row>
    <row r="2038" spans="4:8" ht="12.75">
      <c r="D2038" s="128">
        <v>870870.4601688385</v>
      </c>
      <c r="F2038" s="128">
        <v>12650</v>
      </c>
      <c r="G2038" s="128">
        <v>11800</v>
      </c>
      <c r="H2038" s="149" t="s">
        <v>170</v>
      </c>
    </row>
    <row r="2040" spans="1:10" ht="12.75">
      <c r="A2040" s="144" t="s">
        <v>794</v>
      </c>
      <c r="C2040" s="150" t="s">
        <v>795</v>
      </c>
      <c r="D2040" s="128">
        <v>845243.6292565663</v>
      </c>
      <c r="F2040" s="128">
        <v>12458.333333333332</v>
      </c>
      <c r="G2040" s="128">
        <v>11783.333333333332</v>
      </c>
      <c r="H2040" s="128">
        <v>833158.4733229901</v>
      </c>
      <c r="I2040" s="128">
        <v>-0.0001</v>
      </c>
      <c r="J2040" s="128">
        <v>-0.0001</v>
      </c>
    </row>
    <row r="2041" spans="1:8" ht="12.75">
      <c r="A2041" s="127">
        <v>38377.99072916667</v>
      </c>
      <c r="C2041" s="150" t="s">
        <v>796</v>
      </c>
      <c r="D2041" s="128">
        <v>35246.91615405287</v>
      </c>
      <c r="F2041" s="128">
        <v>187.6388374866284</v>
      </c>
      <c r="G2041" s="128">
        <v>52.04164998665332</v>
      </c>
      <c r="H2041" s="128">
        <v>35246.91615405287</v>
      </c>
    </row>
    <row r="2043" spans="3:8" ht="12.75">
      <c r="C2043" s="150" t="s">
        <v>797</v>
      </c>
      <c r="D2043" s="128">
        <v>4.170030383435636</v>
      </c>
      <c r="F2043" s="128">
        <v>1.5061311370164159</v>
      </c>
      <c r="G2043" s="128">
        <v>0.4416547382177087</v>
      </c>
      <c r="H2043" s="128">
        <v>4.23051763651556</v>
      </c>
    </row>
    <row r="2044" spans="1:10" ht="12.75">
      <c r="A2044" s="144" t="s">
        <v>786</v>
      </c>
      <c r="C2044" s="145" t="s">
        <v>787</v>
      </c>
      <c r="D2044" s="145" t="s">
        <v>788</v>
      </c>
      <c r="F2044" s="145" t="s">
        <v>789</v>
      </c>
      <c r="G2044" s="145" t="s">
        <v>790</v>
      </c>
      <c r="H2044" s="145" t="s">
        <v>791</v>
      </c>
      <c r="I2044" s="146" t="s">
        <v>792</v>
      </c>
      <c r="J2044" s="145" t="s">
        <v>793</v>
      </c>
    </row>
    <row r="2045" spans="1:8" ht="12.75">
      <c r="A2045" s="147" t="s">
        <v>886</v>
      </c>
      <c r="C2045" s="148">
        <v>288.1579999998212</v>
      </c>
      <c r="D2045" s="128">
        <v>477268.77414131165</v>
      </c>
      <c r="F2045" s="128">
        <v>4300</v>
      </c>
      <c r="G2045" s="128">
        <v>3970</v>
      </c>
      <c r="H2045" s="149" t="s">
        <v>171</v>
      </c>
    </row>
    <row r="2047" spans="4:8" ht="12.75">
      <c r="D2047" s="128">
        <v>503677.3306379318</v>
      </c>
      <c r="F2047" s="128">
        <v>4300</v>
      </c>
      <c r="G2047" s="128">
        <v>3970</v>
      </c>
      <c r="H2047" s="149" t="s">
        <v>172</v>
      </c>
    </row>
    <row r="2049" spans="4:8" ht="12.75">
      <c r="D2049" s="128">
        <v>470538.93699884415</v>
      </c>
      <c r="F2049" s="128">
        <v>4300</v>
      </c>
      <c r="G2049" s="128">
        <v>3970</v>
      </c>
      <c r="H2049" s="149" t="s">
        <v>173</v>
      </c>
    </row>
    <row r="2051" spans="1:10" ht="12.75">
      <c r="A2051" s="144" t="s">
        <v>794</v>
      </c>
      <c r="C2051" s="150" t="s">
        <v>795</v>
      </c>
      <c r="D2051" s="128">
        <v>483828.3472593626</v>
      </c>
      <c r="F2051" s="128">
        <v>4300</v>
      </c>
      <c r="G2051" s="128">
        <v>3970</v>
      </c>
      <c r="H2051" s="128">
        <v>479695.90256909706</v>
      </c>
      <c r="I2051" s="128">
        <v>-0.0001</v>
      </c>
      <c r="J2051" s="128">
        <v>-0.0001</v>
      </c>
    </row>
    <row r="2052" spans="1:8" ht="12.75">
      <c r="A2052" s="127">
        <v>38377.991261574076</v>
      </c>
      <c r="C2052" s="150" t="s">
        <v>796</v>
      </c>
      <c r="D2052" s="128">
        <v>17515.97222146178</v>
      </c>
      <c r="H2052" s="128">
        <v>17515.97222146178</v>
      </c>
    </row>
    <row r="2054" spans="3:8" ht="12.75">
      <c r="C2054" s="150" t="s">
        <v>797</v>
      </c>
      <c r="D2054" s="128">
        <v>3.620286475705839</v>
      </c>
      <c r="F2054" s="128">
        <v>0</v>
      </c>
      <c r="G2054" s="128">
        <v>0</v>
      </c>
      <c r="H2054" s="128">
        <v>3.65147422099123</v>
      </c>
    </row>
    <row r="2055" spans="1:10" ht="12.75">
      <c r="A2055" s="144" t="s">
        <v>786</v>
      </c>
      <c r="C2055" s="145" t="s">
        <v>787</v>
      </c>
      <c r="D2055" s="145" t="s">
        <v>788</v>
      </c>
      <c r="F2055" s="145" t="s">
        <v>789</v>
      </c>
      <c r="G2055" s="145" t="s">
        <v>790</v>
      </c>
      <c r="H2055" s="145" t="s">
        <v>791</v>
      </c>
      <c r="I2055" s="146" t="s">
        <v>792</v>
      </c>
      <c r="J2055" s="145" t="s">
        <v>793</v>
      </c>
    </row>
    <row r="2056" spans="1:8" ht="12.75">
      <c r="A2056" s="147" t="s">
        <v>887</v>
      </c>
      <c r="C2056" s="148">
        <v>334.94100000010803</v>
      </c>
      <c r="D2056" s="128">
        <v>1887091.1872138977</v>
      </c>
      <c r="F2056" s="128">
        <v>34400</v>
      </c>
      <c r="H2056" s="149" t="s">
        <v>174</v>
      </c>
    </row>
    <row r="2058" spans="4:8" ht="12.75">
      <c r="D2058" s="128">
        <v>1913563.0098838806</v>
      </c>
      <c r="F2058" s="128">
        <v>33100</v>
      </c>
      <c r="H2058" s="149" t="s">
        <v>175</v>
      </c>
    </row>
    <row r="2060" spans="4:8" ht="12.75">
      <c r="D2060" s="128">
        <v>1880795.281293869</v>
      </c>
      <c r="F2060" s="128">
        <v>36700</v>
      </c>
      <c r="H2060" s="149" t="s">
        <v>176</v>
      </c>
    </row>
    <row r="2062" spans="1:10" ht="12.75">
      <c r="A2062" s="144" t="s">
        <v>794</v>
      </c>
      <c r="C2062" s="150" t="s">
        <v>795</v>
      </c>
      <c r="D2062" s="128">
        <v>1893816.492797216</v>
      </c>
      <c r="F2062" s="128">
        <v>34733.333333333336</v>
      </c>
      <c r="H2062" s="128">
        <v>1859083.1594638824</v>
      </c>
      <c r="I2062" s="128">
        <v>-0.0001</v>
      </c>
      <c r="J2062" s="128">
        <v>-0.0001</v>
      </c>
    </row>
    <row r="2063" spans="1:8" ht="12.75">
      <c r="A2063" s="127">
        <v>38377.991793981484</v>
      </c>
      <c r="C2063" s="150" t="s">
        <v>796</v>
      </c>
      <c r="D2063" s="128">
        <v>17388.30959660829</v>
      </c>
      <c r="F2063" s="128">
        <v>1823.0011885167087</v>
      </c>
      <c r="H2063" s="128">
        <v>17388.30959660829</v>
      </c>
    </row>
    <row r="2065" spans="3:8" ht="12.75">
      <c r="C2065" s="150" t="s">
        <v>797</v>
      </c>
      <c r="D2065" s="128">
        <v>0.9181623279098866</v>
      </c>
      <c r="F2065" s="128">
        <v>5.248563882485727</v>
      </c>
      <c r="H2065" s="128">
        <v>0.9353163955087779</v>
      </c>
    </row>
    <row r="2066" spans="1:10" ht="12.75">
      <c r="A2066" s="144" t="s">
        <v>786</v>
      </c>
      <c r="C2066" s="145" t="s">
        <v>787</v>
      </c>
      <c r="D2066" s="145" t="s">
        <v>788</v>
      </c>
      <c r="F2066" s="145" t="s">
        <v>789</v>
      </c>
      <c r="G2066" s="145" t="s">
        <v>790</v>
      </c>
      <c r="H2066" s="145" t="s">
        <v>791</v>
      </c>
      <c r="I2066" s="146" t="s">
        <v>792</v>
      </c>
      <c r="J2066" s="145" t="s">
        <v>793</v>
      </c>
    </row>
    <row r="2067" spans="1:8" ht="12.75">
      <c r="A2067" s="147" t="s">
        <v>891</v>
      </c>
      <c r="C2067" s="148">
        <v>393.36599999992177</v>
      </c>
      <c r="D2067" s="128">
        <v>4859639.708312988</v>
      </c>
      <c r="F2067" s="128">
        <v>18000</v>
      </c>
      <c r="G2067" s="128">
        <v>15800</v>
      </c>
      <c r="H2067" s="149" t="s">
        <v>177</v>
      </c>
    </row>
    <row r="2069" spans="4:8" ht="12.75">
      <c r="D2069" s="128">
        <v>4975019.492073059</v>
      </c>
      <c r="F2069" s="128">
        <v>18700</v>
      </c>
      <c r="G2069" s="128">
        <v>15300</v>
      </c>
      <c r="H2069" s="149" t="s">
        <v>178</v>
      </c>
    </row>
    <row r="2071" spans="4:8" ht="12.75">
      <c r="D2071" s="128">
        <v>4736354.475151062</v>
      </c>
      <c r="F2071" s="128">
        <v>19800</v>
      </c>
      <c r="G2071" s="128">
        <v>16400</v>
      </c>
      <c r="H2071" s="149" t="s">
        <v>179</v>
      </c>
    </row>
    <row r="2073" spans="1:10" ht="12.75">
      <c r="A2073" s="144" t="s">
        <v>794</v>
      </c>
      <c r="C2073" s="150" t="s">
        <v>795</v>
      </c>
      <c r="D2073" s="128">
        <v>4857004.55851237</v>
      </c>
      <c r="F2073" s="128">
        <v>18833.333333333332</v>
      </c>
      <c r="G2073" s="128">
        <v>15833.333333333332</v>
      </c>
      <c r="H2073" s="128">
        <v>4839671.225179036</v>
      </c>
      <c r="I2073" s="128">
        <v>-0.0001</v>
      </c>
      <c r="J2073" s="128">
        <v>-0.0001</v>
      </c>
    </row>
    <row r="2074" spans="1:8" ht="12.75">
      <c r="A2074" s="127">
        <v>38377.99236111111</v>
      </c>
      <c r="C2074" s="150" t="s">
        <v>796</v>
      </c>
      <c r="D2074" s="128">
        <v>119354.32789156272</v>
      </c>
      <c r="F2074" s="128">
        <v>907.3771725877466</v>
      </c>
      <c r="G2074" s="128">
        <v>550.7570547286101</v>
      </c>
      <c r="H2074" s="128">
        <v>119354.32789156272</v>
      </c>
    </row>
    <row r="2076" spans="3:8" ht="12.75">
      <c r="C2076" s="150" t="s">
        <v>797</v>
      </c>
      <c r="D2076" s="128">
        <v>2.4573649551632126</v>
      </c>
      <c r="F2076" s="128">
        <v>4.8179318898464425</v>
      </c>
      <c r="G2076" s="128">
        <v>3.478465608812275</v>
      </c>
      <c r="H2076" s="128">
        <v>2.46616603356455</v>
      </c>
    </row>
    <row r="2077" spans="1:10" ht="12.75">
      <c r="A2077" s="144" t="s">
        <v>786</v>
      </c>
      <c r="C2077" s="145" t="s">
        <v>787</v>
      </c>
      <c r="D2077" s="145" t="s">
        <v>788</v>
      </c>
      <c r="F2077" s="145" t="s">
        <v>789</v>
      </c>
      <c r="G2077" s="145" t="s">
        <v>790</v>
      </c>
      <c r="H2077" s="145" t="s">
        <v>791</v>
      </c>
      <c r="I2077" s="146" t="s">
        <v>792</v>
      </c>
      <c r="J2077" s="145" t="s">
        <v>793</v>
      </c>
    </row>
    <row r="2078" spans="1:8" ht="12.75">
      <c r="A2078" s="147" t="s">
        <v>885</v>
      </c>
      <c r="C2078" s="148">
        <v>396.15199999976903</v>
      </c>
      <c r="D2078" s="128">
        <v>5051490.601219177</v>
      </c>
      <c r="F2078" s="128">
        <v>92300</v>
      </c>
      <c r="G2078" s="128">
        <v>92300</v>
      </c>
      <c r="H2078" s="149" t="s">
        <v>180</v>
      </c>
    </row>
    <row r="2080" spans="4:8" ht="12.75">
      <c r="D2080" s="128">
        <v>5367231.0078125</v>
      </c>
      <c r="F2080" s="128">
        <v>89000</v>
      </c>
      <c r="G2080" s="128">
        <v>90900</v>
      </c>
      <c r="H2080" s="149" t="s">
        <v>181</v>
      </c>
    </row>
    <row r="2082" spans="4:8" ht="12.75">
      <c r="D2082" s="128">
        <v>5461774.746406555</v>
      </c>
      <c r="F2082" s="128">
        <v>89800</v>
      </c>
      <c r="G2082" s="128">
        <v>91600</v>
      </c>
      <c r="H2082" s="149" t="s">
        <v>182</v>
      </c>
    </row>
    <row r="2084" spans="1:10" ht="12.75">
      <c r="A2084" s="144" t="s">
        <v>794</v>
      </c>
      <c r="C2084" s="150" t="s">
        <v>795</v>
      </c>
      <c r="D2084" s="128">
        <v>5293498.785146077</v>
      </c>
      <c r="F2084" s="128">
        <v>90366.66666666666</v>
      </c>
      <c r="G2084" s="128">
        <v>91600</v>
      </c>
      <c r="H2084" s="128">
        <v>5202522.051099308</v>
      </c>
      <c r="I2084" s="128">
        <v>-0.0001</v>
      </c>
      <c r="J2084" s="128">
        <v>-0.0001</v>
      </c>
    </row>
    <row r="2085" spans="1:8" ht="12.75">
      <c r="A2085" s="127">
        <v>38377.99292824074</v>
      </c>
      <c r="C2085" s="150" t="s">
        <v>796</v>
      </c>
      <c r="D2085" s="128">
        <v>214850.18138816327</v>
      </c>
      <c r="F2085" s="128">
        <v>1721.4335111567143</v>
      </c>
      <c r="G2085" s="128">
        <v>700</v>
      </c>
      <c r="H2085" s="128">
        <v>214850.18138816327</v>
      </c>
    </row>
    <row r="2087" spans="3:8" ht="12.75">
      <c r="C2087" s="150" t="s">
        <v>797</v>
      </c>
      <c r="D2087" s="128">
        <v>4.058755656864373</v>
      </c>
      <c r="F2087" s="128">
        <v>1.9049430223054753</v>
      </c>
      <c r="G2087" s="128">
        <v>0.7641921397379912</v>
      </c>
      <c r="H2087" s="128">
        <v>4.1297312972035325</v>
      </c>
    </row>
    <row r="2088" spans="1:10" ht="12.75">
      <c r="A2088" s="144" t="s">
        <v>786</v>
      </c>
      <c r="C2088" s="145" t="s">
        <v>787</v>
      </c>
      <c r="D2088" s="145" t="s">
        <v>788</v>
      </c>
      <c r="F2088" s="145" t="s">
        <v>789</v>
      </c>
      <c r="G2088" s="145" t="s">
        <v>790</v>
      </c>
      <c r="H2088" s="145" t="s">
        <v>791</v>
      </c>
      <c r="I2088" s="146" t="s">
        <v>792</v>
      </c>
      <c r="J2088" s="145" t="s">
        <v>793</v>
      </c>
    </row>
    <row r="2089" spans="1:8" ht="12.75">
      <c r="A2089" s="147" t="s">
        <v>892</v>
      </c>
      <c r="C2089" s="148">
        <v>589.5920000001788</v>
      </c>
      <c r="D2089" s="128">
        <v>428738.6980557442</v>
      </c>
      <c r="F2089" s="128">
        <v>3820</v>
      </c>
      <c r="G2089" s="128">
        <v>3440.0000000037253</v>
      </c>
      <c r="H2089" s="149" t="s">
        <v>183</v>
      </c>
    </row>
    <row r="2091" spans="4:8" ht="12.75">
      <c r="D2091" s="128">
        <v>419173.9467945099</v>
      </c>
      <c r="F2091" s="128">
        <v>3670</v>
      </c>
      <c r="G2091" s="128">
        <v>3530</v>
      </c>
      <c r="H2091" s="149" t="s">
        <v>184</v>
      </c>
    </row>
    <row r="2093" spans="4:8" ht="12.75">
      <c r="D2093" s="128">
        <v>447793.7268385887</v>
      </c>
      <c r="F2093" s="128">
        <v>3590.0000000037253</v>
      </c>
      <c r="G2093" s="128">
        <v>3509.9999999962747</v>
      </c>
      <c r="H2093" s="149" t="s">
        <v>185</v>
      </c>
    </row>
    <row r="2095" spans="1:10" ht="12.75">
      <c r="A2095" s="144" t="s">
        <v>794</v>
      </c>
      <c r="C2095" s="150" t="s">
        <v>795</v>
      </c>
      <c r="D2095" s="128">
        <v>431902.1238962809</v>
      </c>
      <c r="F2095" s="128">
        <v>3693.3333333345754</v>
      </c>
      <c r="G2095" s="128">
        <v>3493.333333333333</v>
      </c>
      <c r="H2095" s="128">
        <v>428308.79056294705</v>
      </c>
      <c r="I2095" s="128">
        <v>-0.0001</v>
      </c>
      <c r="J2095" s="128">
        <v>-0.0001</v>
      </c>
    </row>
    <row r="2096" spans="1:8" ht="12.75">
      <c r="A2096" s="127">
        <v>38377.99353009259</v>
      </c>
      <c r="C2096" s="150" t="s">
        <v>796</v>
      </c>
      <c r="D2096" s="128">
        <v>14569.77692791907</v>
      </c>
      <c r="F2096" s="128">
        <v>116.76186591926614</v>
      </c>
      <c r="G2096" s="128">
        <v>47.258156259768135</v>
      </c>
      <c r="H2096" s="128">
        <v>14569.77692791907</v>
      </c>
    </row>
    <row r="2098" spans="3:8" ht="12.75">
      <c r="C2098" s="150" t="s">
        <v>797</v>
      </c>
      <c r="D2098" s="128">
        <v>3.3733978421967503</v>
      </c>
      <c r="F2098" s="128">
        <v>3.1614223624339406</v>
      </c>
      <c r="G2098" s="128">
        <v>1.3528098165964164</v>
      </c>
      <c r="H2098" s="128">
        <v>3.401699252721222</v>
      </c>
    </row>
    <row r="2099" spans="1:10" ht="12.75">
      <c r="A2099" s="144" t="s">
        <v>786</v>
      </c>
      <c r="C2099" s="145" t="s">
        <v>787</v>
      </c>
      <c r="D2099" s="145" t="s">
        <v>788</v>
      </c>
      <c r="F2099" s="145" t="s">
        <v>789</v>
      </c>
      <c r="G2099" s="145" t="s">
        <v>790</v>
      </c>
      <c r="H2099" s="145" t="s">
        <v>791</v>
      </c>
      <c r="I2099" s="146" t="s">
        <v>792</v>
      </c>
      <c r="J2099" s="145" t="s">
        <v>793</v>
      </c>
    </row>
    <row r="2100" spans="1:8" ht="12.75">
      <c r="A2100" s="147" t="s">
        <v>893</v>
      </c>
      <c r="C2100" s="148">
        <v>766.4900000002235</v>
      </c>
      <c r="D2100" s="128">
        <v>28819.98273205757</v>
      </c>
      <c r="F2100" s="128">
        <v>2148</v>
      </c>
      <c r="G2100" s="128">
        <v>2157</v>
      </c>
      <c r="H2100" s="149" t="s">
        <v>186</v>
      </c>
    </row>
    <row r="2102" spans="4:8" ht="12.75">
      <c r="D2102" s="128">
        <v>29551.542156994343</v>
      </c>
      <c r="F2102" s="128">
        <v>1887</v>
      </c>
      <c r="G2102" s="128">
        <v>2006</v>
      </c>
      <c r="H2102" s="149" t="s">
        <v>187</v>
      </c>
    </row>
    <row r="2104" spans="4:8" ht="12.75">
      <c r="D2104" s="128">
        <v>30155.46411833167</v>
      </c>
      <c r="F2104" s="128">
        <v>2006</v>
      </c>
      <c r="G2104" s="128">
        <v>2123</v>
      </c>
      <c r="H2104" s="149" t="s">
        <v>188</v>
      </c>
    </row>
    <row r="2106" spans="1:10" ht="12.75">
      <c r="A2106" s="144" t="s">
        <v>794</v>
      </c>
      <c r="C2106" s="150" t="s">
        <v>795</v>
      </c>
      <c r="D2106" s="128">
        <v>29508.99633579453</v>
      </c>
      <c r="F2106" s="128">
        <v>2013.6666666666665</v>
      </c>
      <c r="G2106" s="128">
        <v>2095.3333333333335</v>
      </c>
      <c r="H2106" s="128">
        <v>27452.90283985957</v>
      </c>
      <c r="I2106" s="128">
        <v>-0.0001</v>
      </c>
      <c r="J2106" s="128">
        <v>-0.0001</v>
      </c>
    </row>
    <row r="2107" spans="1:8" ht="12.75">
      <c r="A2107" s="127">
        <v>38377.99413194445</v>
      </c>
      <c r="C2107" s="150" t="s">
        <v>796</v>
      </c>
      <c r="D2107" s="128">
        <v>668.7564903962145</v>
      </c>
      <c r="F2107" s="128">
        <v>130.66879249971407</v>
      </c>
      <c r="G2107" s="128">
        <v>79.21068951431576</v>
      </c>
      <c r="H2107" s="128">
        <v>668.7564903962145</v>
      </c>
    </row>
    <row r="2109" spans="3:8" ht="12.75">
      <c r="C2109" s="150" t="s">
        <v>797</v>
      </c>
      <c r="D2109" s="128">
        <v>2.266280027914776</v>
      </c>
      <c r="F2109" s="128">
        <v>6.489097459015766</v>
      </c>
      <c r="G2109" s="128">
        <v>3.780338347803806</v>
      </c>
      <c r="H2109" s="128">
        <v>2.436013758899222</v>
      </c>
    </row>
    <row r="2110" spans="1:16" ht="12.75">
      <c r="A2110" s="138" t="s">
        <v>736</v>
      </c>
      <c r="B2110" s="133" t="s">
        <v>704</v>
      </c>
      <c r="D2110" s="138" t="s">
        <v>737</v>
      </c>
      <c r="E2110" s="133" t="s">
        <v>738</v>
      </c>
      <c r="F2110" s="134" t="s">
        <v>822</v>
      </c>
      <c r="G2110" s="139" t="s">
        <v>740</v>
      </c>
      <c r="H2110" s="140">
        <v>2</v>
      </c>
      <c r="I2110" s="141" t="s">
        <v>741</v>
      </c>
      <c r="J2110" s="140">
        <v>4</v>
      </c>
      <c r="K2110" s="139" t="s">
        <v>742</v>
      </c>
      <c r="L2110" s="142">
        <v>1</v>
      </c>
      <c r="M2110" s="139" t="s">
        <v>743</v>
      </c>
      <c r="N2110" s="143">
        <v>1</v>
      </c>
      <c r="O2110" s="139" t="s">
        <v>744</v>
      </c>
      <c r="P2110" s="143">
        <v>1</v>
      </c>
    </row>
    <row r="2112" spans="1:10" ht="12.75">
      <c r="A2112" s="144" t="s">
        <v>786</v>
      </c>
      <c r="C2112" s="145" t="s">
        <v>787</v>
      </c>
      <c r="D2112" s="145" t="s">
        <v>788</v>
      </c>
      <c r="F2112" s="145" t="s">
        <v>789</v>
      </c>
      <c r="G2112" s="145" t="s">
        <v>790</v>
      </c>
      <c r="H2112" s="145" t="s">
        <v>791</v>
      </c>
      <c r="I2112" s="146" t="s">
        <v>792</v>
      </c>
      <c r="J2112" s="145" t="s">
        <v>793</v>
      </c>
    </row>
    <row r="2113" spans="1:8" ht="12.75">
      <c r="A2113" s="147" t="s">
        <v>717</v>
      </c>
      <c r="C2113" s="148">
        <v>178.2290000000503</v>
      </c>
      <c r="D2113" s="128">
        <v>540.25</v>
      </c>
      <c r="F2113" s="128">
        <v>462.00000000046566</v>
      </c>
      <c r="G2113" s="128">
        <v>469.00000000046566</v>
      </c>
      <c r="H2113" s="149" t="s">
        <v>189</v>
      </c>
    </row>
    <row r="2115" spans="4:8" ht="12.75">
      <c r="D2115" s="128">
        <v>487.75000000046566</v>
      </c>
      <c r="F2115" s="128">
        <v>504</v>
      </c>
      <c r="G2115" s="128">
        <v>451</v>
      </c>
      <c r="H2115" s="149" t="s">
        <v>190</v>
      </c>
    </row>
    <row r="2117" spans="4:8" ht="12.75">
      <c r="D2117" s="128">
        <v>511.6060520829633</v>
      </c>
      <c r="F2117" s="128">
        <v>499</v>
      </c>
      <c r="G2117" s="128">
        <v>448.00000000046566</v>
      </c>
      <c r="H2117" s="149" t="s">
        <v>191</v>
      </c>
    </row>
    <row r="2119" spans="1:8" ht="12.75">
      <c r="A2119" s="144" t="s">
        <v>794</v>
      </c>
      <c r="C2119" s="150" t="s">
        <v>795</v>
      </c>
      <c r="D2119" s="128">
        <v>513.202017361143</v>
      </c>
      <c r="F2119" s="128">
        <v>488.33333333348855</v>
      </c>
      <c r="G2119" s="128">
        <v>456.0000000003105</v>
      </c>
      <c r="H2119" s="128">
        <v>44.93062628477596</v>
      </c>
    </row>
    <row r="2120" spans="1:8" ht="12.75">
      <c r="A2120" s="127">
        <v>38377.996458333335</v>
      </c>
      <c r="C2120" s="150" t="s">
        <v>796</v>
      </c>
      <c r="D2120" s="128">
        <v>26.286362031758102</v>
      </c>
      <c r="F2120" s="128">
        <v>22.94195574315897</v>
      </c>
      <c r="G2120" s="128">
        <v>11.357816691701132</v>
      </c>
      <c r="H2120" s="128">
        <v>26.286362031758102</v>
      </c>
    </row>
    <row r="2122" spans="3:8" ht="12.75">
      <c r="C2122" s="150" t="s">
        <v>797</v>
      </c>
      <c r="D2122" s="128">
        <v>5.122030144565907</v>
      </c>
      <c r="F2122" s="128">
        <v>4.698011414979867</v>
      </c>
      <c r="G2122" s="128">
        <v>2.490749274494167</v>
      </c>
      <c r="H2122" s="128">
        <v>58.50433035398135</v>
      </c>
    </row>
    <row r="2123" spans="1:10" ht="12.75">
      <c r="A2123" s="144" t="s">
        <v>786</v>
      </c>
      <c r="C2123" s="145" t="s">
        <v>787</v>
      </c>
      <c r="D2123" s="145" t="s">
        <v>788</v>
      </c>
      <c r="F2123" s="145" t="s">
        <v>789</v>
      </c>
      <c r="G2123" s="145" t="s">
        <v>790</v>
      </c>
      <c r="H2123" s="145" t="s">
        <v>791</v>
      </c>
      <c r="I2123" s="146" t="s">
        <v>792</v>
      </c>
      <c r="J2123" s="145" t="s">
        <v>793</v>
      </c>
    </row>
    <row r="2124" spans="1:8" ht="12.75">
      <c r="A2124" s="147" t="s">
        <v>886</v>
      </c>
      <c r="C2124" s="148">
        <v>251.61100000003353</v>
      </c>
      <c r="D2124" s="128">
        <v>4515046.523963928</v>
      </c>
      <c r="F2124" s="128">
        <v>27100</v>
      </c>
      <c r="G2124" s="128">
        <v>26400</v>
      </c>
      <c r="H2124" s="149" t="s">
        <v>192</v>
      </c>
    </row>
    <row r="2126" spans="4:8" ht="12.75">
      <c r="D2126" s="128">
        <v>4823874.354110718</v>
      </c>
      <c r="F2126" s="128">
        <v>29000</v>
      </c>
      <c r="G2126" s="128">
        <v>27100</v>
      </c>
      <c r="H2126" s="149" t="s">
        <v>193</v>
      </c>
    </row>
    <row r="2128" spans="4:8" ht="12.75">
      <c r="D2128" s="128">
        <v>4743641.496955872</v>
      </c>
      <c r="F2128" s="128">
        <v>27700</v>
      </c>
      <c r="G2128" s="128">
        <v>26600</v>
      </c>
      <c r="H2128" s="149" t="s">
        <v>194</v>
      </c>
    </row>
    <row r="2130" spans="1:10" ht="12.75">
      <c r="A2130" s="144" t="s">
        <v>794</v>
      </c>
      <c r="C2130" s="150" t="s">
        <v>795</v>
      </c>
      <c r="D2130" s="128">
        <v>4694187.458343506</v>
      </c>
      <c r="F2130" s="128">
        <v>27933.333333333336</v>
      </c>
      <c r="G2130" s="128">
        <v>26700</v>
      </c>
      <c r="H2130" s="128">
        <v>4666876.870537737</v>
      </c>
      <c r="I2130" s="128">
        <v>-0.0001</v>
      </c>
      <c r="J2130" s="128">
        <v>-0.0001</v>
      </c>
    </row>
    <row r="2131" spans="1:8" ht="12.75">
      <c r="A2131" s="127">
        <v>38377.997037037036</v>
      </c>
      <c r="C2131" s="150" t="s">
        <v>796</v>
      </c>
      <c r="D2131" s="128">
        <v>160243.357489788</v>
      </c>
      <c r="F2131" s="128">
        <v>971.253485622231</v>
      </c>
      <c r="G2131" s="128">
        <v>360.5551275463989</v>
      </c>
      <c r="H2131" s="128">
        <v>160243.357489788</v>
      </c>
    </row>
    <row r="2133" spans="3:8" ht="12.75">
      <c r="C2133" s="150" t="s">
        <v>797</v>
      </c>
      <c r="D2133" s="128">
        <v>3.4136548425429734</v>
      </c>
      <c r="F2133" s="128">
        <v>3.477041117979346</v>
      </c>
      <c r="G2133" s="128">
        <v>1.3503937361288352</v>
      </c>
      <c r="H2133" s="128">
        <v>3.4336315684995595</v>
      </c>
    </row>
    <row r="2134" spans="1:10" ht="12.75">
      <c r="A2134" s="144" t="s">
        <v>786</v>
      </c>
      <c r="C2134" s="145" t="s">
        <v>787</v>
      </c>
      <c r="D2134" s="145" t="s">
        <v>788</v>
      </c>
      <c r="F2134" s="145" t="s">
        <v>789</v>
      </c>
      <c r="G2134" s="145" t="s">
        <v>790</v>
      </c>
      <c r="H2134" s="145" t="s">
        <v>791</v>
      </c>
      <c r="I2134" s="146" t="s">
        <v>792</v>
      </c>
      <c r="J2134" s="145" t="s">
        <v>793</v>
      </c>
    </row>
    <row r="2135" spans="1:8" ht="12.75">
      <c r="A2135" s="147" t="s">
        <v>889</v>
      </c>
      <c r="C2135" s="148">
        <v>257.6099999998696</v>
      </c>
      <c r="D2135" s="128">
        <v>473838.3586630821</v>
      </c>
      <c r="F2135" s="128">
        <v>11300</v>
      </c>
      <c r="G2135" s="128">
        <v>9827.5</v>
      </c>
      <c r="H2135" s="149" t="s">
        <v>195</v>
      </c>
    </row>
    <row r="2137" spans="4:8" ht="12.75">
      <c r="D2137" s="128">
        <v>350962.5</v>
      </c>
      <c r="F2137" s="128">
        <v>11335</v>
      </c>
      <c r="G2137" s="128">
        <v>9830</v>
      </c>
      <c r="H2137" s="149" t="s">
        <v>196</v>
      </c>
    </row>
    <row r="2139" spans="4:8" ht="12.75">
      <c r="D2139" s="128">
        <v>474111.63724279404</v>
      </c>
      <c r="F2139" s="128">
        <v>11495</v>
      </c>
      <c r="G2139" s="128">
        <v>9835</v>
      </c>
      <c r="H2139" s="149" t="s">
        <v>197</v>
      </c>
    </row>
    <row r="2141" spans="1:10" ht="12.75">
      <c r="A2141" s="144" t="s">
        <v>794</v>
      </c>
      <c r="C2141" s="150" t="s">
        <v>795</v>
      </c>
      <c r="D2141" s="128">
        <v>432970.8319686254</v>
      </c>
      <c r="F2141" s="128">
        <v>11376.666666666668</v>
      </c>
      <c r="G2141" s="128">
        <v>9830.833333333334</v>
      </c>
      <c r="H2141" s="128">
        <v>422367.0819686254</v>
      </c>
      <c r="I2141" s="128">
        <v>-0.0001</v>
      </c>
      <c r="J2141" s="128">
        <v>-0.0001</v>
      </c>
    </row>
    <row r="2142" spans="1:8" ht="12.75">
      <c r="A2142" s="127">
        <v>38377.99778935185</v>
      </c>
      <c r="C2142" s="150" t="s">
        <v>796</v>
      </c>
      <c r="D2142" s="128">
        <v>71021.43024821987</v>
      </c>
      <c r="F2142" s="128">
        <v>103.96313449167128</v>
      </c>
      <c r="G2142" s="128">
        <v>3.818813079129867</v>
      </c>
      <c r="H2142" s="128">
        <v>71021.43024821987</v>
      </c>
    </row>
    <row r="2144" spans="3:8" ht="12.75">
      <c r="C2144" s="150" t="s">
        <v>797</v>
      </c>
      <c r="D2144" s="128">
        <v>16.403282855175416</v>
      </c>
      <c r="F2144" s="128">
        <v>0.9138277277322409</v>
      </c>
      <c r="G2144" s="128">
        <v>0.03884526315975113</v>
      </c>
      <c r="H2144" s="128">
        <v>16.815095986456527</v>
      </c>
    </row>
    <row r="2145" spans="1:10" ht="12.75">
      <c r="A2145" s="144" t="s">
        <v>786</v>
      </c>
      <c r="C2145" s="145" t="s">
        <v>787</v>
      </c>
      <c r="D2145" s="145" t="s">
        <v>788</v>
      </c>
      <c r="F2145" s="145" t="s">
        <v>789</v>
      </c>
      <c r="G2145" s="145" t="s">
        <v>790</v>
      </c>
      <c r="H2145" s="145" t="s">
        <v>791</v>
      </c>
      <c r="I2145" s="146" t="s">
        <v>792</v>
      </c>
      <c r="J2145" s="145" t="s">
        <v>793</v>
      </c>
    </row>
    <row r="2146" spans="1:8" ht="12.75">
      <c r="A2146" s="147" t="s">
        <v>888</v>
      </c>
      <c r="C2146" s="148">
        <v>259.9399999999441</v>
      </c>
      <c r="D2146" s="128">
        <v>4828738.992736816</v>
      </c>
      <c r="F2146" s="128">
        <v>25950</v>
      </c>
      <c r="G2146" s="128">
        <v>23025</v>
      </c>
      <c r="H2146" s="149" t="s">
        <v>198</v>
      </c>
    </row>
    <row r="2148" spans="4:8" ht="12.75">
      <c r="D2148" s="128">
        <v>4521263.814430237</v>
      </c>
      <c r="F2148" s="128">
        <v>25675</v>
      </c>
      <c r="G2148" s="128">
        <v>24025</v>
      </c>
      <c r="H2148" s="149" t="s">
        <v>199</v>
      </c>
    </row>
    <row r="2150" spans="4:8" ht="12.75">
      <c r="D2150" s="128">
        <v>4788858.335113525</v>
      </c>
      <c r="F2150" s="128">
        <v>26075</v>
      </c>
      <c r="G2150" s="128">
        <v>23350</v>
      </c>
      <c r="H2150" s="149" t="s">
        <v>200</v>
      </c>
    </row>
    <row r="2152" spans="1:10" ht="12.75">
      <c r="A2152" s="144" t="s">
        <v>794</v>
      </c>
      <c r="C2152" s="150" t="s">
        <v>795</v>
      </c>
      <c r="D2152" s="128">
        <v>4712953.714093526</v>
      </c>
      <c r="F2152" s="128">
        <v>25900</v>
      </c>
      <c r="G2152" s="128">
        <v>23466.666666666664</v>
      </c>
      <c r="H2152" s="128">
        <v>4688258.091197904</v>
      </c>
      <c r="I2152" s="128">
        <v>-0.0001</v>
      </c>
      <c r="J2152" s="128">
        <v>-0.0001</v>
      </c>
    </row>
    <row r="2153" spans="1:8" ht="12.75">
      <c r="A2153" s="127">
        <v>38377.99857638889</v>
      </c>
      <c r="C2153" s="150" t="s">
        <v>796</v>
      </c>
      <c r="D2153" s="128">
        <v>167201.6146387548</v>
      </c>
      <c r="F2153" s="128">
        <v>204.63381929681123</v>
      </c>
      <c r="G2153" s="128">
        <v>510.1061980934297</v>
      </c>
      <c r="H2153" s="128">
        <v>167201.6146387548</v>
      </c>
    </row>
    <row r="2155" spans="3:8" ht="12.75">
      <c r="C2155" s="150" t="s">
        <v>797</v>
      </c>
      <c r="D2155" s="128">
        <v>3.5477033041669457</v>
      </c>
      <c r="F2155" s="128">
        <v>0.7900919663969546</v>
      </c>
      <c r="G2155" s="128">
        <v>2.173748003239048</v>
      </c>
      <c r="H2155" s="128">
        <v>3.566391000373294</v>
      </c>
    </row>
    <row r="2156" spans="1:10" ht="12.75">
      <c r="A2156" s="144" t="s">
        <v>786</v>
      </c>
      <c r="C2156" s="145" t="s">
        <v>787</v>
      </c>
      <c r="D2156" s="145" t="s">
        <v>788</v>
      </c>
      <c r="F2156" s="145" t="s">
        <v>789</v>
      </c>
      <c r="G2156" s="145" t="s">
        <v>790</v>
      </c>
      <c r="H2156" s="145" t="s">
        <v>791</v>
      </c>
      <c r="I2156" s="146" t="s">
        <v>792</v>
      </c>
      <c r="J2156" s="145" t="s">
        <v>793</v>
      </c>
    </row>
    <row r="2157" spans="1:8" ht="12.75">
      <c r="A2157" s="147" t="s">
        <v>890</v>
      </c>
      <c r="C2157" s="148">
        <v>285.2129999999888</v>
      </c>
      <c r="D2157" s="128">
        <v>1197859.416589737</v>
      </c>
      <c r="F2157" s="128">
        <v>12975</v>
      </c>
      <c r="G2157" s="128">
        <v>14100</v>
      </c>
      <c r="H2157" s="149" t="s">
        <v>201</v>
      </c>
    </row>
    <row r="2159" spans="4:8" ht="12.75">
      <c r="D2159" s="128">
        <v>1149895.3770637512</v>
      </c>
      <c r="F2159" s="128">
        <v>12775</v>
      </c>
      <c r="G2159" s="128">
        <v>13350</v>
      </c>
      <c r="H2159" s="149" t="s">
        <v>202</v>
      </c>
    </row>
    <row r="2161" spans="4:8" ht="12.75">
      <c r="D2161" s="128">
        <v>1155225.7675170898</v>
      </c>
      <c r="F2161" s="128">
        <v>12900</v>
      </c>
      <c r="G2161" s="128">
        <v>13450</v>
      </c>
      <c r="H2161" s="149" t="s">
        <v>203</v>
      </c>
    </row>
    <row r="2163" spans="1:10" ht="12.75">
      <c r="A2163" s="144" t="s">
        <v>794</v>
      </c>
      <c r="C2163" s="150" t="s">
        <v>795</v>
      </c>
      <c r="D2163" s="128">
        <v>1167660.1870568593</v>
      </c>
      <c r="F2163" s="128">
        <v>12883.333333333332</v>
      </c>
      <c r="G2163" s="128">
        <v>13633.333333333332</v>
      </c>
      <c r="H2163" s="128">
        <v>1154362.2121682405</v>
      </c>
      <c r="I2163" s="128">
        <v>-0.0001</v>
      </c>
      <c r="J2163" s="128">
        <v>-0.0001</v>
      </c>
    </row>
    <row r="2164" spans="1:8" ht="12.75">
      <c r="A2164" s="127">
        <v>38377.99936342592</v>
      </c>
      <c r="C2164" s="150" t="s">
        <v>796</v>
      </c>
      <c r="D2164" s="128">
        <v>26288.749758800495</v>
      </c>
      <c r="F2164" s="128">
        <v>101.03629710818451</v>
      </c>
      <c r="G2164" s="128">
        <v>407.22639076235384</v>
      </c>
      <c r="H2164" s="128">
        <v>26288.749758800495</v>
      </c>
    </row>
    <row r="2166" spans="3:8" ht="12.75">
      <c r="C2166" s="150" t="s">
        <v>797</v>
      </c>
      <c r="D2166" s="128">
        <v>2.25140413711137</v>
      </c>
      <c r="F2166" s="128">
        <v>0.7842403397789226</v>
      </c>
      <c r="G2166" s="128">
        <v>2.986990641288659</v>
      </c>
      <c r="H2166" s="128">
        <v>2.2773397709738163</v>
      </c>
    </row>
    <row r="2167" spans="1:10" ht="12.75">
      <c r="A2167" s="144" t="s">
        <v>786</v>
      </c>
      <c r="C2167" s="145" t="s">
        <v>787</v>
      </c>
      <c r="D2167" s="145" t="s">
        <v>788</v>
      </c>
      <c r="F2167" s="145" t="s">
        <v>789</v>
      </c>
      <c r="G2167" s="145" t="s">
        <v>790</v>
      </c>
      <c r="H2167" s="145" t="s">
        <v>791</v>
      </c>
      <c r="I2167" s="146" t="s">
        <v>792</v>
      </c>
      <c r="J2167" s="145" t="s">
        <v>793</v>
      </c>
    </row>
    <row r="2168" spans="1:8" ht="12.75">
      <c r="A2168" s="147" t="s">
        <v>886</v>
      </c>
      <c r="C2168" s="148">
        <v>288.1579999998212</v>
      </c>
      <c r="D2168" s="128">
        <v>445822.5</v>
      </c>
      <c r="F2168" s="128">
        <v>3959.9999999962747</v>
      </c>
      <c r="G2168" s="128">
        <v>4120</v>
      </c>
      <c r="H2168" s="149" t="s">
        <v>204</v>
      </c>
    </row>
    <row r="2170" spans="4:8" ht="12.75">
      <c r="D2170" s="128">
        <v>449158.4111404419</v>
      </c>
      <c r="F2170" s="128">
        <v>3959.9999999962747</v>
      </c>
      <c r="G2170" s="128">
        <v>4120</v>
      </c>
      <c r="H2170" s="149" t="s">
        <v>205</v>
      </c>
    </row>
    <row r="2172" spans="4:8" ht="12.75">
      <c r="D2172" s="128">
        <v>483659.9751777649</v>
      </c>
      <c r="F2172" s="128">
        <v>3959.9999999962747</v>
      </c>
      <c r="G2172" s="128">
        <v>4120</v>
      </c>
      <c r="H2172" s="149" t="s">
        <v>206</v>
      </c>
    </row>
    <row r="2174" spans="1:10" ht="12.75">
      <c r="A2174" s="144" t="s">
        <v>794</v>
      </c>
      <c r="C2174" s="150" t="s">
        <v>795</v>
      </c>
      <c r="D2174" s="128">
        <v>459546.96210606897</v>
      </c>
      <c r="F2174" s="128">
        <v>3959.9999999962747</v>
      </c>
      <c r="G2174" s="128">
        <v>4120</v>
      </c>
      <c r="H2174" s="128">
        <v>455505.72316801763</v>
      </c>
      <c r="I2174" s="128">
        <v>-0.0001</v>
      </c>
      <c r="J2174" s="128">
        <v>-0.0001</v>
      </c>
    </row>
    <row r="2175" spans="1:8" ht="12.75">
      <c r="A2175" s="127">
        <v>38377.99989583333</v>
      </c>
      <c r="C2175" s="150" t="s">
        <v>796</v>
      </c>
      <c r="D2175" s="128">
        <v>20948.988646973907</v>
      </c>
      <c r="F2175" s="128">
        <v>5.638186222554939E-05</v>
      </c>
      <c r="H2175" s="128">
        <v>20948.988646973907</v>
      </c>
    </row>
    <row r="2177" spans="3:8" ht="12.75">
      <c r="C2177" s="150" t="s">
        <v>797</v>
      </c>
      <c r="D2177" s="128">
        <v>4.558617589585682</v>
      </c>
      <c r="F2177" s="128">
        <v>1.4237843996364246E-06</v>
      </c>
      <c r="G2177" s="128">
        <v>0</v>
      </c>
      <c r="H2177" s="128">
        <v>4.5990615664002705</v>
      </c>
    </row>
    <row r="2178" spans="1:10" ht="12.75">
      <c r="A2178" s="144" t="s">
        <v>786</v>
      </c>
      <c r="C2178" s="145" t="s">
        <v>787</v>
      </c>
      <c r="D2178" s="145" t="s">
        <v>788</v>
      </c>
      <c r="F2178" s="145" t="s">
        <v>789</v>
      </c>
      <c r="G2178" s="145" t="s">
        <v>790</v>
      </c>
      <c r="H2178" s="145" t="s">
        <v>791</v>
      </c>
      <c r="I2178" s="146" t="s">
        <v>792</v>
      </c>
      <c r="J2178" s="145" t="s">
        <v>793</v>
      </c>
    </row>
    <row r="2179" spans="1:8" ht="12.75">
      <c r="A2179" s="147" t="s">
        <v>887</v>
      </c>
      <c r="C2179" s="148">
        <v>334.94100000010803</v>
      </c>
      <c r="D2179" s="128">
        <v>651326.5686302185</v>
      </c>
      <c r="F2179" s="128">
        <v>27600</v>
      </c>
      <c r="H2179" s="149" t="s">
        <v>207</v>
      </c>
    </row>
    <row r="2181" spans="4:8" ht="12.75">
      <c r="D2181" s="128">
        <v>678636.2467832565</v>
      </c>
      <c r="F2181" s="128">
        <v>27800</v>
      </c>
      <c r="H2181" s="149" t="s">
        <v>208</v>
      </c>
    </row>
    <row r="2183" spans="4:8" ht="12.75">
      <c r="D2183" s="128">
        <v>696009.8228664398</v>
      </c>
      <c r="F2183" s="128">
        <v>28300</v>
      </c>
      <c r="H2183" s="149" t="s">
        <v>209</v>
      </c>
    </row>
    <row r="2185" spans="1:10" ht="12.75">
      <c r="A2185" s="144" t="s">
        <v>794</v>
      </c>
      <c r="C2185" s="150" t="s">
        <v>795</v>
      </c>
      <c r="D2185" s="128">
        <v>675324.2127599716</v>
      </c>
      <c r="F2185" s="128">
        <v>27900</v>
      </c>
      <c r="H2185" s="128">
        <v>647424.2127599716</v>
      </c>
      <c r="I2185" s="128">
        <v>-0.0001</v>
      </c>
      <c r="J2185" s="128">
        <v>-0.0001</v>
      </c>
    </row>
    <row r="2186" spans="1:8" ht="12.75">
      <c r="A2186" s="127">
        <v>38378.000439814816</v>
      </c>
      <c r="C2186" s="150" t="s">
        <v>796</v>
      </c>
      <c r="D2186" s="128">
        <v>22524.996766113807</v>
      </c>
      <c r="F2186" s="128">
        <v>360.5551275463989</v>
      </c>
      <c r="H2186" s="128">
        <v>22524.996766113807</v>
      </c>
    </row>
    <row r="2188" spans="3:8" ht="12.75">
      <c r="C2188" s="150" t="s">
        <v>797</v>
      </c>
      <c r="D2188" s="128">
        <v>3.335434498054906</v>
      </c>
      <c r="F2188" s="128">
        <v>1.292312285112541</v>
      </c>
      <c r="H2188" s="128">
        <v>3.4791712021534793</v>
      </c>
    </row>
    <row r="2189" spans="1:10" ht="12.75">
      <c r="A2189" s="144" t="s">
        <v>786</v>
      </c>
      <c r="C2189" s="145" t="s">
        <v>787</v>
      </c>
      <c r="D2189" s="145" t="s">
        <v>788</v>
      </c>
      <c r="F2189" s="145" t="s">
        <v>789</v>
      </c>
      <c r="G2189" s="145" t="s">
        <v>790</v>
      </c>
      <c r="H2189" s="145" t="s">
        <v>791</v>
      </c>
      <c r="I2189" s="146" t="s">
        <v>792</v>
      </c>
      <c r="J2189" s="145" t="s">
        <v>793</v>
      </c>
    </row>
    <row r="2190" spans="1:8" ht="12.75">
      <c r="A2190" s="147" t="s">
        <v>891</v>
      </c>
      <c r="C2190" s="148">
        <v>393.36599999992177</v>
      </c>
      <c r="D2190" s="128">
        <v>5121155.54990387</v>
      </c>
      <c r="F2190" s="128">
        <v>17200</v>
      </c>
      <c r="G2190" s="128">
        <v>18400</v>
      </c>
      <c r="H2190" s="149" t="s">
        <v>210</v>
      </c>
    </row>
    <row r="2192" spans="4:8" ht="12.75">
      <c r="D2192" s="128">
        <v>5470739.119979858</v>
      </c>
      <c r="F2192" s="128">
        <v>17500</v>
      </c>
      <c r="G2192" s="128">
        <v>18200</v>
      </c>
      <c r="H2192" s="149" t="s">
        <v>211</v>
      </c>
    </row>
    <row r="2194" spans="4:8" ht="12.75">
      <c r="D2194" s="128">
        <v>5522722.71673584</v>
      </c>
      <c r="F2194" s="128">
        <v>18100</v>
      </c>
      <c r="G2194" s="128">
        <v>18900</v>
      </c>
      <c r="H2194" s="149" t="s">
        <v>212</v>
      </c>
    </row>
    <row r="2196" spans="1:10" ht="12.75">
      <c r="A2196" s="144" t="s">
        <v>794</v>
      </c>
      <c r="C2196" s="150" t="s">
        <v>795</v>
      </c>
      <c r="D2196" s="128">
        <v>5371539.12887319</v>
      </c>
      <c r="F2196" s="128">
        <v>17600</v>
      </c>
      <c r="G2196" s="128">
        <v>18500</v>
      </c>
      <c r="H2196" s="128">
        <v>5353489.128873189</v>
      </c>
      <c r="I2196" s="128">
        <v>-0.0001</v>
      </c>
      <c r="J2196" s="128">
        <v>-0.0001</v>
      </c>
    </row>
    <row r="2197" spans="1:8" ht="12.75">
      <c r="A2197" s="127">
        <v>38378.00100694445</v>
      </c>
      <c r="C2197" s="150" t="s">
        <v>796</v>
      </c>
      <c r="D2197" s="128">
        <v>218390.7645621643</v>
      </c>
      <c r="F2197" s="128">
        <v>458.25756949558405</v>
      </c>
      <c r="G2197" s="128">
        <v>360.5551275463989</v>
      </c>
      <c r="H2197" s="128">
        <v>218390.7645621643</v>
      </c>
    </row>
    <row r="2199" spans="3:8" ht="12.75">
      <c r="C2199" s="150" t="s">
        <v>797</v>
      </c>
      <c r="D2199" s="128">
        <v>4.0657018281458</v>
      </c>
      <c r="F2199" s="128">
        <v>2.6037361903158187</v>
      </c>
      <c r="G2199" s="128">
        <v>1.9489466353859404</v>
      </c>
      <c r="H2199" s="128">
        <v>4.079409882132917</v>
      </c>
    </row>
    <row r="2200" spans="1:10" ht="12.75">
      <c r="A2200" s="144" t="s">
        <v>786</v>
      </c>
      <c r="C2200" s="145" t="s">
        <v>787</v>
      </c>
      <c r="D2200" s="145" t="s">
        <v>788</v>
      </c>
      <c r="F2200" s="145" t="s">
        <v>789</v>
      </c>
      <c r="G2200" s="145" t="s">
        <v>790</v>
      </c>
      <c r="H2200" s="145" t="s">
        <v>791</v>
      </c>
      <c r="I2200" s="146" t="s">
        <v>792</v>
      </c>
      <c r="J2200" s="145" t="s">
        <v>793</v>
      </c>
    </row>
    <row r="2201" spans="1:8" ht="12.75">
      <c r="A2201" s="147" t="s">
        <v>885</v>
      </c>
      <c r="C2201" s="148">
        <v>396.15199999976903</v>
      </c>
      <c r="D2201" s="128">
        <v>6171084.0766067505</v>
      </c>
      <c r="F2201" s="128">
        <v>91500</v>
      </c>
      <c r="G2201" s="128">
        <v>98000</v>
      </c>
      <c r="H2201" s="149" t="s">
        <v>213</v>
      </c>
    </row>
    <row r="2203" spans="4:8" ht="12.75">
      <c r="D2203" s="128">
        <v>6202923.951812744</v>
      </c>
      <c r="F2203" s="128">
        <v>91400</v>
      </c>
      <c r="G2203" s="128">
        <v>98100</v>
      </c>
      <c r="H2203" s="149" t="s">
        <v>214</v>
      </c>
    </row>
    <row r="2205" spans="4:8" ht="12.75">
      <c r="D2205" s="128">
        <v>6276872.340835571</v>
      </c>
      <c r="F2205" s="128">
        <v>90200</v>
      </c>
      <c r="G2205" s="128">
        <v>98100</v>
      </c>
      <c r="H2205" s="149" t="s">
        <v>215</v>
      </c>
    </row>
    <row r="2207" spans="1:10" ht="12.75">
      <c r="A2207" s="144" t="s">
        <v>794</v>
      </c>
      <c r="C2207" s="150" t="s">
        <v>795</v>
      </c>
      <c r="D2207" s="128">
        <v>6216960.123085022</v>
      </c>
      <c r="F2207" s="128">
        <v>91033.33333333334</v>
      </c>
      <c r="G2207" s="128">
        <v>98066.66666666666</v>
      </c>
      <c r="H2207" s="128">
        <v>6122447.756854344</v>
      </c>
      <c r="I2207" s="128">
        <v>-0.0001</v>
      </c>
      <c r="J2207" s="128">
        <v>-0.0001</v>
      </c>
    </row>
    <row r="2208" spans="1:8" ht="12.75">
      <c r="A2208" s="127">
        <v>38378.00157407407</v>
      </c>
      <c r="C2208" s="150" t="s">
        <v>796</v>
      </c>
      <c r="D2208" s="128">
        <v>54272.91949140012</v>
      </c>
      <c r="F2208" s="128">
        <v>723.4178138070234</v>
      </c>
      <c r="G2208" s="128">
        <v>57.73502691896257</v>
      </c>
      <c r="H2208" s="128">
        <v>54272.91949140012</v>
      </c>
    </row>
    <row r="2210" spans="3:8" ht="12.75">
      <c r="C2210" s="150" t="s">
        <v>797</v>
      </c>
      <c r="D2210" s="128">
        <v>0.872981624731227</v>
      </c>
      <c r="F2210" s="128">
        <v>0.7946735413478835</v>
      </c>
      <c r="G2210" s="128">
        <v>0.05887324294931602</v>
      </c>
      <c r="H2210" s="128">
        <v>0.8864578620640619</v>
      </c>
    </row>
    <row r="2211" spans="1:10" ht="12.75">
      <c r="A2211" s="144" t="s">
        <v>786</v>
      </c>
      <c r="C2211" s="145" t="s">
        <v>787</v>
      </c>
      <c r="D2211" s="145" t="s">
        <v>788</v>
      </c>
      <c r="F2211" s="145" t="s">
        <v>789</v>
      </c>
      <c r="G2211" s="145" t="s">
        <v>790</v>
      </c>
      <c r="H2211" s="145" t="s">
        <v>791</v>
      </c>
      <c r="I2211" s="146" t="s">
        <v>792</v>
      </c>
      <c r="J2211" s="145" t="s">
        <v>793</v>
      </c>
    </row>
    <row r="2212" spans="1:8" ht="12.75">
      <c r="A2212" s="147" t="s">
        <v>892</v>
      </c>
      <c r="C2212" s="148">
        <v>589.5920000001788</v>
      </c>
      <c r="D2212" s="128">
        <v>359803.98236608505</v>
      </c>
      <c r="F2212" s="128">
        <v>3370</v>
      </c>
      <c r="G2212" s="128">
        <v>3330</v>
      </c>
      <c r="H2212" s="149" t="s">
        <v>216</v>
      </c>
    </row>
    <row r="2214" spans="4:8" ht="12.75">
      <c r="D2214" s="128">
        <v>334748.2615556717</v>
      </c>
      <c r="F2214" s="128">
        <v>3320</v>
      </c>
      <c r="G2214" s="128">
        <v>3290.0000000037253</v>
      </c>
      <c r="H2214" s="149" t="s">
        <v>217</v>
      </c>
    </row>
    <row r="2216" spans="4:8" ht="12.75">
      <c r="D2216" s="128">
        <v>360447.50051927567</v>
      </c>
      <c r="F2216" s="128">
        <v>3370</v>
      </c>
      <c r="G2216" s="128">
        <v>3330</v>
      </c>
      <c r="H2216" s="149" t="s">
        <v>218</v>
      </c>
    </row>
    <row r="2218" spans="1:10" ht="12.75">
      <c r="A2218" s="144" t="s">
        <v>794</v>
      </c>
      <c r="C2218" s="150" t="s">
        <v>795</v>
      </c>
      <c r="D2218" s="128">
        <v>351666.5814803442</v>
      </c>
      <c r="F2218" s="128">
        <v>3353.333333333333</v>
      </c>
      <c r="G2218" s="128">
        <v>3316.6666666679084</v>
      </c>
      <c r="H2218" s="128">
        <v>348331.5814803436</v>
      </c>
      <c r="I2218" s="128">
        <v>-0.0001</v>
      </c>
      <c r="J2218" s="128">
        <v>-0.0001</v>
      </c>
    </row>
    <row r="2219" spans="1:8" ht="12.75">
      <c r="A2219" s="127">
        <v>38378.002175925925</v>
      </c>
      <c r="C2219" s="150" t="s">
        <v>796</v>
      </c>
      <c r="D2219" s="128">
        <v>14655.227419204171</v>
      </c>
      <c r="F2219" s="128">
        <v>28.867513459481284</v>
      </c>
      <c r="G2219" s="128">
        <v>23.094010765382613</v>
      </c>
      <c r="H2219" s="128">
        <v>14655.227419204171</v>
      </c>
    </row>
    <row r="2221" spans="3:8" ht="12.75">
      <c r="C2221" s="150" t="s">
        <v>797</v>
      </c>
      <c r="D2221" s="128">
        <v>4.167364256652662</v>
      </c>
      <c r="F2221" s="128">
        <v>0.8608602423304559</v>
      </c>
      <c r="G2221" s="128">
        <v>0.6963018321218282</v>
      </c>
      <c r="H2221" s="128">
        <v>4.207263480653181</v>
      </c>
    </row>
    <row r="2222" spans="1:10" ht="12.75">
      <c r="A2222" s="144" t="s">
        <v>786</v>
      </c>
      <c r="C2222" s="145" t="s">
        <v>787</v>
      </c>
      <c r="D2222" s="145" t="s">
        <v>788</v>
      </c>
      <c r="F2222" s="145" t="s">
        <v>789</v>
      </c>
      <c r="G2222" s="145" t="s">
        <v>790</v>
      </c>
      <c r="H2222" s="145" t="s">
        <v>791</v>
      </c>
      <c r="I2222" s="146" t="s">
        <v>792</v>
      </c>
      <c r="J2222" s="145" t="s">
        <v>793</v>
      </c>
    </row>
    <row r="2223" spans="1:8" ht="12.75">
      <c r="A2223" s="147" t="s">
        <v>893</v>
      </c>
      <c r="C2223" s="148">
        <v>766.4900000002235</v>
      </c>
      <c r="D2223" s="128">
        <v>3112.864431705326</v>
      </c>
      <c r="F2223" s="128">
        <v>1678</v>
      </c>
      <c r="G2223" s="128">
        <v>1871</v>
      </c>
      <c r="H2223" s="149" t="s">
        <v>219</v>
      </c>
    </row>
    <row r="2225" spans="4:8" ht="12.75">
      <c r="D2225" s="128">
        <v>3080.0418339818716</v>
      </c>
      <c r="F2225" s="128">
        <v>1918</v>
      </c>
      <c r="G2225" s="128">
        <v>1785.9999999981374</v>
      </c>
      <c r="H2225" s="149" t="s">
        <v>220</v>
      </c>
    </row>
    <row r="2227" spans="4:8" ht="12.75">
      <c r="D2227" s="128">
        <v>3189.8108652457595</v>
      </c>
      <c r="F2227" s="128">
        <v>1770.0000000018626</v>
      </c>
      <c r="G2227" s="128">
        <v>1810</v>
      </c>
      <c r="H2227" s="149" t="s">
        <v>221</v>
      </c>
    </row>
    <row r="2229" spans="1:10" ht="12.75">
      <c r="A2229" s="144" t="s">
        <v>794</v>
      </c>
      <c r="C2229" s="150" t="s">
        <v>795</v>
      </c>
      <c r="D2229" s="128">
        <v>3127.5723769776523</v>
      </c>
      <c r="F2229" s="128">
        <v>1788.6666666672877</v>
      </c>
      <c r="G2229" s="128">
        <v>1822.3333333327123</v>
      </c>
      <c r="H2229" s="128">
        <v>1321.4154664085709</v>
      </c>
      <c r="I2229" s="128">
        <v>-0.0001</v>
      </c>
      <c r="J2229" s="128">
        <v>-0.0001</v>
      </c>
    </row>
    <row r="2230" spans="1:8" ht="12.75">
      <c r="A2230" s="127">
        <v>38378.00277777778</v>
      </c>
      <c r="C2230" s="150" t="s">
        <v>796</v>
      </c>
      <c r="D2230" s="128">
        <v>56.34316992104418</v>
      </c>
      <c r="F2230" s="128">
        <v>121.08399288633642</v>
      </c>
      <c r="G2230" s="128">
        <v>43.82160806498188</v>
      </c>
      <c r="H2230" s="128">
        <v>56.34316992104418</v>
      </c>
    </row>
    <row r="2232" spans="3:8" ht="12.75">
      <c r="C2232" s="150" t="s">
        <v>797</v>
      </c>
      <c r="D2232" s="128">
        <v>1.8014985148158815</v>
      </c>
      <c r="F2232" s="128">
        <v>6.769511342878926</v>
      </c>
      <c r="G2232" s="128">
        <v>2.4046977171207327</v>
      </c>
      <c r="H2232" s="128">
        <v>4.263849739414456</v>
      </c>
    </row>
    <row r="2233" spans="1:16" ht="12.75">
      <c r="A2233" s="138" t="s">
        <v>736</v>
      </c>
      <c r="B2233" s="133" t="s">
        <v>222</v>
      </c>
      <c r="D2233" s="138" t="s">
        <v>737</v>
      </c>
      <c r="E2233" s="133" t="s">
        <v>738</v>
      </c>
      <c r="F2233" s="134" t="s">
        <v>823</v>
      </c>
      <c r="G2233" s="139" t="s">
        <v>740</v>
      </c>
      <c r="H2233" s="140">
        <v>2</v>
      </c>
      <c r="I2233" s="141" t="s">
        <v>741</v>
      </c>
      <c r="J2233" s="140">
        <v>5</v>
      </c>
      <c r="K2233" s="139" t="s">
        <v>742</v>
      </c>
      <c r="L2233" s="142">
        <v>1</v>
      </c>
      <c r="M2233" s="139" t="s">
        <v>743</v>
      </c>
      <c r="N2233" s="143">
        <v>1</v>
      </c>
      <c r="O2233" s="139" t="s">
        <v>744</v>
      </c>
      <c r="P2233" s="143">
        <v>1</v>
      </c>
    </row>
    <row r="2235" spans="1:10" ht="12.75">
      <c r="A2235" s="144" t="s">
        <v>786</v>
      </c>
      <c r="C2235" s="145" t="s">
        <v>787</v>
      </c>
      <c r="D2235" s="145" t="s">
        <v>788</v>
      </c>
      <c r="F2235" s="145" t="s">
        <v>789</v>
      </c>
      <c r="G2235" s="145" t="s">
        <v>790</v>
      </c>
      <c r="H2235" s="145" t="s">
        <v>791</v>
      </c>
      <c r="I2235" s="146" t="s">
        <v>792</v>
      </c>
      <c r="J2235" s="145" t="s">
        <v>793</v>
      </c>
    </row>
    <row r="2236" spans="1:8" ht="12.75">
      <c r="A2236" s="147" t="s">
        <v>717</v>
      </c>
      <c r="C2236" s="148">
        <v>178.2290000000503</v>
      </c>
      <c r="D2236" s="128">
        <v>525.4718671897426</v>
      </c>
      <c r="F2236" s="128">
        <v>460</v>
      </c>
      <c r="G2236" s="128">
        <v>447</v>
      </c>
      <c r="H2236" s="149" t="s">
        <v>223</v>
      </c>
    </row>
    <row r="2238" spans="4:8" ht="12.75">
      <c r="D2238" s="128">
        <v>504</v>
      </c>
      <c r="F2238" s="128">
        <v>436</v>
      </c>
      <c r="G2238" s="128">
        <v>487.99999999953434</v>
      </c>
      <c r="H2238" s="149" t="s">
        <v>224</v>
      </c>
    </row>
    <row r="2240" spans="4:8" ht="12.75">
      <c r="D2240" s="128">
        <v>499</v>
      </c>
      <c r="F2240" s="128">
        <v>472</v>
      </c>
      <c r="G2240" s="128">
        <v>462.00000000046566</v>
      </c>
      <c r="H2240" s="149" t="s">
        <v>225</v>
      </c>
    </row>
    <row r="2242" spans="1:8" ht="12.75">
      <c r="A2242" s="144" t="s">
        <v>794</v>
      </c>
      <c r="C2242" s="150" t="s">
        <v>795</v>
      </c>
      <c r="D2242" s="128">
        <v>509.4906223965809</v>
      </c>
      <c r="F2242" s="128">
        <v>456</v>
      </c>
      <c r="G2242" s="128">
        <v>465.66666666666663</v>
      </c>
      <c r="H2242" s="128">
        <v>47.492722134113684</v>
      </c>
    </row>
    <row r="2243" spans="1:8" ht="12.75">
      <c r="A2243" s="127">
        <v>38378.00510416667</v>
      </c>
      <c r="C2243" s="150" t="s">
        <v>796</v>
      </c>
      <c r="D2243" s="128">
        <v>14.064143729860902</v>
      </c>
      <c r="F2243" s="128">
        <v>18.33030277982336</v>
      </c>
      <c r="G2243" s="128">
        <v>20.744477176376694</v>
      </c>
      <c r="H2243" s="128">
        <v>14.064143729860902</v>
      </c>
    </row>
    <row r="2245" spans="3:8" ht="12.75">
      <c r="C2245" s="150" t="s">
        <v>797</v>
      </c>
      <c r="D2245" s="128">
        <v>2.760432304662432</v>
      </c>
      <c r="F2245" s="128">
        <v>4.019803241189334</v>
      </c>
      <c r="G2245" s="128">
        <v>4.4547910901310015</v>
      </c>
      <c r="H2245" s="128">
        <v>29.613260933213027</v>
      </c>
    </row>
    <row r="2246" spans="1:10" ht="12.75">
      <c r="A2246" s="144" t="s">
        <v>786</v>
      </c>
      <c r="C2246" s="145" t="s">
        <v>787</v>
      </c>
      <c r="D2246" s="145" t="s">
        <v>788</v>
      </c>
      <c r="F2246" s="145" t="s">
        <v>789</v>
      </c>
      <c r="G2246" s="145" t="s">
        <v>790</v>
      </c>
      <c r="H2246" s="145" t="s">
        <v>791</v>
      </c>
      <c r="I2246" s="146" t="s">
        <v>792</v>
      </c>
      <c r="J2246" s="145" t="s">
        <v>793</v>
      </c>
    </row>
    <row r="2247" spans="1:8" ht="12.75">
      <c r="A2247" s="147" t="s">
        <v>886</v>
      </c>
      <c r="C2247" s="148">
        <v>251.61100000003353</v>
      </c>
      <c r="D2247" s="128">
        <v>4692795.05922699</v>
      </c>
      <c r="F2247" s="128">
        <v>30700</v>
      </c>
      <c r="G2247" s="128">
        <v>26600</v>
      </c>
      <c r="H2247" s="149" t="s">
        <v>226</v>
      </c>
    </row>
    <row r="2249" spans="4:8" ht="12.75">
      <c r="D2249" s="128">
        <v>4748024.953475952</v>
      </c>
      <c r="F2249" s="128">
        <v>30300</v>
      </c>
      <c r="G2249" s="128">
        <v>26100</v>
      </c>
      <c r="H2249" s="149" t="s">
        <v>227</v>
      </c>
    </row>
    <row r="2251" spans="4:8" ht="12.75">
      <c r="D2251" s="128">
        <v>4613661.625457764</v>
      </c>
      <c r="F2251" s="128">
        <v>30100</v>
      </c>
      <c r="G2251" s="128">
        <v>27200</v>
      </c>
      <c r="H2251" s="149" t="s">
        <v>228</v>
      </c>
    </row>
    <row r="2253" spans="1:10" ht="12.75">
      <c r="A2253" s="144" t="s">
        <v>794</v>
      </c>
      <c r="C2253" s="150" t="s">
        <v>795</v>
      </c>
      <c r="D2253" s="128">
        <v>4684827.212720235</v>
      </c>
      <c r="F2253" s="128">
        <v>30366.666666666664</v>
      </c>
      <c r="G2253" s="128">
        <v>26633.333333333336</v>
      </c>
      <c r="H2253" s="128">
        <v>4656345.613596468</v>
      </c>
      <c r="I2253" s="128">
        <v>-0.0001</v>
      </c>
      <c r="J2253" s="128">
        <v>-0.0001</v>
      </c>
    </row>
    <row r="2254" spans="1:8" ht="12.75">
      <c r="A2254" s="127">
        <v>38378.005694444444</v>
      </c>
      <c r="C2254" s="150" t="s">
        <v>796</v>
      </c>
      <c r="D2254" s="128">
        <v>67535.10873977574</v>
      </c>
      <c r="F2254" s="128">
        <v>305.5050463303894</v>
      </c>
      <c r="G2254" s="128">
        <v>550.7570547286101</v>
      </c>
      <c r="H2254" s="128">
        <v>67535.10873977574</v>
      </c>
    </row>
    <row r="2256" spans="3:8" ht="12.75">
      <c r="C2256" s="150" t="s">
        <v>797</v>
      </c>
      <c r="D2256" s="128">
        <v>1.4415709624552329</v>
      </c>
      <c r="F2256" s="128">
        <v>1.0060539396170893</v>
      </c>
      <c r="G2256" s="128">
        <v>2.067923860057359</v>
      </c>
      <c r="H2256" s="128">
        <v>1.4503886597801958</v>
      </c>
    </row>
    <row r="2257" spans="1:10" ht="12.75">
      <c r="A2257" s="144" t="s">
        <v>786</v>
      </c>
      <c r="C2257" s="145" t="s">
        <v>787</v>
      </c>
      <c r="D2257" s="145" t="s">
        <v>788</v>
      </c>
      <c r="F2257" s="145" t="s">
        <v>789</v>
      </c>
      <c r="G2257" s="145" t="s">
        <v>790</v>
      </c>
      <c r="H2257" s="145" t="s">
        <v>791</v>
      </c>
      <c r="I2257" s="146" t="s">
        <v>792</v>
      </c>
      <c r="J2257" s="145" t="s">
        <v>793</v>
      </c>
    </row>
    <row r="2258" spans="1:8" ht="12.75">
      <c r="A2258" s="147" t="s">
        <v>889</v>
      </c>
      <c r="C2258" s="148">
        <v>257.6099999998696</v>
      </c>
      <c r="D2258" s="128">
        <v>295999.43995285034</v>
      </c>
      <c r="F2258" s="128">
        <v>11002.5</v>
      </c>
      <c r="G2258" s="128">
        <v>9255</v>
      </c>
      <c r="H2258" s="149" t="s">
        <v>229</v>
      </c>
    </row>
    <row r="2260" spans="4:8" ht="12.75">
      <c r="D2260" s="128">
        <v>309496.67962932587</v>
      </c>
      <c r="F2260" s="128">
        <v>10477.5</v>
      </c>
      <c r="G2260" s="128">
        <v>9245</v>
      </c>
      <c r="H2260" s="149" t="s">
        <v>230</v>
      </c>
    </row>
    <row r="2262" spans="4:8" ht="12.75">
      <c r="D2262" s="128">
        <v>313456.0209093094</v>
      </c>
      <c r="F2262" s="128">
        <v>10890</v>
      </c>
      <c r="G2262" s="128">
        <v>9290</v>
      </c>
      <c r="H2262" s="149" t="s">
        <v>231</v>
      </c>
    </row>
    <row r="2264" spans="1:10" ht="12.75">
      <c r="A2264" s="144" t="s">
        <v>794</v>
      </c>
      <c r="C2264" s="150" t="s">
        <v>795</v>
      </c>
      <c r="D2264" s="128">
        <v>306317.38016382855</v>
      </c>
      <c r="F2264" s="128">
        <v>10790</v>
      </c>
      <c r="G2264" s="128">
        <v>9263.333333333334</v>
      </c>
      <c r="H2264" s="128">
        <v>296290.71349716187</v>
      </c>
      <c r="I2264" s="128">
        <v>-0.0001</v>
      </c>
      <c r="J2264" s="128">
        <v>-0.0001</v>
      </c>
    </row>
    <row r="2265" spans="1:8" ht="12.75">
      <c r="A2265" s="127">
        <v>38378.00643518518</v>
      </c>
      <c r="C2265" s="150" t="s">
        <v>796</v>
      </c>
      <c r="D2265" s="128">
        <v>9152.26821563012</v>
      </c>
      <c r="F2265" s="128">
        <v>276.41680484369977</v>
      </c>
      <c r="G2265" s="128">
        <v>23.62907813126304</v>
      </c>
      <c r="H2265" s="128">
        <v>9152.26821563012</v>
      </c>
    </row>
    <row r="2267" spans="3:8" ht="12.75">
      <c r="C2267" s="150" t="s">
        <v>797</v>
      </c>
      <c r="D2267" s="128">
        <v>2.9878383690586503</v>
      </c>
      <c r="F2267" s="128">
        <v>2.561786884556995</v>
      </c>
      <c r="G2267" s="128">
        <v>0.2550818078221992</v>
      </c>
      <c r="H2267" s="128">
        <v>3.0889487245835623</v>
      </c>
    </row>
    <row r="2268" spans="1:10" ht="12.75">
      <c r="A2268" s="144" t="s">
        <v>786</v>
      </c>
      <c r="C2268" s="145" t="s">
        <v>787</v>
      </c>
      <c r="D2268" s="145" t="s">
        <v>788</v>
      </c>
      <c r="F2268" s="145" t="s">
        <v>789</v>
      </c>
      <c r="G2268" s="145" t="s">
        <v>790</v>
      </c>
      <c r="H2268" s="145" t="s">
        <v>791</v>
      </c>
      <c r="I2268" s="146" t="s">
        <v>792</v>
      </c>
      <c r="J2268" s="145" t="s">
        <v>793</v>
      </c>
    </row>
    <row r="2269" spans="1:8" ht="12.75">
      <c r="A2269" s="147" t="s">
        <v>888</v>
      </c>
      <c r="C2269" s="148">
        <v>259.9399999999441</v>
      </c>
      <c r="D2269" s="128">
        <v>2394256.657600403</v>
      </c>
      <c r="F2269" s="128">
        <v>20750</v>
      </c>
      <c r="G2269" s="128">
        <v>18625</v>
      </c>
      <c r="H2269" s="149" t="s">
        <v>232</v>
      </c>
    </row>
    <row r="2271" spans="4:8" ht="12.75">
      <c r="D2271" s="128">
        <v>2111714.180027008</v>
      </c>
      <c r="F2271" s="128">
        <v>21100</v>
      </c>
      <c r="G2271" s="128">
        <v>18900</v>
      </c>
      <c r="H2271" s="149" t="s">
        <v>233</v>
      </c>
    </row>
    <row r="2273" spans="4:8" ht="12.75">
      <c r="D2273" s="128">
        <v>2499915.679824829</v>
      </c>
      <c r="F2273" s="128">
        <v>21300</v>
      </c>
      <c r="G2273" s="128">
        <v>18600</v>
      </c>
      <c r="H2273" s="149" t="s">
        <v>234</v>
      </c>
    </row>
    <row r="2275" spans="1:10" ht="12.75">
      <c r="A2275" s="144" t="s">
        <v>794</v>
      </c>
      <c r="C2275" s="150" t="s">
        <v>795</v>
      </c>
      <c r="D2275" s="128">
        <v>2335295.5058174133</v>
      </c>
      <c r="F2275" s="128">
        <v>21050</v>
      </c>
      <c r="G2275" s="128">
        <v>18708.333333333332</v>
      </c>
      <c r="H2275" s="128">
        <v>2315404.51255142</v>
      </c>
      <c r="I2275" s="128">
        <v>-0.0001</v>
      </c>
      <c r="J2275" s="128">
        <v>-0.0001</v>
      </c>
    </row>
    <row r="2276" spans="1:8" ht="12.75">
      <c r="A2276" s="127">
        <v>38378.00722222222</v>
      </c>
      <c r="C2276" s="150" t="s">
        <v>796</v>
      </c>
      <c r="D2276" s="128">
        <v>200704.79360494026</v>
      </c>
      <c r="F2276" s="128">
        <v>278.3882181415011</v>
      </c>
      <c r="G2276" s="128">
        <v>166.45820296198482</v>
      </c>
      <c r="H2276" s="128">
        <v>200704.79360494026</v>
      </c>
    </row>
    <row r="2278" spans="3:8" ht="12.75">
      <c r="C2278" s="150" t="s">
        <v>797</v>
      </c>
      <c r="D2278" s="128">
        <v>8.594406708057637</v>
      </c>
      <c r="F2278" s="128">
        <v>1.3225093498408602</v>
      </c>
      <c r="G2278" s="128">
        <v>0.8897543142734153</v>
      </c>
      <c r="H2278" s="128">
        <v>8.668238854893529</v>
      </c>
    </row>
    <row r="2279" spans="1:10" ht="12.75">
      <c r="A2279" s="144" t="s">
        <v>786</v>
      </c>
      <c r="C2279" s="145" t="s">
        <v>787</v>
      </c>
      <c r="D2279" s="145" t="s">
        <v>788</v>
      </c>
      <c r="F2279" s="145" t="s">
        <v>789</v>
      </c>
      <c r="G2279" s="145" t="s">
        <v>790</v>
      </c>
      <c r="H2279" s="145" t="s">
        <v>791</v>
      </c>
      <c r="I2279" s="146" t="s">
        <v>792</v>
      </c>
      <c r="J2279" s="145" t="s">
        <v>793</v>
      </c>
    </row>
    <row r="2280" spans="1:8" ht="12.75">
      <c r="A2280" s="147" t="s">
        <v>890</v>
      </c>
      <c r="C2280" s="148">
        <v>285.2129999999888</v>
      </c>
      <c r="D2280" s="128">
        <v>1387426.7090816498</v>
      </c>
      <c r="F2280" s="128">
        <v>13650</v>
      </c>
      <c r="G2280" s="128">
        <v>13425</v>
      </c>
      <c r="H2280" s="149" t="s">
        <v>235</v>
      </c>
    </row>
    <row r="2282" spans="4:8" ht="12.75">
      <c r="D2282" s="128">
        <v>1380358.1956291199</v>
      </c>
      <c r="F2282" s="128">
        <v>14500</v>
      </c>
      <c r="G2282" s="128">
        <v>13425</v>
      </c>
      <c r="H2282" s="149" t="s">
        <v>236</v>
      </c>
    </row>
    <row r="2284" spans="4:8" ht="12.75">
      <c r="D2284" s="128">
        <v>1395562.435131073</v>
      </c>
      <c r="F2284" s="128">
        <v>14250</v>
      </c>
      <c r="G2284" s="128">
        <v>13400</v>
      </c>
      <c r="H2284" s="149" t="s">
        <v>237</v>
      </c>
    </row>
    <row r="2286" spans="1:10" ht="12.75">
      <c r="A2286" s="144" t="s">
        <v>794</v>
      </c>
      <c r="C2286" s="150" t="s">
        <v>795</v>
      </c>
      <c r="D2286" s="128">
        <v>1387782.4466139474</v>
      </c>
      <c r="F2286" s="128">
        <v>14133.333333333332</v>
      </c>
      <c r="G2286" s="128">
        <v>13416.666666666668</v>
      </c>
      <c r="H2286" s="128">
        <v>1374045.3263223313</v>
      </c>
      <c r="I2286" s="128">
        <v>-0.0001</v>
      </c>
      <c r="J2286" s="128">
        <v>-0.0001</v>
      </c>
    </row>
    <row r="2287" spans="1:8" ht="12.75">
      <c r="A2287" s="127">
        <v>38378.00800925926</v>
      </c>
      <c r="C2287" s="150" t="s">
        <v>796</v>
      </c>
      <c r="D2287" s="128">
        <v>7608.359652519282</v>
      </c>
      <c r="F2287" s="128">
        <v>436.84474740270525</v>
      </c>
      <c r="G2287" s="128">
        <v>14.433756729740642</v>
      </c>
      <c r="H2287" s="128">
        <v>7608.359652519282</v>
      </c>
    </row>
    <row r="2289" spans="3:8" ht="12.75">
      <c r="C2289" s="150" t="s">
        <v>797</v>
      </c>
      <c r="D2289" s="128">
        <v>0.5482386429575423</v>
      </c>
      <c r="F2289" s="128">
        <v>3.090882646717255</v>
      </c>
      <c r="G2289" s="128">
        <v>0.10758079550117249</v>
      </c>
      <c r="H2289" s="128">
        <v>0.5537196995446474</v>
      </c>
    </row>
    <row r="2290" spans="1:10" ht="12.75">
      <c r="A2290" s="144" t="s">
        <v>786</v>
      </c>
      <c r="C2290" s="145" t="s">
        <v>787</v>
      </c>
      <c r="D2290" s="145" t="s">
        <v>788</v>
      </c>
      <c r="F2290" s="145" t="s">
        <v>789</v>
      </c>
      <c r="G2290" s="145" t="s">
        <v>790</v>
      </c>
      <c r="H2290" s="145" t="s">
        <v>791</v>
      </c>
      <c r="I2290" s="146" t="s">
        <v>792</v>
      </c>
      <c r="J2290" s="145" t="s">
        <v>793</v>
      </c>
    </row>
    <row r="2291" spans="1:8" ht="12.75">
      <c r="A2291" s="147" t="s">
        <v>886</v>
      </c>
      <c r="C2291" s="148">
        <v>288.1579999998212</v>
      </c>
      <c r="D2291" s="128">
        <v>510912.5245285034</v>
      </c>
      <c r="F2291" s="128">
        <v>4150</v>
      </c>
      <c r="G2291" s="128">
        <v>3800</v>
      </c>
      <c r="H2291" s="149" t="s">
        <v>238</v>
      </c>
    </row>
    <row r="2293" spans="4:8" ht="12.75">
      <c r="D2293" s="128">
        <v>467005.1832575798</v>
      </c>
      <c r="F2293" s="128">
        <v>4150</v>
      </c>
      <c r="G2293" s="128">
        <v>3800</v>
      </c>
      <c r="H2293" s="149" t="s">
        <v>239</v>
      </c>
    </row>
    <row r="2295" spans="4:8" ht="12.75">
      <c r="D2295" s="128">
        <v>511744.6586909294</v>
      </c>
      <c r="F2295" s="128">
        <v>4150</v>
      </c>
      <c r="G2295" s="128">
        <v>3800</v>
      </c>
      <c r="H2295" s="149" t="s">
        <v>240</v>
      </c>
    </row>
    <row r="2297" spans="1:10" ht="12.75">
      <c r="A2297" s="144" t="s">
        <v>794</v>
      </c>
      <c r="C2297" s="150" t="s">
        <v>795</v>
      </c>
      <c r="D2297" s="128">
        <v>496554.1221590042</v>
      </c>
      <c r="F2297" s="128">
        <v>4150</v>
      </c>
      <c r="G2297" s="128">
        <v>3800</v>
      </c>
      <c r="H2297" s="128">
        <v>492581.83233599534</v>
      </c>
      <c r="I2297" s="128">
        <v>-0.0001</v>
      </c>
      <c r="J2297" s="128">
        <v>-0.0001</v>
      </c>
    </row>
    <row r="2298" spans="1:8" ht="12.75">
      <c r="A2298" s="127">
        <v>38378.00854166667</v>
      </c>
      <c r="C2298" s="150" t="s">
        <v>796</v>
      </c>
      <c r="D2298" s="128">
        <v>25593.513914000665</v>
      </c>
      <c r="H2298" s="128">
        <v>25593.513914000665</v>
      </c>
    </row>
    <row r="2300" spans="3:8" ht="12.75">
      <c r="C2300" s="150" t="s">
        <v>797</v>
      </c>
      <c r="D2300" s="128">
        <v>5.154224438359456</v>
      </c>
      <c r="F2300" s="128">
        <v>0</v>
      </c>
      <c r="G2300" s="128">
        <v>0</v>
      </c>
      <c r="H2300" s="128">
        <v>5.195789254473165</v>
      </c>
    </row>
    <row r="2301" spans="1:10" ht="12.75">
      <c r="A2301" s="144" t="s">
        <v>786</v>
      </c>
      <c r="C2301" s="145" t="s">
        <v>787</v>
      </c>
      <c r="D2301" s="145" t="s">
        <v>788</v>
      </c>
      <c r="F2301" s="145" t="s">
        <v>789</v>
      </c>
      <c r="G2301" s="145" t="s">
        <v>790</v>
      </c>
      <c r="H2301" s="145" t="s">
        <v>791</v>
      </c>
      <c r="I2301" s="146" t="s">
        <v>792</v>
      </c>
      <c r="J2301" s="145" t="s">
        <v>793</v>
      </c>
    </row>
    <row r="2302" spans="1:8" ht="12.75">
      <c r="A2302" s="147" t="s">
        <v>887</v>
      </c>
      <c r="C2302" s="148">
        <v>334.94100000010803</v>
      </c>
      <c r="D2302" s="128">
        <v>248012.40670347214</v>
      </c>
      <c r="F2302" s="128">
        <v>27300</v>
      </c>
      <c r="H2302" s="149" t="s">
        <v>241</v>
      </c>
    </row>
    <row r="2304" spans="4:8" ht="12.75">
      <c r="D2304" s="128">
        <v>238945.32844042778</v>
      </c>
      <c r="F2304" s="128">
        <v>27000</v>
      </c>
      <c r="H2304" s="149" t="s">
        <v>242</v>
      </c>
    </row>
    <row r="2306" spans="4:8" ht="12.75">
      <c r="D2306" s="128">
        <v>257195.83774328232</v>
      </c>
      <c r="F2306" s="128">
        <v>27000</v>
      </c>
      <c r="H2306" s="149" t="s">
        <v>243</v>
      </c>
    </row>
    <row r="2308" spans="1:10" ht="12.75">
      <c r="A2308" s="144" t="s">
        <v>794</v>
      </c>
      <c r="C2308" s="150" t="s">
        <v>795</v>
      </c>
      <c r="D2308" s="128">
        <v>248051.19096239406</v>
      </c>
      <c r="F2308" s="128">
        <v>27100</v>
      </c>
      <c r="H2308" s="128">
        <v>220951.19096239406</v>
      </c>
      <c r="I2308" s="128">
        <v>-0.0001</v>
      </c>
      <c r="J2308" s="128">
        <v>-0.0001</v>
      </c>
    </row>
    <row r="2309" spans="1:8" ht="12.75">
      <c r="A2309" s="127">
        <v>38378.00907407407</v>
      </c>
      <c r="C2309" s="150" t="s">
        <v>796</v>
      </c>
      <c r="D2309" s="128">
        <v>9125.316466701193</v>
      </c>
      <c r="F2309" s="128">
        <v>173.20508075688772</v>
      </c>
      <c r="H2309" s="128">
        <v>9125.316466701193</v>
      </c>
    </row>
    <row r="2311" spans="3:8" ht="12.75">
      <c r="C2311" s="150" t="s">
        <v>797</v>
      </c>
      <c r="D2311" s="128">
        <v>3.6788037305108703</v>
      </c>
      <c r="F2311" s="128">
        <v>0.6391331393243089</v>
      </c>
      <c r="H2311" s="128">
        <v>4.130014609540768</v>
      </c>
    </row>
    <row r="2312" spans="1:10" ht="12.75">
      <c r="A2312" s="144" t="s">
        <v>786</v>
      </c>
      <c r="C2312" s="145" t="s">
        <v>787</v>
      </c>
      <c r="D2312" s="145" t="s">
        <v>788</v>
      </c>
      <c r="F2312" s="145" t="s">
        <v>789</v>
      </c>
      <c r="G2312" s="145" t="s">
        <v>790</v>
      </c>
      <c r="H2312" s="145" t="s">
        <v>791</v>
      </c>
      <c r="I2312" s="146" t="s">
        <v>792</v>
      </c>
      <c r="J2312" s="145" t="s">
        <v>793</v>
      </c>
    </row>
    <row r="2313" spans="1:8" ht="12.75">
      <c r="A2313" s="147" t="s">
        <v>891</v>
      </c>
      <c r="C2313" s="148">
        <v>393.36599999992177</v>
      </c>
      <c r="D2313" s="128">
        <v>6206967.301277161</v>
      </c>
      <c r="F2313" s="128">
        <v>19900</v>
      </c>
      <c r="G2313" s="128">
        <v>17700</v>
      </c>
      <c r="H2313" s="149" t="s">
        <v>244</v>
      </c>
    </row>
    <row r="2315" spans="4:8" ht="12.75">
      <c r="D2315" s="128">
        <v>6138982.049926758</v>
      </c>
      <c r="F2315" s="128">
        <v>20900</v>
      </c>
      <c r="G2315" s="128">
        <v>17500</v>
      </c>
      <c r="H2315" s="149" t="s">
        <v>245</v>
      </c>
    </row>
    <row r="2317" spans="4:8" ht="12.75">
      <c r="D2317" s="128">
        <v>6211335.572235107</v>
      </c>
      <c r="F2317" s="128">
        <v>23200</v>
      </c>
      <c r="G2317" s="128">
        <v>16000</v>
      </c>
      <c r="H2317" s="149" t="s">
        <v>246</v>
      </c>
    </row>
    <row r="2319" spans="1:10" ht="12.75">
      <c r="A2319" s="144" t="s">
        <v>794</v>
      </c>
      <c r="C2319" s="150" t="s">
        <v>795</v>
      </c>
      <c r="D2319" s="128">
        <v>6185761.641146341</v>
      </c>
      <c r="F2319" s="128">
        <v>21333.333333333336</v>
      </c>
      <c r="G2319" s="128">
        <v>17066.666666666668</v>
      </c>
      <c r="H2319" s="128">
        <v>6166561.641146341</v>
      </c>
      <c r="I2319" s="128">
        <v>-0.0001</v>
      </c>
      <c r="J2319" s="128">
        <v>-0.0001</v>
      </c>
    </row>
    <row r="2320" spans="1:8" ht="12.75">
      <c r="A2320" s="127">
        <v>38378.00962962963</v>
      </c>
      <c r="C2320" s="150" t="s">
        <v>796</v>
      </c>
      <c r="D2320" s="128">
        <v>40571.14816952231</v>
      </c>
      <c r="F2320" s="128">
        <v>1692.1386861996073</v>
      </c>
      <c r="G2320" s="128">
        <v>929.1573243177569</v>
      </c>
      <c r="H2320" s="128">
        <v>40571.14816952231</v>
      </c>
    </row>
    <row r="2322" spans="3:8" ht="12.75">
      <c r="C2322" s="150" t="s">
        <v>797</v>
      </c>
      <c r="D2322" s="128">
        <v>0.6558795912802694</v>
      </c>
      <c r="F2322" s="128">
        <v>7.931900091560658</v>
      </c>
      <c r="G2322" s="128">
        <v>5.444281197174357</v>
      </c>
      <c r="H2322" s="128">
        <v>0.6579217160307229</v>
      </c>
    </row>
    <row r="2323" spans="1:10" ht="12.75">
      <c r="A2323" s="144" t="s">
        <v>786</v>
      </c>
      <c r="C2323" s="145" t="s">
        <v>787</v>
      </c>
      <c r="D2323" s="145" t="s">
        <v>788</v>
      </c>
      <c r="F2323" s="145" t="s">
        <v>789</v>
      </c>
      <c r="G2323" s="145" t="s">
        <v>790</v>
      </c>
      <c r="H2323" s="145" t="s">
        <v>791</v>
      </c>
      <c r="I2323" s="146" t="s">
        <v>792</v>
      </c>
      <c r="J2323" s="145" t="s">
        <v>793</v>
      </c>
    </row>
    <row r="2324" spans="1:8" ht="12.75">
      <c r="A2324" s="147" t="s">
        <v>885</v>
      </c>
      <c r="C2324" s="148">
        <v>396.15199999976903</v>
      </c>
      <c r="D2324" s="128">
        <v>6070183.250160217</v>
      </c>
      <c r="F2324" s="128">
        <v>93900</v>
      </c>
      <c r="G2324" s="128">
        <v>97200</v>
      </c>
      <c r="H2324" s="149" t="s">
        <v>247</v>
      </c>
    </row>
    <row r="2326" spans="4:8" ht="12.75">
      <c r="D2326" s="128">
        <v>5479175</v>
      </c>
      <c r="F2326" s="128">
        <v>95600</v>
      </c>
      <c r="G2326" s="128">
        <v>97800</v>
      </c>
      <c r="H2326" s="149" t="s">
        <v>248</v>
      </c>
    </row>
    <row r="2328" spans="4:8" ht="12.75">
      <c r="D2328" s="128">
        <v>6665695.802856445</v>
      </c>
      <c r="F2328" s="128">
        <v>94200</v>
      </c>
      <c r="G2328" s="128">
        <v>97600</v>
      </c>
      <c r="H2328" s="149" t="s">
        <v>249</v>
      </c>
    </row>
    <row r="2330" spans="1:10" ht="12.75">
      <c r="A2330" s="144" t="s">
        <v>794</v>
      </c>
      <c r="C2330" s="150" t="s">
        <v>795</v>
      </c>
      <c r="D2330" s="128">
        <v>6071684.684338888</v>
      </c>
      <c r="F2330" s="128">
        <v>94566.66666666666</v>
      </c>
      <c r="G2330" s="128">
        <v>97533.33333333334</v>
      </c>
      <c r="H2330" s="128">
        <v>5975650.55829846</v>
      </c>
      <c r="I2330" s="128">
        <v>-0.0001</v>
      </c>
      <c r="J2330" s="128">
        <v>-0.0001</v>
      </c>
    </row>
    <row r="2331" spans="1:8" ht="12.75">
      <c r="A2331" s="127">
        <v>38378.010196759256</v>
      </c>
      <c r="C2331" s="150" t="s">
        <v>796</v>
      </c>
      <c r="D2331" s="128">
        <v>593261.8263728194</v>
      </c>
      <c r="F2331" s="128">
        <v>907.3771725877466</v>
      </c>
      <c r="G2331" s="128">
        <v>305.5050463303894</v>
      </c>
      <c r="H2331" s="128">
        <v>593261.8263728194</v>
      </c>
    </row>
    <row r="2333" spans="3:8" ht="12.75">
      <c r="C2333" s="150" t="s">
        <v>797</v>
      </c>
      <c r="D2333" s="128">
        <v>9.770959086578726</v>
      </c>
      <c r="F2333" s="128">
        <v>0.9595105808118576</v>
      </c>
      <c r="G2333" s="128">
        <v>0.3132314213913767</v>
      </c>
      <c r="H2333" s="128">
        <v>9.92798726406365</v>
      </c>
    </row>
    <row r="2334" spans="1:10" ht="12.75">
      <c r="A2334" s="144" t="s">
        <v>786</v>
      </c>
      <c r="C2334" s="145" t="s">
        <v>787</v>
      </c>
      <c r="D2334" s="145" t="s">
        <v>788</v>
      </c>
      <c r="F2334" s="145" t="s">
        <v>789</v>
      </c>
      <c r="G2334" s="145" t="s">
        <v>790</v>
      </c>
      <c r="H2334" s="145" t="s">
        <v>791</v>
      </c>
      <c r="I2334" s="146" t="s">
        <v>792</v>
      </c>
      <c r="J2334" s="145" t="s">
        <v>793</v>
      </c>
    </row>
    <row r="2335" spans="1:8" ht="12.75">
      <c r="A2335" s="147" t="s">
        <v>892</v>
      </c>
      <c r="C2335" s="148">
        <v>589.5920000001788</v>
      </c>
      <c r="D2335" s="128">
        <v>297865.28878450394</v>
      </c>
      <c r="F2335" s="128">
        <v>3509.9999999962747</v>
      </c>
      <c r="G2335" s="128">
        <v>3060</v>
      </c>
      <c r="H2335" s="149" t="s">
        <v>250</v>
      </c>
    </row>
    <row r="2337" spans="4:8" ht="12.75">
      <c r="D2337" s="128">
        <v>334446.25921440125</v>
      </c>
      <c r="F2337" s="128">
        <v>3550</v>
      </c>
      <c r="G2337" s="128">
        <v>3030</v>
      </c>
      <c r="H2337" s="149" t="s">
        <v>251</v>
      </c>
    </row>
    <row r="2339" spans="4:8" ht="12.75">
      <c r="D2339" s="128">
        <v>310595.72103118896</v>
      </c>
      <c r="F2339" s="128">
        <v>3420</v>
      </c>
      <c r="G2339" s="128">
        <v>3010</v>
      </c>
      <c r="H2339" s="149" t="s">
        <v>252</v>
      </c>
    </row>
    <row r="2341" spans="1:10" ht="12.75">
      <c r="A2341" s="144" t="s">
        <v>794</v>
      </c>
      <c r="C2341" s="150" t="s">
        <v>795</v>
      </c>
      <c r="D2341" s="128">
        <v>314302.4230100314</v>
      </c>
      <c r="F2341" s="128">
        <v>3493.3333333320916</v>
      </c>
      <c r="G2341" s="128">
        <v>3033.333333333333</v>
      </c>
      <c r="H2341" s="128">
        <v>311039.0896766986</v>
      </c>
      <c r="I2341" s="128">
        <v>-0.0001</v>
      </c>
      <c r="J2341" s="128">
        <v>-0.0001</v>
      </c>
    </row>
    <row r="2342" spans="1:8" ht="12.75">
      <c r="A2342" s="127">
        <v>38378.01081018519</v>
      </c>
      <c r="C2342" s="150" t="s">
        <v>796</v>
      </c>
      <c r="D2342" s="128">
        <v>18570.045209105687</v>
      </c>
      <c r="F2342" s="128">
        <v>66.58328118429263</v>
      </c>
      <c r="G2342" s="128">
        <v>25.166114784235834</v>
      </c>
      <c r="H2342" s="128">
        <v>18570.045209105687</v>
      </c>
    </row>
    <row r="2344" spans="3:8" ht="12.75">
      <c r="C2344" s="150" t="s">
        <v>797</v>
      </c>
      <c r="D2344" s="128">
        <v>5.908336636817145</v>
      </c>
      <c r="F2344" s="128">
        <v>1.9060099575663063</v>
      </c>
      <c r="G2344" s="128">
        <v>0.8296521357440386</v>
      </c>
      <c r="H2344" s="128">
        <v>5.970325218096487</v>
      </c>
    </row>
    <row r="2345" spans="1:10" ht="12.75">
      <c r="A2345" s="144" t="s">
        <v>786</v>
      </c>
      <c r="C2345" s="145" t="s">
        <v>787</v>
      </c>
      <c r="D2345" s="145" t="s">
        <v>788</v>
      </c>
      <c r="F2345" s="145" t="s">
        <v>789</v>
      </c>
      <c r="G2345" s="145" t="s">
        <v>790</v>
      </c>
      <c r="H2345" s="145" t="s">
        <v>791</v>
      </c>
      <c r="I2345" s="146" t="s">
        <v>792</v>
      </c>
      <c r="J2345" s="145" t="s">
        <v>793</v>
      </c>
    </row>
    <row r="2346" spans="1:8" ht="12.75">
      <c r="A2346" s="147" t="s">
        <v>893</v>
      </c>
      <c r="C2346" s="148">
        <v>766.4900000002235</v>
      </c>
      <c r="D2346" s="128">
        <v>4130.638585962355</v>
      </c>
      <c r="F2346" s="128">
        <v>1829.9999999981374</v>
      </c>
      <c r="G2346" s="128">
        <v>1769</v>
      </c>
      <c r="H2346" s="149" t="s">
        <v>253</v>
      </c>
    </row>
    <row r="2348" spans="4:8" ht="12.75">
      <c r="D2348" s="128">
        <v>4179.020775981247</v>
      </c>
      <c r="F2348" s="128">
        <v>1768</v>
      </c>
      <c r="G2348" s="128">
        <v>1891</v>
      </c>
      <c r="H2348" s="149" t="s">
        <v>254</v>
      </c>
    </row>
    <row r="2350" spans="4:8" ht="12.75">
      <c r="D2350" s="128">
        <v>4228.697509795427</v>
      </c>
      <c r="F2350" s="128">
        <v>1789.0000000018626</v>
      </c>
      <c r="G2350" s="128">
        <v>1799</v>
      </c>
      <c r="H2350" s="149" t="s">
        <v>255</v>
      </c>
    </row>
    <row r="2352" spans="1:10" ht="12.75">
      <c r="A2352" s="144" t="s">
        <v>794</v>
      </c>
      <c r="C2352" s="150" t="s">
        <v>795</v>
      </c>
      <c r="D2352" s="128">
        <v>4179.452290579677</v>
      </c>
      <c r="F2352" s="128">
        <v>1795.6666666666665</v>
      </c>
      <c r="G2352" s="128">
        <v>1819.6666666666665</v>
      </c>
      <c r="H2352" s="128">
        <v>2371.3173312300833</v>
      </c>
      <c r="I2352" s="128">
        <v>-0.0001</v>
      </c>
      <c r="J2352" s="128">
        <v>-0.0001</v>
      </c>
    </row>
    <row r="2353" spans="1:8" ht="12.75">
      <c r="A2353" s="127">
        <v>38378.011412037034</v>
      </c>
      <c r="C2353" s="150" t="s">
        <v>796</v>
      </c>
      <c r="D2353" s="128">
        <v>49.03088607665996</v>
      </c>
      <c r="F2353" s="128">
        <v>31.533051442209636</v>
      </c>
      <c r="G2353" s="128">
        <v>63.57148207595394</v>
      </c>
      <c r="H2353" s="128">
        <v>49.03088607665996</v>
      </c>
    </row>
    <row r="2355" spans="3:8" ht="12.75">
      <c r="C2355" s="150" t="s">
        <v>797</v>
      </c>
      <c r="D2355" s="128">
        <v>1.1731414230322397</v>
      </c>
      <c r="F2355" s="128">
        <v>1.7560637521185993</v>
      </c>
      <c r="G2355" s="128">
        <v>3.493578425130277</v>
      </c>
      <c r="H2355" s="128">
        <v>2.0676644762354925</v>
      </c>
    </row>
    <row r="2356" spans="1:16" ht="12.75">
      <c r="A2356" s="138" t="s">
        <v>736</v>
      </c>
      <c r="B2356" s="133" t="s">
        <v>256</v>
      </c>
      <c r="D2356" s="138" t="s">
        <v>737</v>
      </c>
      <c r="E2356" s="133" t="s">
        <v>738</v>
      </c>
      <c r="F2356" s="134" t="s">
        <v>824</v>
      </c>
      <c r="G2356" s="139" t="s">
        <v>740</v>
      </c>
      <c r="H2356" s="140">
        <v>2</v>
      </c>
      <c r="I2356" s="141" t="s">
        <v>741</v>
      </c>
      <c r="J2356" s="140">
        <v>6</v>
      </c>
      <c r="K2356" s="139" t="s">
        <v>742</v>
      </c>
      <c r="L2356" s="142">
        <v>1</v>
      </c>
      <c r="M2356" s="139" t="s">
        <v>743</v>
      </c>
      <c r="N2356" s="143">
        <v>1</v>
      </c>
      <c r="O2356" s="139" t="s">
        <v>744</v>
      </c>
      <c r="P2356" s="143">
        <v>1</v>
      </c>
    </row>
    <row r="2358" spans="1:10" ht="12.75">
      <c r="A2358" s="144" t="s">
        <v>786</v>
      </c>
      <c r="C2358" s="145" t="s">
        <v>787</v>
      </c>
      <c r="D2358" s="145" t="s">
        <v>788</v>
      </c>
      <c r="F2358" s="145" t="s">
        <v>789</v>
      </c>
      <c r="G2358" s="145" t="s">
        <v>790</v>
      </c>
      <c r="H2358" s="145" t="s">
        <v>791</v>
      </c>
      <c r="I2358" s="146" t="s">
        <v>792</v>
      </c>
      <c r="J2358" s="145" t="s">
        <v>793</v>
      </c>
    </row>
    <row r="2359" spans="1:8" ht="12.75">
      <c r="A2359" s="147" t="s">
        <v>717</v>
      </c>
      <c r="C2359" s="148">
        <v>178.2290000000503</v>
      </c>
      <c r="D2359" s="128">
        <v>497.1065056216903</v>
      </c>
      <c r="F2359" s="128">
        <v>404</v>
      </c>
      <c r="G2359" s="128">
        <v>451</v>
      </c>
      <c r="H2359" s="149" t="s">
        <v>257</v>
      </c>
    </row>
    <row r="2361" spans="4:8" ht="12.75">
      <c r="D2361" s="128">
        <v>498</v>
      </c>
      <c r="F2361" s="128">
        <v>423.00000000046566</v>
      </c>
      <c r="G2361" s="128">
        <v>457</v>
      </c>
      <c r="H2361" s="149" t="s">
        <v>258</v>
      </c>
    </row>
    <row r="2363" spans="4:8" ht="12.75">
      <c r="D2363" s="128">
        <v>530.787855389528</v>
      </c>
      <c r="F2363" s="128">
        <v>451.99999999953434</v>
      </c>
      <c r="G2363" s="128">
        <v>523</v>
      </c>
      <c r="H2363" s="149" t="s">
        <v>259</v>
      </c>
    </row>
    <row r="2365" spans="1:8" ht="12.75">
      <c r="A2365" s="144" t="s">
        <v>794</v>
      </c>
      <c r="C2365" s="150" t="s">
        <v>795</v>
      </c>
      <c r="D2365" s="128">
        <v>508.63145367040613</v>
      </c>
      <c r="F2365" s="128">
        <v>426.33333333333337</v>
      </c>
      <c r="G2365" s="128">
        <v>477</v>
      </c>
      <c r="H2365" s="128">
        <v>50.86084999586542</v>
      </c>
    </row>
    <row r="2366" spans="1:8" ht="12.75">
      <c r="A2366" s="127">
        <v>38378.01373842593</v>
      </c>
      <c r="C2366" s="150" t="s">
        <v>796</v>
      </c>
      <c r="D2366" s="128">
        <v>19.193206764511956</v>
      </c>
      <c r="F2366" s="128">
        <v>24.172987678808404</v>
      </c>
      <c r="G2366" s="128">
        <v>39.949968710876355</v>
      </c>
      <c r="H2366" s="128">
        <v>19.193206764511956</v>
      </c>
    </row>
    <row r="2368" spans="3:8" ht="12.75">
      <c r="C2368" s="150" t="s">
        <v>797</v>
      </c>
      <c r="D2368" s="128">
        <v>3.7734997759201074</v>
      </c>
      <c r="F2368" s="128">
        <v>5.6699736541380155</v>
      </c>
      <c r="G2368" s="128">
        <v>8.375255494942634</v>
      </c>
      <c r="H2368" s="128">
        <v>37.736700755241436</v>
      </c>
    </row>
    <row r="2369" spans="1:10" ht="12.75">
      <c r="A2369" s="144" t="s">
        <v>786</v>
      </c>
      <c r="C2369" s="145" t="s">
        <v>787</v>
      </c>
      <c r="D2369" s="145" t="s">
        <v>788</v>
      </c>
      <c r="F2369" s="145" t="s">
        <v>789</v>
      </c>
      <c r="G2369" s="145" t="s">
        <v>790</v>
      </c>
      <c r="H2369" s="145" t="s">
        <v>791</v>
      </c>
      <c r="I2369" s="146" t="s">
        <v>792</v>
      </c>
      <c r="J2369" s="145" t="s">
        <v>793</v>
      </c>
    </row>
    <row r="2370" spans="1:8" ht="12.75">
      <c r="A2370" s="147" t="s">
        <v>886</v>
      </c>
      <c r="C2370" s="148">
        <v>251.61100000003353</v>
      </c>
      <c r="D2370" s="128">
        <v>5041423.60118866</v>
      </c>
      <c r="F2370" s="128">
        <v>29200</v>
      </c>
      <c r="G2370" s="128">
        <v>27100</v>
      </c>
      <c r="H2370" s="149" t="s">
        <v>260</v>
      </c>
    </row>
    <row r="2372" spans="4:8" ht="12.75">
      <c r="D2372" s="128">
        <v>4544312.630874634</v>
      </c>
      <c r="F2372" s="128">
        <v>29300</v>
      </c>
      <c r="G2372" s="128">
        <v>26800</v>
      </c>
      <c r="H2372" s="149" t="s">
        <v>261</v>
      </c>
    </row>
    <row r="2374" spans="4:8" ht="12.75">
      <c r="D2374" s="128">
        <v>4916014.852470398</v>
      </c>
      <c r="F2374" s="128">
        <v>30600</v>
      </c>
      <c r="G2374" s="128">
        <v>27100</v>
      </c>
      <c r="H2374" s="149" t="s">
        <v>262</v>
      </c>
    </row>
    <row r="2376" spans="1:10" ht="12.75">
      <c r="A2376" s="144" t="s">
        <v>794</v>
      </c>
      <c r="C2376" s="150" t="s">
        <v>795</v>
      </c>
      <c r="D2376" s="128">
        <v>4833917.028177897</v>
      </c>
      <c r="F2376" s="128">
        <v>29700</v>
      </c>
      <c r="G2376" s="128">
        <v>27000</v>
      </c>
      <c r="H2376" s="128">
        <v>4805580.335954458</v>
      </c>
      <c r="I2376" s="128">
        <v>-0.0001</v>
      </c>
      <c r="J2376" s="128">
        <v>-0.0001</v>
      </c>
    </row>
    <row r="2377" spans="1:8" ht="12.75">
      <c r="A2377" s="127">
        <v>38378.01431712963</v>
      </c>
      <c r="C2377" s="150" t="s">
        <v>796</v>
      </c>
      <c r="D2377" s="128">
        <v>258524.40652057077</v>
      </c>
      <c r="F2377" s="128">
        <v>781.0249675906655</v>
      </c>
      <c r="G2377" s="128">
        <v>173.20508075688772</v>
      </c>
      <c r="H2377" s="128">
        <v>258524.40652057077</v>
      </c>
    </row>
    <row r="2379" spans="3:8" ht="12.75">
      <c r="C2379" s="150" t="s">
        <v>797</v>
      </c>
      <c r="D2379" s="128">
        <v>5.3481349599833585</v>
      </c>
      <c r="F2379" s="128">
        <v>2.629713695591466</v>
      </c>
      <c r="G2379" s="128">
        <v>0.6415002990995842</v>
      </c>
      <c r="H2379" s="128">
        <v>5.379670891907461</v>
      </c>
    </row>
    <row r="2380" spans="1:10" ht="12.75">
      <c r="A2380" s="144" t="s">
        <v>786</v>
      </c>
      <c r="C2380" s="145" t="s">
        <v>787</v>
      </c>
      <c r="D2380" s="145" t="s">
        <v>788</v>
      </c>
      <c r="F2380" s="145" t="s">
        <v>789</v>
      </c>
      <c r="G2380" s="145" t="s">
        <v>790</v>
      </c>
      <c r="H2380" s="145" t="s">
        <v>791</v>
      </c>
      <c r="I2380" s="146" t="s">
        <v>792</v>
      </c>
      <c r="J2380" s="145" t="s">
        <v>793</v>
      </c>
    </row>
    <row r="2381" spans="1:8" ht="12.75">
      <c r="A2381" s="147" t="s">
        <v>889</v>
      </c>
      <c r="C2381" s="148">
        <v>257.6099999998696</v>
      </c>
      <c r="D2381" s="128">
        <v>370365.68211984634</v>
      </c>
      <c r="F2381" s="128">
        <v>11110</v>
      </c>
      <c r="G2381" s="128">
        <v>9410</v>
      </c>
      <c r="H2381" s="149" t="s">
        <v>263</v>
      </c>
    </row>
    <row r="2383" spans="4:8" ht="12.75">
      <c r="D2383" s="128">
        <v>358714.24693489075</v>
      </c>
      <c r="F2383" s="128">
        <v>10900</v>
      </c>
      <c r="G2383" s="128">
        <v>9335</v>
      </c>
      <c r="H2383" s="149" t="s">
        <v>264</v>
      </c>
    </row>
    <row r="2385" spans="4:8" ht="12.75">
      <c r="D2385" s="128">
        <v>362485.2147626877</v>
      </c>
      <c r="F2385" s="128">
        <v>11050</v>
      </c>
      <c r="G2385" s="128">
        <v>9420</v>
      </c>
      <c r="H2385" s="149" t="s">
        <v>265</v>
      </c>
    </row>
    <row r="2387" spans="1:10" ht="12.75">
      <c r="A2387" s="144" t="s">
        <v>794</v>
      </c>
      <c r="C2387" s="150" t="s">
        <v>795</v>
      </c>
      <c r="D2387" s="128">
        <v>363855.04793914163</v>
      </c>
      <c r="F2387" s="128">
        <v>11020</v>
      </c>
      <c r="G2387" s="128">
        <v>9388.333333333334</v>
      </c>
      <c r="H2387" s="128">
        <v>353650.8812724749</v>
      </c>
      <c r="I2387" s="128">
        <v>-0.0001</v>
      </c>
      <c r="J2387" s="128">
        <v>-0.0001</v>
      </c>
    </row>
    <row r="2388" spans="1:8" ht="12.75">
      <c r="A2388" s="127">
        <v>38378.01505787037</v>
      </c>
      <c r="C2388" s="150" t="s">
        <v>796</v>
      </c>
      <c r="D2388" s="128">
        <v>5945.276920870325</v>
      </c>
      <c r="F2388" s="128">
        <v>108.16653826391968</v>
      </c>
      <c r="G2388" s="128">
        <v>46.457866215887854</v>
      </c>
      <c r="H2388" s="128">
        <v>5945.276920870325</v>
      </c>
    </row>
    <row r="2390" spans="3:8" ht="12.75">
      <c r="C2390" s="150" t="s">
        <v>797</v>
      </c>
      <c r="D2390" s="128">
        <v>1.6339685142597582</v>
      </c>
      <c r="F2390" s="128">
        <v>0.9815475341553511</v>
      </c>
      <c r="G2390" s="128">
        <v>0.4948467908669041</v>
      </c>
      <c r="H2390" s="128">
        <v>1.6811146912679993</v>
      </c>
    </row>
    <row r="2391" spans="1:10" ht="12.75">
      <c r="A2391" s="144" t="s">
        <v>786</v>
      </c>
      <c r="C2391" s="145" t="s">
        <v>787</v>
      </c>
      <c r="D2391" s="145" t="s">
        <v>788</v>
      </c>
      <c r="F2391" s="145" t="s">
        <v>789</v>
      </c>
      <c r="G2391" s="145" t="s">
        <v>790</v>
      </c>
      <c r="H2391" s="145" t="s">
        <v>791</v>
      </c>
      <c r="I2391" s="146" t="s">
        <v>792</v>
      </c>
      <c r="J2391" s="145" t="s">
        <v>793</v>
      </c>
    </row>
    <row r="2392" spans="1:8" ht="12.75">
      <c r="A2392" s="147" t="s">
        <v>888</v>
      </c>
      <c r="C2392" s="148">
        <v>259.9399999999441</v>
      </c>
      <c r="D2392" s="128">
        <v>3127916.7639160156</v>
      </c>
      <c r="F2392" s="128">
        <v>22400</v>
      </c>
      <c r="G2392" s="128">
        <v>19900</v>
      </c>
      <c r="H2392" s="149" t="s">
        <v>266</v>
      </c>
    </row>
    <row r="2394" spans="4:8" ht="12.75">
      <c r="D2394" s="128">
        <v>2926820.7725753784</v>
      </c>
      <c r="F2394" s="128">
        <v>22500</v>
      </c>
      <c r="G2394" s="128">
        <v>19725</v>
      </c>
      <c r="H2394" s="149" t="s">
        <v>267</v>
      </c>
    </row>
    <row r="2396" spans="4:8" ht="12.75">
      <c r="D2396" s="128">
        <v>2609475</v>
      </c>
      <c r="F2396" s="128">
        <v>22450</v>
      </c>
      <c r="G2396" s="128">
        <v>20100</v>
      </c>
      <c r="H2396" s="149" t="s">
        <v>268</v>
      </c>
    </row>
    <row r="2398" spans="1:10" ht="12.75">
      <c r="A2398" s="144" t="s">
        <v>794</v>
      </c>
      <c r="C2398" s="150" t="s">
        <v>795</v>
      </c>
      <c r="D2398" s="128">
        <v>2888070.8454971313</v>
      </c>
      <c r="F2398" s="128">
        <v>22450</v>
      </c>
      <c r="G2398" s="128">
        <v>19908.333333333332</v>
      </c>
      <c r="H2398" s="128">
        <v>2866878.8421301274</v>
      </c>
      <c r="I2398" s="128">
        <v>-0.0001</v>
      </c>
      <c r="J2398" s="128">
        <v>-0.0001</v>
      </c>
    </row>
    <row r="2399" spans="1:8" ht="12.75">
      <c r="A2399" s="127">
        <v>38378.01584490741</v>
      </c>
      <c r="C2399" s="150" t="s">
        <v>796</v>
      </c>
      <c r="D2399" s="128">
        <v>261384.07235238145</v>
      </c>
      <c r="F2399" s="128">
        <v>50</v>
      </c>
      <c r="G2399" s="128">
        <v>187.6388374866284</v>
      </c>
      <c r="H2399" s="128">
        <v>261384.07235238145</v>
      </c>
    </row>
    <row r="2401" spans="3:8" ht="12.75">
      <c r="C2401" s="150" t="s">
        <v>797</v>
      </c>
      <c r="D2401" s="128">
        <v>9.050473008995343</v>
      </c>
      <c r="F2401" s="128">
        <v>0.22271714922049</v>
      </c>
      <c r="G2401" s="128">
        <v>0.9425140434656935</v>
      </c>
      <c r="H2401" s="128">
        <v>9.117374215862219</v>
      </c>
    </row>
    <row r="2402" spans="1:10" ht="12.75">
      <c r="A2402" s="144" t="s">
        <v>786</v>
      </c>
      <c r="C2402" s="145" t="s">
        <v>787</v>
      </c>
      <c r="D2402" s="145" t="s">
        <v>788</v>
      </c>
      <c r="F2402" s="145" t="s">
        <v>789</v>
      </c>
      <c r="G2402" s="145" t="s">
        <v>790</v>
      </c>
      <c r="H2402" s="145" t="s">
        <v>791</v>
      </c>
      <c r="I2402" s="146" t="s">
        <v>792</v>
      </c>
      <c r="J2402" s="145" t="s">
        <v>793</v>
      </c>
    </row>
    <row r="2403" spans="1:8" ht="12.75">
      <c r="A2403" s="147" t="s">
        <v>890</v>
      </c>
      <c r="C2403" s="148">
        <v>285.2129999999888</v>
      </c>
      <c r="D2403" s="128">
        <v>1314045.4242897034</v>
      </c>
      <c r="F2403" s="128">
        <v>15000</v>
      </c>
      <c r="G2403" s="128">
        <v>13575</v>
      </c>
      <c r="H2403" s="149" t="s">
        <v>269</v>
      </c>
    </row>
    <row r="2405" spans="4:8" ht="12.75">
      <c r="D2405" s="128">
        <v>1388747.8398303986</v>
      </c>
      <c r="F2405" s="128">
        <v>14100</v>
      </c>
      <c r="G2405" s="128">
        <v>12600</v>
      </c>
      <c r="H2405" s="149" t="s">
        <v>270</v>
      </c>
    </row>
    <row r="2407" spans="4:8" ht="12.75">
      <c r="D2407" s="128">
        <v>1300455.9508571625</v>
      </c>
      <c r="F2407" s="128">
        <v>13600</v>
      </c>
      <c r="G2407" s="128">
        <v>13125</v>
      </c>
      <c r="H2407" s="149" t="s">
        <v>271</v>
      </c>
    </row>
    <row r="2409" spans="1:10" ht="12.75">
      <c r="A2409" s="144" t="s">
        <v>794</v>
      </c>
      <c r="C2409" s="150" t="s">
        <v>795</v>
      </c>
      <c r="D2409" s="128">
        <v>1334416.4049924214</v>
      </c>
      <c r="F2409" s="128">
        <v>14233.333333333332</v>
      </c>
      <c r="G2409" s="128">
        <v>13100</v>
      </c>
      <c r="H2409" s="128">
        <v>1320809.6411204087</v>
      </c>
      <c r="I2409" s="128">
        <v>-0.0001</v>
      </c>
      <c r="J2409" s="128">
        <v>-0.0001</v>
      </c>
    </row>
    <row r="2410" spans="1:8" ht="12.75">
      <c r="A2410" s="127">
        <v>38378.01663194445</v>
      </c>
      <c r="C2410" s="150" t="s">
        <v>796</v>
      </c>
      <c r="D2410" s="128">
        <v>47540.478076148436</v>
      </c>
      <c r="F2410" s="128">
        <v>709.4598884597588</v>
      </c>
      <c r="G2410" s="128">
        <v>487.98053239857836</v>
      </c>
      <c r="H2410" s="128">
        <v>47540.478076148436</v>
      </c>
    </row>
    <row r="2412" spans="3:8" ht="12.75">
      <c r="C2412" s="150" t="s">
        <v>797</v>
      </c>
      <c r="D2412" s="128">
        <v>3.562641908349324</v>
      </c>
      <c r="F2412" s="128">
        <v>4.98449570346435</v>
      </c>
      <c r="G2412" s="128">
        <v>3.725042232050216</v>
      </c>
      <c r="H2412" s="128">
        <v>3.599343659834363</v>
      </c>
    </row>
    <row r="2413" spans="1:10" ht="12.75">
      <c r="A2413" s="144" t="s">
        <v>786</v>
      </c>
      <c r="C2413" s="145" t="s">
        <v>787</v>
      </c>
      <c r="D2413" s="145" t="s">
        <v>788</v>
      </c>
      <c r="F2413" s="145" t="s">
        <v>789</v>
      </c>
      <c r="G2413" s="145" t="s">
        <v>790</v>
      </c>
      <c r="H2413" s="145" t="s">
        <v>791</v>
      </c>
      <c r="I2413" s="146" t="s">
        <v>792</v>
      </c>
      <c r="J2413" s="145" t="s">
        <v>793</v>
      </c>
    </row>
    <row r="2414" spans="1:8" ht="12.75">
      <c r="A2414" s="147" t="s">
        <v>886</v>
      </c>
      <c r="C2414" s="148">
        <v>288.1579999998212</v>
      </c>
      <c r="D2414" s="128">
        <v>487049.16651678085</v>
      </c>
      <c r="F2414" s="128">
        <v>4140</v>
      </c>
      <c r="G2414" s="128">
        <v>3990.0000000037253</v>
      </c>
      <c r="H2414" s="149" t="s">
        <v>272</v>
      </c>
    </row>
    <row r="2416" spans="4:8" ht="12.75">
      <c r="D2416" s="128">
        <v>489671.34418058395</v>
      </c>
      <c r="F2416" s="128">
        <v>4140</v>
      </c>
      <c r="G2416" s="128">
        <v>3990.0000000037253</v>
      </c>
      <c r="H2416" s="149" t="s">
        <v>273</v>
      </c>
    </row>
    <row r="2418" spans="4:8" ht="12.75">
      <c r="D2418" s="128">
        <v>510732.4994869232</v>
      </c>
      <c r="F2418" s="128">
        <v>4140</v>
      </c>
      <c r="G2418" s="128">
        <v>3990.0000000037253</v>
      </c>
      <c r="H2418" s="149" t="s">
        <v>274</v>
      </c>
    </row>
    <row r="2420" spans="1:10" ht="12.75">
      <c r="A2420" s="144" t="s">
        <v>794</v>
      </c>
      <c r="C2420" s="150" t="s">
        <v>795</v>
      </c>
      <c r="D2420" s="128">
        <v>495817.6700614294</v>
      </c>
      <c r="F2420" s="128">
        <v>4140</v>
      </c>
      <c r="G2420" s="128">
        <v>3990.0000000037253</v>
      </c>
      <c r="H2420" s="128">
        <v>491753.83156585216</v>
      </c>
      <c r="I2420" s="128">
        <v>-0.0001</v>
      </c>
      <c r="J2420" s="128">
        <v>-0.0001</v>
      </c>
    </row>
    <row r="2421" spans="1:8" ht="12.75">
      <c r="A2421" s="127">
        <v>38378.017164351855</v>
      </c>
      <c r="C2421" s="150" t="s">
        <v>796</v>
      </c>
      <c r="D2421" s="128">
        <v>12982.991046704226</v>
      </c>
      <c r="H2421" s="128">
        <v>12982.991046704226</v>
      </c>
    </row>
    <row r="2423" spans="3:8" ht="12.75">
      <c r="C2423" s="150" t="s">
        <v>797</v>
      </c>
      <c r="D2423" s="128">
        <v>2.6185010802651916</v>
      </c>
      <c r="F2423" s="128">
        <v>0</v>
      </c>
      <c r="G2423" s="128">
        <v>0</v>
      </c>
      <c r="H2423" s="128">
        <v>2.6401402924230473</v>
      </c>
    </row>
    <row r="2424" spans="1:10" ht="12.75">
      <c r="A2424" s="144" t="s">
        <v>786</v>
      </c>
      <c r="C2424" s="145" t="s">
        <v>787</v>
      </c>
      <c r="D2424" s="145" t="s">
        <v>788</v>
      </c>
      <c r="F2424" s="145" t="s">
        <v>789</v>
      </c>
      <c r="G2424" s="145" t="s">
        <v>790</v>
      </c>
      <c r="H2424" s="145" t="s">
        <v>791</v>
      </c>
      <c r="I2424" s="146" t="s">
        <v>792</v>
      </c>
      <c r="J2424" s="145" t="s">
        <v>793</v>
      </c>
    </row>
    <row r="2425" spans="1:8" ht="12.75">
      <c r="A2425" s="147" t="s">
        <v>887</v>
      </c>
      <c r="C2425" s="148">
        <v>334.94100000010803</v>
      </c>
      <c r="D2425" s="128">
        <v>251844.95937871933</v>
      </c>
      <c r="F2425" s="128">
        <v>26200</v>
      </c>
      <c r="H2425" s="149" t="s">
        <v>275</v>
      </c>
    </row>
    <row r="2427" spans="4:8" ht="12.75">
      <c r="D2427" s="128">
        <v>239161.491689682</v>
      </c>
      <c r="F2427" s="128">
        <v>26300</v>
      </c>
      <c r="H2427" s="149" t="s">
        <v>276</v>
      </c>
    </row>
    <row r="2429" spans="4:8" ht="12.75">
      <c r="D2429" s="128">
        <v>255228.0679152012</v>
      </c>
      <c r="F2429" s="128">
        <v>26300</v>
      </c>
      <c r="H2429" s="149" t="s">
        <v>277</v>
      </c>
    </row>
    <row r="2431" spans="1:10" ht="12.75">
      <c r="A2431" s="144" t="s">
        <v>794</v>
      </c>
      <c r="C2431" s="150" t="s">
        <v>795</v>
      </c>
      <c r="D2431" s="128">
        <v>248744.83966120082</v>
      </c>
      <c r="F2431" s="128">
        <v>26266.666666666664</v>
      </c>
      <c r="H2431" s="128">
        <v>222478.1729945342</v>
      </c>
      <c r="I2431" s="128">
        <v>-0.0001</v>
      </c>
      <c r="J2431" s="128">
        <v>-0.0001</v>
      </c>
    </row>
    <row r="2432" spans="1:8" ht="12.75">
      <c r="A2432" s="127">
        <v>38378.017696759256</v>
      </c>
      <c r="C2432" s="150" t="s">
        <v>796</v>
      </c>
      <c r="D2432" s="128">
        <v>8470.051629111696</v>
      </c>
      <c r="F2432" s="128">
        <v>57.73502691896257</v>
      </c>
      <c r="H2432" s="128">
        <v>8470.051629111696</v>
      </c>
    </row>
    <row r="2434" spans="3:8" ht="12.75">
      <c r="C2434" s="150" t="s">
        <v>797</v>
      </c>
      <c r="D2434" s="128">
        <v>3.4051165204665965</v>
      </c>
      <c r="F2434" s="128">
        <v>0.21980340197574588</v>
      </c>
      <c r="H2434" s="128">
        <v>3.8071382532073326</v>
      </c>
    </row>
    <row r="2435" spans="1:10" ht="12.75">
      <c r="A2435" s="144" t="s">
        <v>786</v>
      </c>
      <c r="C2435" s="145" t="s">
        <v>787</v>
      </c>
      <c r="D2435" s="145" t="s">
        <v>788</v>
      </c>
      <c r="F2435" s="145" t="s">
        <v>789</v>
      </c>
      <c r="G2435" s="145" t="s">
        <v>790</v>
      </c>
      <c r="H2435" s="145" t="s">
        <v>791</v>
      </c>
      <c r="I2435" s="146" t="s">
        <v>792</v>
      </c>
      <c r="J2435" s="145" t="s">
        <v>793</v>
      </c>
    </row>
    <row r="2436" spans="1:8" ht="12.75">
      <c r="A2436" s="147" t="s">
        <v>891</v>
      </c>
      <c r="C2436" s="148">
        <v>393.36599999992177</v>
      </c>
      <c r="D2436" s="128">
        <v>5876121.757713318</v>
      </c>
      <c r="F2436" s="128">
        <v>19900</v>
      </c>
      <c r="G2436" s="128">
        <v>18800</v>
      </c>
      <c r="H2436" s="149" t="s">
        <v>278</v>
      </c>
    </row>
    <row r="2438" spans="4:8" ht="12.75">
      <c r="D2438" s="128">
        <v>6003120.711486816</v>
      </c>
      <c r="F2438" s="128">
        <v>20700</v>
      </c>
      <c r="G2438" s="128">
        <v>17600</v>
      </c>
      <c r="H2438" s="149" t="s">
        <v>279</v>
      </c>
    </row>
    <row r="2440" spans="4:8" ht="12.75">
      <c r="D2440" s="128">
        <v>5232835.834587097</v>
      </c>
      <c r="F2440" s="128">
        <v>25200</v>
      </c>
      <c r="G2440" s="128">
        <v>17900</v>
      </c>
      <c r="H2440" s="149" t="s">
        <v>280</v>
      </c>
    </row>
    <row r="2442" spans="1:10" ht="12.75">
      <c r="A2442" s="144" t="s">
        <v>794</v>
      </c>
      <c r="C2442" s="150" t="s">
        <v>795</v>
      </c>
      <c r="D2442" s="128">
        <v>5704026.101262411</v>
      </c>
      <c r="F2442" s="128">
        <v>21933.333333333336</v>
      </c>
      <c r="G2442" s="128">
        <v>18100</v>
      </c>
      <c r="H2442" s="128">
        <v>5684009.434595743</v>
      </c>
      <c r="I2442" s="128">
        <v>-0.0001</v>
      </c>
      <c r="J2442" s="128">
        <v>-0.0001</v>
      </c>
    </row>
    <row r="2443" spans="1:8" ht="12.75">
      <c r="A2443" s="127">
        <v>38378.01826388889</v>
      </c>
      <c r="C2443" s="150" t="s">
        <v>796</v>
      </c>
      <c r="D2443" s="128">
        <v>412973.8298270969</v>
      </c>
      <c r="F2443" s="128">
        <v>2857.1547618799605</v>
      </c>
      <c r="G2443" s="128">
        <v>624.4997998398399</v>
      </c>
      <c r="H2443" s="128">
        <v>412973.8298270969</v>
      </c>
    </row>
    <row r="2445" spans="3:8" ht="12.75">
      <c r="C2445" s="150" t="s">
        <v>797</v>
      </c>
      <c r="D2445" s="128">
        <v>7.240041025332929</v>
      </c>
      <c r="F2445" s="128">
        <v>13.026541467537813</v>
      </c>
      <c r="G2445" s="128">
        <v>3.4502751372366847</v>
      </c>
      <c r="H2445" s="128">
        <v>7.265537374261387</v>
      </c>
    </row>
    <row r="2446" spans="1:10" ht="12.75">
      <c r="A2446" s="144" t="s">
        <v>786</v>
      </c>
      <c r="C2446" s="145" t="s">
        <v>787</v>
      </c>
      <c r="D2446" s="145" t="s">
        <v>788</v>
      </c>
      <c r="F2446" s="145" t="s">
        <v>789</v>
      </c>
      <c r="G2446" s="145" t="s">
        <v>790</v>
      </c>
      <c r="H2446" s="145" t="s">
        <v>791</v>
      </c>
      <c r="I2446" s="146" t="s">
        <v>792</v>
      </c>
      <c r="J2446" s="145" t="s">
        <v>793</v>
      </c>
    </row>
    <row r="2447" spans="1:8" ht="12.75">
      <c r="A2447" s="147" t="s">
        <v>885</v>
      </c>
      <c r="C2447" s="148">
        <v>396.15199999976903</v>
      </c>
      <c r="D2447" s="128">
        <v>5170279.09148407</v>
      </c>
      <c r="F2447" s="128">
        <v>95900</v>
      </c>
      <c r="G2447" s="128">
        <v>93400</v>
      </c>
      <c r="H2447" s="149" t="s">
        <v>281</v>
      </c>
    </row>
    <row r="2449" spans="4:8" ht="12.75">
      <c r="D2449" s="128">
        <v>5711566.964904785</v>
      </c>
      <c r="F2449" s="128">
        <v>90000</v>
      </c>
      <c r="G2449" s="128">
        <v>93400</v>
      </c>
      <c r="H2449" s="149" t="s">
        <v>282</v>
      </c>
    </row>
    <row r="2451" spans="4:8" ht="12.75">
      <c r="D2451" s="128">
        <v>5039494.942146301</v>
      </c>
      <c r="F2451" s="128">
        <v>93300</v>
      </c>
      <c r="G2451" s="128">
        <v>96500</v>
      </c>
      <c r="H2451" s="149" t="s">
        <v>283</v>
      </c>
    </row>
    <row r="2453" spans="1:10" ht="12.75">
      <c r="A2453" s="144" t="s">
        <v>794</v>
      </c>
      <c r="C2453" s="150" t="s">
        <v>795</v>
      </c>
      <c r="D2453" s="128">
        <v>5307113.666178386</v>
      </c>
      <c r="F2453" s="128">
        <v>93066.66666666666</v>
      </c>
      <c r="G2453" s="128">
        <v>94433.33333333334</v>
      </c>
      <c r="H2453" s="128">
        <v>5213370.978901334</v>
      </c>
      <c r="I2453" s="128">
        <v>-0.0001</v>
      </c>
      <c r="J2453" s="128">
        <v>-0.0001</v>
      </c>
    </row>
    <row r="2454" spans="1:8" ht="12.75">
      <c r="A2454" s="127">
        <v>38378.01883101852</v>
      </c>
      <c r="C2454" s="150" t="s">
        <v>796</v>
      </c>
      <c r="D2454" s="128">
        <v>356318.6447093481</v>
      </c>
      <c r="F2454" s="128">
        <v>2956.912804486012</v>
      </c>
      <c r="G2454" s="128">
        <v>1789.7858344878396</v>
      </c>
      <c r="H2454" s="128">
        <v>356318.6447093481</v>
      </c>
    </row>
    <row r="2456" spans="3:8" ht="12.75">
      <c r="C2456" s="150" t="s">
        <v>797</v>
      </c>
      <c r="D2456" s="128">
        <v>6.713981782227977</v>
      </c>
      <c r="F2456" s="128">
        <v>3.177198572155459</v>
      </c>
      <c r="G2456" s="128">
        <v>1.895290329496477</v>
      </c>
      <c r="H2456" s="128">
        <v>6.8347072585354125</v>
      </c>
    </row>
    <row r="2457" spans="1:10" ht="12.75">
      <c r="A2457" s="144" t="s">
        <v>786</v>
      </c>
      <c r="C2457" s="145" t="s">
        <v>787</v>
      </c>
      <c r="D2457" s="145" t="s">
        <v>788</v>
      </c>
      <c r="F2457" s="145" t="s">
        <v>789</v>
      </c>
      <c r="G2457" s="145" t="s">
        <v>790</v>
      </c>
      <c r="H2457" s="145" t="s">
        <v>791</v>
      </c>
      <c r="I2457" s="146" t="s">
        <v>792</v>
      </c>
      <c r="J2457" s="145" t="s">
        <v>793</v>
      </c>
    </row>
    <row r="2458" spans="1:8" ht="12.75">
      <c r="A2458" s="147" t="s">
        <v>892</v>
      </c>
      <c r="C2458" s="148">
        <v>589.5920000001788</v>
      </c>
      <c r="D2458" s="128">
        <v>361444.5126891136</v>
      </c>
      <c r="F2458" s="128">
        <v>3330</v>
      </c>
      <c r="G2458" s="128">
        <v>3110</v>
      </c>
      <c r="H2458" s="149" t="s">
        <v>284</v>
      </c>
    </row>
    <row r="2460" spans="4:8" ht="12.75">
      <c r="D2460" s="128">
        <v>345156.6555633545</v>
      </c>
      <c r="F2460" s="128">
        <v>3500</v>
      </c>
      <c r="G2460" s="128">
        <v>3120</v>
      </c>
      <c r="H2460" s="149" t="s">
        <v>285</v>
      </c>
    </row>
    <row r="2462" spans="4:8" ht="12.75">
      <c r="D2462" s="128">
        <v>353842.1204314232</v>
      </c>
      <c r="F2462" s="128">
        <v>3430</v>
      </c>
      <c r="G2462" s="128">
        <v>3060</v>
      </c>
      <c r="H2462" s="149" t="s">
        <v>286</v>
      </c>
    </row>
    <row r="2464" spans="1:10" ht="12.75">
      <c r="A2464" s="144" t="s">
        <v>794</v>
      </c>
      <c r="C2464" s="150" t="s">
        <v>795</v>
      </c>
      <c r="D2464" s="128">
        <v>353481.0962279638</v>
      </c>
      <c r="F2464" s="128">
        <v>3420</v>
      </c>
      <c r="G2464" s="128">
        <v>3096.666666666667</v>
      </c>
      <c r="H2464" s="128">
        <v>350222.76289463043</v>
      </c>
      <c r="I2464" s="128">
        <v>-0.0001</v>
      </c>
      <c r="J2464" s="128">
        <v>-0.0001</v>
      </c>
    </row>
    <row r="2465" spans="1:8" ht="12.75">
      <c r="A2465" s="127">
        <v>38378.019421296296</v>
      </c>
      <c r="C2465" s="150" t="s">
        <v>796</v>
      </c>
      <c r="D2465" s="128">
        <v>8149.927993171486</v>
      </c>
      <c r="F2465" s="128">
        <v>85.44003745317531</v>
      </c>
      <c r="G2465" s="128">
        <v>32.14550253664318</v>
      </c>
      <c r="H2465" s="128">
        <v>8149.927993171486</v>
      </c>
    </row>
    <row r="2467" spans="3:8" ht="12.75">
      <c r="C2467" s="150" t="s">
        <v>797</v>
      </c>
      <c r="D2467" s="128">
        <v>2.305619191560815</v>
      </c>
      <c r="F2467" s="128">
        <v>2.4982467091571725</v>
      </c>
      <c r="G2467" s="128">
        <v>1.0380678967699624</v>
      </c>
      <c r="H2467" s="128">
        <v>2.327069755778127</v>
      </c>
    </row>
    <row r="2468" spans="1:10" ht="12.75">
      <c r="A2468" s="144" t="s">
        <v>786</v>
      </c>
      <c r="C2468" s="145" t="s">
        <v>787</v>
      </c>
      <c r="D2468" s="145" t="s">
        <v>788</v>
      </c>
      <c r="F2468" s="145" t="s">
        <v>789</v>
      </c>
      <c r="G2468" s="145" t="s">
        <v>790</v>
      </c>
      <c r="H2468" s="145" t="s">
        <v>791</v>
      </c>
      <c r="I2468" s="146" t="s">
        <v>792</v>
      </c>
      <c r="J2468" s="145" t="s">
        <v>793</v>
      </c>
    </row>
    <row r="2469" spans="1:8" ht="12.75">
      <c r="A2469" s="147" t="s">
        <v>893</v>
      </c>
      <c r="C2469" s="148">
        <v>766.4900000002235</v>
      </c>
      <c r="D2469" s="128">
        <v>3196.7338234223425</v>
      </c>
      <c r="F2469" s="128">
        <v>1819</v>
      </c>
      <c r="G2469" s="128">
        <v>1849</v>
      </c>
      <c r="H2469" s="149" t="s">
        <v>287</v>
      </c>
    </row>
    <row r="2471" spans="4:8" ht="12.75">
      <c r="D2471" s="128">
        <v>3250.3545988462865</v>
      </c>
      <c r="F2471" s="128">
        <v>1757.9999999981374</v>
      </c>
      <c r="G2471" s="128">
        <v>1879.9999999981374</v>
      </c>
      <c r="H2471" s="149" t="s">
        <v>288</v>
      </c>
    </row>
    <row r="2473" spans="4:8" ht="12.75">
      <c r="D2473" s="128">
        <v>3315.8255691230297</v>
      </c>
      <c r="F2473" s="128">
        <v>1716</v>
      </c>
      <c r="G2473" s="128">
        <v>1851.9999999981374</v>
      </c>
      <c r="H2473" s="149" t="s">
        <v>289</v>
      </c>
    </row>
    <row r="2475" spans="1:10" ht="12.75">
      <c r="A2475" s="144" t="s">
        <v>794</v>
      </c>
      <c r="C2475" s="150" t="s">
        <v>795</v>
      </c>
      <c r="D2475" s="128">
        <v>3254.3046637972193</v>
      </c>
      <c r="F2475" s="128">
        <v>1764.3333333327123</v>
      </c>
      <c r="G2475" s="128">
        <v>1860.3333333320916</v>
      </c>
      <c r="H2475" s="128">
        <v>1440.0981597331222</v>
      </c>
      <c r="I2475" s="128">
        <v>-0.0001</v>
      </c>
      <c r="J2475" s="128">
        <v>-0.0001</v>
      </c>
    </row>
    <row r="2476" spans="1:8" ht="12.75">
      <c r="A2476" s="127">
        <v>38378.02003472222</v>
      </c>
      <c r="C2476" s="150" t="s">
        <v>796</v>
      </c>
      <c r="D2476" s="128">
        <v>59.644054467708166</v>
      </c>
      <c r="F2476" s="128">
        <v>51.79124765195418</v>
      </c>
      <c r="G2476" s="128">
        <v>17.09775813703862</v>
      </c>
      <c r="H2476" s="128">
        <v>59.644054467708166</v>
      </c>
    </row>
    <row r="2478" spans="3:8" ht="12.75">
      <c r="C2478" s="150" t="s">
        <v>797</v>
      </c>
      <c r="D2478" s="128">
        <v>1.8327741446958967</v>
      </c>
      <c r="F2478" s="128">
        <v>2.935457074549731</v>
      </c>
      <c r="G2478" s="128">
        <v>0.9190696006298174</v>
      </c>
      <c r="H2478" s="128">
        <v>4.141665904132628</v>
      </c>
    </row>
    <row r="2479" spans="1:16" ht="12.75">
      <c r="A2479" s="138" t="s">
        <v>736</v>
      </c>
      <c r="B2479" s="133" t="s">
        <v>705</v>
      </c>
      <c r="D2479" s="138" t="s">
        <v>737</v>
      </c>
      <c r="E2479" s="133" t="s">
        <v>738</v>
      </c>
      <c r="F2479" s="134" t="s">
        <v>825</v>
      </c>
      <c r="G2479" s="139" t="s">
        <v>740</v>
      </c>
      <c r="H2479" s="140">
        <v>2</v>
      </c>
      <c r="I2479" s="141" t="s">
        <v>741</v>
      </c>
      <c r="J2479" s="140">
        <v>7</v>
      </c>
      <c r="K2479" s="139" t="s">
        <v>742</v>
      </c>
      <c r="L2479" s="142">
        <v>1</v>
      </c>
      <c r="M2479" s="139" t="s">
        <v>743</v>
      </c>
      <c r="N2479" s="143">
        <v>1</v>
      </c>
      <c r="O2479" s="139" t="s">
        <v>744</v>
      </c>
      <c r="P2479" s="143">
        <v>1</v>
      </c>
    </row>
    <row r="2481" spans="1:10" ht="12.75">
      <c r="A2481" s="144" t="s">
        <v>786</v>
      </c>
      <c r="C2481" s="145" t="s">
        <v>787</v>
      </c>
      <c r="D2481" s="145" t="s">
        <v>788</v>
      </c>
      <c r="F2481" s="145" t="s">
        <v>789</v>
      </c>
      <c r="G2481" s="145" t="s">
        <v>790</v>
      </c>
      <c r="H2481" s="145" t="s">
        <v>791</v>
      </c>
      <c r="I2481" s="146" t="s">
        <v>792</v>
      </c>
      <c r="J2481" s="145" t="s">
        <v>793</v>
      </c>
    </row>
    <row r="2482" spans="1:8" ht="12.75">
      <c r="A2482" s="147" t="s">
        <v>717</v>
      </c>
      <c r="C2482" s="148">
        <v>178.2290000000503</v>
      </c>
      <c r="D2482" s="128">
        <v>554.4372675223276</v>
      </c>
      <c r="F2482" s="128">
        <v>491.00000000046566</v>
      </c>
      <c r="G2482" s="128">
        <v>436</v>
      </c>
      <c r="H2482" s="149" t="s">
        <v>290</v>
      </c>
    </row>
    <row r="2484" spans="4:8" ht="12.75">
      <c r="D2484" s="128">
        <v>572.6717691477388</v>
      </c>
      <c r="F2484" s="128">
        <v>451</v>
      </c>
      <c r="G2484" s="128">
        <v>501.99999999953434</v>
      </c>
      <c r="H2484" s="149" t="s">
        <v>291</v>
      </c>
    </row>
    <row r="2486" spans="4:8" ht="12.75">
      <c r="D2486" s="128">
        <v>546.3422916680574</v>
      </c>
      <c r="F2486" s="128">
        <v>479</v>
      </c>
      <c r="G2486" s="128">
        <v>431</v>
      </c>
      <c r="H2486" s="149" t="s">
        <v>292</v>
      </c>
    </row>
    <row r="2488" spans="1:8" ht="12.75">
      <c r="A2488" s="144" t="s">
        <v>794</v>
      </c>
      <c r="C2488" s="150" t="s">
        <v>795</v>
      </c>
      <c r="D2488" s="128">
        <v>557.8171094460413</v>
      </c>
      <c r="F2488" s="128">
        <v>473.6666666668219</v>
      </c>
      <c r="G2488" s="128">
        <v>456.3333333331781</v>
      </c>
      <c r="H2488" s="128">
        <v>94.90529842245664</v>
      </c>
    </row>
    <row r="2489" spans="1:8" ht="12.75">
      <c r="A2489" s="127">
        <v>38378.022361111114</v>
      </c>
      <c r="C2489" s="150" t="s">
        <v>796</v>
      </c>
      <c r="D2489" s="128">
        <v>13.486209425193678</v>
      </c>
      <c r="F2489" s="128">
        <v>20.526405757985962</v>
      </c>
      <c r="G2489" s="128">
        <v>39.62743157601908</v>
      </c>
      <c r="H2489" s="128">
        <v>13.486209425193678</v>
      </c>
    </row>
    <row r="2491" spans="3:8" ht="12.75">
      <c r="C2491" s="150" t="s">
        <v>797</v>
      </c>
      <c r="D2491" s="128">
        <v>2.4176758290161815</v>
      </c>
      <c r="F2491" s="128">
        <v>4.333512827159584</v>
      </c>
      <c r="G2491" s="128">
        <v>8.683878358517</v>
      </c>
      <c r="H2491" s="128">
        <v>14.210175458446852</v>
      </c>
    </row>
    <row r="2492" spans="1:10" ht="12.75">
      <c r="A2492" s="144" t="s">
        <v>786</v>
      </c>
      <c r="C2492" s="145" t="s">
        <v>787</v>
      </c>
      <c r="D2492" s="145" t="s">
        <v>788</v>
      </c>
      <c r="F2492" s="145" t="s">
        <v>789</v>
      </c>
      <c r="G2492" s="145" t="s">
        <v>790</v>
      </c>
      <c r="H2492" s="145" t="s">
        <v>791</v>
      </c>
      <c r="I2492" s="146" t="s">
        <v>792</v>
      </c>
      <c r="J2492" s="145" t="s">
        <v>793</v>
      </c>
    </row>
    <row r="2493" spans="1:8" ht="12.75">
      <c r="A2493" s="147" t="s">
        <v>886</v>
      </c>
      <c r="C2493" s="148">
        <v>251.61100000003353</v>
      </c>
      <c r="D2493" s="128">
        <v>4372457.097373962</v>
      </c>
      <c r="F2493" s="128">
        <v>28500</v>
      </c>
      <c r="G2493" s="128">
        <v>26600</v>
      </c>
      <c r="H2493" s="149" t="s">
        <v>293</v>
      </c>
    </row>
    <row r="2495" spans="4:8" ht="12.75">
      <c r="D2495" s="128">
        <v>4420917.481437683</v>
      </c>
      <c r="F2495" s="128">
        <v>28800</v>
      </c>
      <c r="G2495" s="128">
        <v>26000</v>
      </c>
      <c r="H2495" s="149" t="s">
        <v>294</v>
      </c>
    </row>
    <row r="2497" spans="4:8" ht="12.75">
      <c r="D2497" s="128">
        <v>4274740.054908752</v>
      </c>
      <c r="F2497" s="128">
        <v>30700</v>
      </c>
      <c r="G2497" s="128">
        <v>25800</v>
      </c>
      <c r="H2497" s="149" t="s">
        <v>295</v>
      </c>
    </row>
    <row r="2499" spans="1:10" ht="12.75">
      <c r="A2499" s="144" t="s">
        <v>794</v>
      </c>
      <c r="C2499" s="150" t="s">
        <v>795</v>
      </c>
      <c r="D2499" s="128">
        <v>4356038.211240132</v>
      </c>
      <c r="F2499" s="128">
        <v>29333.333333333336</v>
      </c>
      <c r="G2499" s="128">
        <v>26133.333333333336</v>
      </c>
      <c r="H2499" s="128">
        <v>4328320.650086427</v>
      </c>
      <c r="I2499" s="128">
        <v>-0.0001</v>
      </c>
      <c r="J2499" s="128">
        <v>-0.0001</v>
      </c>
    </row>
    <row r="2500" spans="1:8" ht="12.75">
      <c r="A2500" s="127">
        <v>38378.022939814815</v>
      </c>
      <c r="C2500" s="150" t="s">
        <v>796</v>
      </c>
      <c r="D2500" s="128">
        <v>74459.01471988912</v>
      </c>
      <c r="F2500" s="128">
        <v>1193.0353445448854</v>
      </c>
      <c r="G2500" s="128">
        <v>416.33319989322655</v>
      </c>
      <c r="H2500" s="128">
        <v>74459.01471988912</v>
      </c>
    </row>
    <row r="2502" spans="3:8" ht="12.75">
      <c r="C2502" s="150" t="s">
        <v>797</v>
      </c>
      <c r="D2502" s="128">
        <v>1.7093287778733972</v>
      </c>
      <c r="F2502" s="128">
        <v>4.06716594731211</v>
      </c>
      <c r="G2502" s="128">
        <v>1.5931117342853056</v>
      </c>
      <c r="H2502" s="128">
        <v>1.7202749227556036</v>
      </c>
    </row>
    <row r="2503" spans="1:10" ht="12.75">
      <c r="A2503" s="144" t="s">
        <v>786</v>
      </c>
      <c r="C2503" s="145" t="s">
        <v>787</v>
      </c>
      <c r="D2503" s="145" t="s">
        <v>788</v>
      </c>
      <c r="F2503" s="145" t="s">
        <v>789</v>
      </c>
      <c r="G2503" s="145" t="s">
        <v>790</v>
      </c>
      <c r="H2503" s="145" t="s">
        <v>791</v>
      </c>
      <c r="I2503" s="146" t="s">
        <v>792</v>
      </c>
      <c r="J2503" s="145" t="s">
        <v>793</v>
      </c>
    </row>
    <row r="2504" spans="1:8" ht="12.75">
      <c r="A2504" s="147" t="s">
        <v>889</v>
      </c>
      <c r="C2504" s="148">
        <v>257.6099999998696</v>
      </c>
      <c r="D2504" s="128">
        <v>507862.62950754166</v>
      </c>
      <c r="F2504" s="128">
        <v>13530</v>
      </c>
      <c r="G2504" s="128">
        <v>10130</v>
      </c>
      <c r="H2504" s="149" t="s">
        <v>296</v>
      </c>
    </row>
    <row r="2506" spans="4:8" ht="12.75">
      <c r="D2506" s="128">
        <v>546704.4253664017</v>
      </c>
      <c r="F2506" s="128">
        <v>13410.000000014901</v>
      </c>
      <c r="G2506" s="128">
        <v>11177.5</v>
      </c>
      <c r="H2506" s="149" t="s">
        <v>297</v>
      </c>
    </row>
    <row r="2508" spans="4:8" ht="12.75">
      <c r="D2508" s="128">
        <v>459000</v>
      </c>
      <c r="F2508" s="128">
        <v>12427.5</v>
      </c>
      <c r="G2508" s="128">
        <v>10195</v>
      </c>
      <c r="H2508" s="149" t="s">
        <v>298</v>
      </c>
    </row>
    <row r="2510" spans="1:10" ht="12.75">
      <c r="A2510" s="144" t="s">
        <v>794</v>
      </c>
      <c r="C2510" s="150" t="s">
        <v>795</v>
      </c>
      <c r="D2510" s="128">
        <v>504522.35162464774</v>
      </c>
      <c r="F2510" s="128">
        <v>13122.500000004966</v>
      </c>
      <c r="G2510" s="128">
        <v>10500.833333333332</v>
      </c>
      <c r="H2510" s="128">
        <v>492710.68495797866</v>
      </c>
      <c r="I2510" s="128">
        <v>-0.0001</v>
      </c>
      <c r="J2510" s="128">
        <v>-0.0001</v>
      </c>
    </row>
    <row r="2511" spans="1:8" ht="12.75">
      <c r="A2511" s="127">
        <v>38378.02369212963</v>
      </c>
      <c r="C2511" s="150" t="s">
        <v>796</v>
      </c>
      <c r="D2511" s="128">
        <v>43947.52153949024</v>
      </c>
      <c r="F2511" s="128">
        <v>604.8708539880827</v>
      </c>
      <c r="G2511" s="128">
        <v>586.9110523182651</v>
      </c>
      <c r="H2511" s="128">
        <v>43947.52153949024</v>
      </c>
    </row>
    <row r="2513" spans="3:8" ht="12.75">
      <c r="C2513" s="150" t="s">
        <v>797</v>
      </c>
      <c r="D2513" s="128">
        <v>8.71071844447957</v>
      </c>
      <c r="F2513" s="128">
        <v>4.609417824254935</v>
      </c>
      <c r="G2513" s="128">
        <v>5.589185483548277</v>
      </c>
      <c r="H2513" s="128">
        <v>8.919538967018417</v>
      </c>
    </row>
    <row r="2514" spans="1:10" ht="12.75">
      <c r="A2514" s="144" t="s">
        <v>786</v>
      </c>
      <c r="C2514" s="145" t="s">
        <v>787</v>
      </c>
      <c r="D2514" s="145" t="s">
        <v>788</v>
      </c>
      <c r="F2514" s="145" t="s">
        <v>789</v>
      </c>
      <c r="G2514" s="145" t="s">
        <v>790</v>
      </c>
      <c r="H2514" s="145" t="s">
        <v>791</v>
      </c>
      <c r="I2514" s="146" t="s">
        <v>792</v>
      </c>
      <c r="J2514" s="145" t="s">
        <v>793</v>
      </c>
    </row>
    <row r="2515" spans="1:8" ht="12.75">
      <c r="A2515" s="147" t="s">
        <v>888</v>
      </c>
      <c r="C2515" s="148">
        <v>259.9399999999441</v>
      </c>
      <c r="D2515" s="128">
        <v>6654588.602378845</v>
      </c>
      <c r="F2515" s="128">
        <v>31450</v>
      </c>
      <c r="G2515" s="128">
        <v>25450</v>
      </c>
      <c r="H2515" s="149" t="s">
        <v>299</v>
      </c>
    </row>
    <row r="2517" spans="4:8" ht="12.75">
      <c r="D2517" s="128">
        <v>5858400</v>
      </c>
      <c r="F2517" s="128">
        <v>30425</v>
      </c>
      <c r="G2517" s="128">
        <v>25725</v>
      </c>
      <c r="H2517" s="149" t="s">
        <v>300</v>
      </c>
    </row>
    <row r="2519" spans="4:8" ht="12.75">
      <c r="D2519" s="128">
        <v>5486315.035018921</v>
      </c>
      <c r="F2519" s="128">
        <v>32450</v>
      </c>
      <c r="G2519" s="128">
        <v>25875</v>
      </c>
      <c r="H2519" s="149" t="s">
        <v>301</v>
      </c>
    </row>
    <row r="2521" spans="1:10" ht="12.75">
      <c r="A2521" s="144" t="s">
        <v>794</v>
      </c>
      <c r="C2521" s="150" t="s">
        <v>795</v>
      </c>
      <c r="D2521" s="128">
        <v>5999767.879132589</v>
      </c>
      <c r="F2521" s="128">
        <v>31441.666666666664</v>
      </c>
      <c r="G2521" s="128">
        <v>25683.333333333336</v>
      </c>
      <c r="H2521" s="128">
        <v>5971176.296641006</v>
      </c>
      <c r="I2521" s="128">
        <v>-0.0001</v>
      </c>
      <c r="J2521" s="128">
        <v>-0.0001</v>
      </c>
    </row>
    <row r="2522" spans="1:8" ht="12.75">
      <c r="A2522" s="127">
        <v>38378.02446759259</v>
      </c>
      <c r="C2522" s="150" t="s">
        <v>796</v>
      </c>
      <c r="D2522" s="128">
        <v>596828.6521153342</v>
      </c>
      <c r="F2522" s="128">
        <v>1012.5257198379373</v>
      </c>
      <c r="G2522" s="128">
        <v>215.54195260629274</v>
      </c>
      <c r="H2522" s="128">
        <v>596828.6521153342</v>
      </c>
    </row>
    <row r="2524" spans="3:8" ht="12.75">
      <c r="C2524" s="150" t="s">
        <v>797</v>
      </c>
      <c r="D2524" s="128">
        <v>9.947529040100468</v>
      </c>
      <c r="F2524" s="128">
        <v>3.2203309403804004</v>
      </c>
      <c r="G2524" s="128">
        <v>0.8392288875001662</v>
      </c>
      <c r="H2524" s="128">
        <v>9.995160458602957</v>
      </c>
    </row>
    <row r="2525" spans="1:10" ht="12.75">
      <c r="A2525" s="144" t="s">
        <v>786</v>
      </c>
      <c r="C2525" s="145" t="s">
        <v>787</v>
      </c>
      <c r="D2525" s="145" t="s">
        <v>788</v>
      </c>
      <c r="F2525" s="145" t="s">
        <v>789</v>
      </c>
      <c r="G2525" s="145" t="s">
        <v>790</v>
      </c>
      <c r="H2525" s="145" t="s">
        <v>791</v>
      </c>
      <c r="I2525" s="146" t="s">
        <v>792</v>
      </c>
      <c r="J2525" s="145" t="s">
        <v>793</v>
      </c>
    </row>
    <row r="2526" spans="1:8" ht="12.75">
      <c r="A2526" s="147" t="s">
        <v>890</v>
      </c>
      <c r="C2526" s="148">
        <v>285.2129999999888</v>
      </c>
      <c r="D2526" s="128">
        <v>985763.2317686081</v>
      </c>
      <c r="F2526" s="128">
        <v>12700</v>
      </c>
      <c r="G2526" s="128">
        <v>11825</v>
      </c>
      <c r="H2526" s="149" t="s">
        <v>302</v>
      </c>
    </row>
    <row r="2528" spans="4:8" ht="12.75">
      <c r="D2528" s="128">
        <v>916638.4601221085</v>
      </c>
      <c r="F2528" s="128">
        <v>12875</v>
      </c>
      <c r="G2528" s="128">
        <v>12575</v>
      </c>
      <c r="H2528" s="149" t="s">
        <v>303</v>
      </c>
    </row>
    <row r="2530" spans="4:8" ht="12.75">
      <c r="D2530" s="128">
        <v>894571.2764205933</v>
      </c>
      <c r="F2530" s="128">
        <v>13950</v>
      </c>
      <c r="G2530" s="128">
        <v>11950</v>
      </c>
      <c r="H2530" s="149" t="s">
        <v>304</v>
      </c>
    </row>
    <row r="2532" spans="1:10" ht="12.75">
      <c r="A2532" s="144" t="s">
        <v>794</v>
      </c>
      <c r="C2532" s="150" t="s">
        <v>795</v>
      </c>
      <c r="D2532" s="128">
        <v>932324.3227704365</v>
      </c>
      <c r="F2532" s="128">
        <v>13175</v>
      </c>
      <c r="G2532" s="128">
        <v>12116.666666666668</v>
      </c>
      <c r="H2532" s="128">
        <v>919734.4280762284</v>
      </c>
      <c r="I2532" s="128">
        <v>-0.0001</v>
      </c>
      <c r="J2532" s="128">
        <v>-0.0001</v>
      </c>
    </row>
    <row r="2533" spans="1:8" ht="12.75">
      <c r="A2533" s="127">
        <v>38378.02525462963</v>
      </c>
      <c r="C2533" s="150" t="s">
        <v>796</v>
      </c>
      <c r="D2533" s="128">
        <v>47576.54774482294</v>
      </c>
      <c r="F2533" s="128">
        <v>676.8493185340442</v>
      </c>
      <c r="G2533" s="128">
        <v>401.8187817080398</v>
      </c>
      <c r="H2533" s="128">
        <v>47576.54774482294</v>
      </c>
    </row>
    <row r="2535" spans="3:8" ht="12.75">
      <c r="C2535" s="150" t="s">
        <v>797</v>
      </c>
      <c r="D2535" s="128">
        <v>5.103004027981106</v>
      </c>
      <c r="F2535" s="128">
        <v>5.137376231757452</v>
      </c>
      <c r="G2535" s="128">
        <v>3.3162485422946886</v>
      </c>
      <c r="H2535" s="128">
        <v>5.17285710880008</v>
      </c>
    </row>
    <row r="2536" spans="1:10" ht="12.75">
      <c r="A2536" s="144" t="s">
        <v>786</v>
      </c>
      <c r="C2536" s="145" t="s">
        <v>787</v>
      </c>
      <c r="D2536" s="145" t="s">
        <v>788</v>
      </c>
      <c r="F2536" s="145" t="s">
        <v>789</v>
      </c>
      <c r="G2536" s="145" t="s">
        <v>790</v>
      </c>
      <c r="H2536" s="145" t="s">
        <v>791</v>
      </c>
      <c r="I2536" s="146" t="s">
        <v>792</v>
      </c>
      <c r="J2536" s="145" t="s">
        <v>793</v>
      </c>
    </row>
    <row r="2537" spans="1:8" ht="12.75">
      <c r="A2537" s="147" t="s">
        <v>886</v>
      </c>
      <c r="C2537" s="148">
        <v>288.1579999998212</v>
      </c>
      <c r="D2537" s="128">
        <v>455244.3733019829</v>
      </c>
      <c r="F2537" s="128">
        <v>3920</v>
      </c>
      <c r="G2537" s="128">
        <v>3830</v>
      </c>
      <c r="H2537" s="149" t="s">
        <v>305</v>
      </c>
    </row>
    <row r="2539" spans="4:8" ht="12.75">
      <c r="D2539" s="128">
        <v>447294.8095526695</v>
      </c>
      <c r="F2539" s="128">
        <v>3920</v>
      </c>
      <c r="G2539" s="128">
        <v>3830</v>
      </c>
      <c r="H2539" s="149" t="s">
        <v>306</v>
      </c>
    </row>
    <row r="2541" spans="4:8" ht="12.75">
      <c r="D2541" s="128">
        <v>428822.1676158905</v>
      </c>
      <c r="F2541" s="128">
        <v>3920</v>
      </c>
      <c r="G2541" s="128">
        <v>3830</v>
      </c>
      <c r="H2541" s="149" t="s">
        <v>307</v>
      </c>
    </row>
    <row r="2543" spans="1:10" ht="12.75">
      <c r="A2543" s="144" t="s">
        <v>794</v>
      </c>
      <c r="C2543" s="150" t="s">
        <v>795</v>
      </c>
      <c r="D2543" s="128">
        <v>443787.11682351434</v>
      </c>
      <c r="F2543" s="128">
        <v>3920</v>
      </c>
      <c r="G2543" s="128">
        <v>3830</v>
      </c>
      <c r="H2543" s="128">
        <v>439912.81372616923</v>
      </c>
      <c r="I2543" s="128">
        <v>-0.0001</v>
      </c>
      <c r="J2543" s="128">
        <v>-0.0001</v>
      </c>
    </row>
    <row r="2544" spans="1:8" ht="12.75">
      <c r="A2544" s="127">
        <v>38378.02578703704</v>
      </c>
      <c r="C2544" s="150" t="s">
        <v>796</v>
      </c>
      <c r="D2544" s="128">
        <v>13555.853700198964</v>
      </c>
      <c r="H2544" s="128">
        <v>13555.853700198964</v>
      </c>
    </row>
    <row r="2546" spans="3:8" ht="12.75">
      <c r="C2546" s="150" t="s">
        <v>797</v>
      </c>
      <c r="D2546" s="128">
        <v>3.054584774165463</v>
      </c>
      <c r="F2546" s="128">
        <v>0</v>
      </c>
      <c r="G2546" s="128">
        <v>0</v>
      </c>
      <c r="H2546" s="128">
        <v>3.0814864394100203</v>
      </c>
    </row>
    <row r="2547" spans="1:10" ht="12.75">
      <c r="A2547" s="144" t="s">
        <v>786</v>
      </c>
      <c r="C2547" s="145" t="s">
        <v>787</v>
      </c>
      <c r="D2547" s="145" t="s">
        <v>788</v>
      </c>
      <c r="F2547" s="145" t="s">
        <v>789</v>
      </c>
      <c r="G2547" s="145" t="s">
        <v>790</v>
      </c>
      <c r="H2547" s="145" t="s">
        <v>791</v>
      </c>
      <c r="I2547" s="146" t="s">
        <v>792</v>
      </c>
      <c r="J2547" s="145" t="s">
        <v>793</v>
      </c>
    </row>
    <row r="2548" spans="1:8" ht="12.75">
      <c r="A2548" s="147" t="s">
        <v>887</v>
      </c>
      <c r="C2548" s="148">
        <v>334.94100000010803</v>
      </c>
      <c r="D2548" s="128">
        <v>1012901.1868801117</v>
      </c>
      <c r="F2548" s="128">
        <v>32900</v>
      </c>
      <c r="H2548" s="149" t="s">
        <v>308</v>
      </c>
    </row>
    <row r="2550" spans="4:8" ht="12.75">
      <c r="D2550" s="128">
        <v>1146995.5538654327</v>
      </c>
      <c r="F2550" s="128">
        <v>30000</v>
      </c>
      <c r="H2550" s="149" t="s">
        <v>309</v>
      </c>
    </row>
    <row r="2552" spans="4:8" ht="12.75">
      <c r="D2552" s="128">
        <v>1106545.8173484802</v>
      </c>
      <c r="F2552" s="128">
        <v>31600</v>
      </c>
      <c r="H2552" s="149" t="s">
        <v>310</v>
      </c>
    </row>
    <row r="2554" spans="1:10" ht="12.75">
      <c r="A2554" s="144" t="s">
        <v>794</v>
      </c>
      <c r="C2554" s="150" t="s">
        <v>795</v>
      </c>
      <c r="D2554" s="128">
        <v>1088814.1860313416</v>
      </c>
      <c r="F2554" s="128">
        <v>31500</v>
      </c>
      <c r="H2554" s="128">
        <v>1057314.1860313416</v>
      </c>
      <c r="I2554" s="128">
        <v>-0.0001</v>
      </c>
      <c r="J2554" s="128">
        <v>-0.0001</v>
      </c>
    </row>
    <row r="2555" spans="1:8" ht="12.75">
      <c r="A2555" s="127">
        <v>38378.026342592595</v>
      </c>
      <c r="C2555" s="150" t="s">
        <v>796</v>
      </c>
      <c r="D2555" s="128">
        <v>68783.23106814444</v>
      </c>
      <c r="F2555" s="128">
        <v>1452.583904633395</v>
      </c>
      <c r="H2555" s="128">
        <v>68783.23106814444</v>
      </c>
    </row>
    <row r="2557" spans="3:8" ht="12.75">
      <c r="C2557" s="150" t="s">
        <v>797</v>
      </c>
      <c r="D2557" s="128">
        <v>6.3172607365500015</v>
      </c>
      <c r="F2557" s="128">
        <v>4.61137747502665</v>
      </c>
      <c r="H2557" s="128">
        <v>6.505467530547777</v>
      </c>
    </row>
    <row r="2558" spans="1:10" ht="12.75">
      <c r="A2558" s="144" t="s">
        <v>786</v>
      </c>
      <c r="C2558" s="145" t="s">
        <v>787</v>
      </c>
      <c r="D2558" s="145" t="s">
        <v>788</v>
      </c>
      <c r="F2558" s="145" t="s">
        <v>789</v>
      </c>
      <c r="G2558" s="145" t="s">
        <v>790</v>
      </c>
      <c r="H2558" s="145" t="s">
        <v>791</v>
      </c>
      <c r="I2558" s="146" t="s">
        <v>792</v>
      </c>
      <c r="J2558" s="145" t="s">
        <v>793</v>
      </c>
    </row>
    <row r="2559" spans="1:8" ht="12.75">
      <c r="A2559" s="147" t="s">
        <v>891</v>
      </c>
      <c r="C2559" s="148">
        <v>393.36599999992177</v>
      </c>
      <c r="D2559" s="128">
        <v>4977214.5946884155</v>
      </c>
      <c r="F2559" s="128">
        <v>18300</v>
      </c>
      <c r="G2559" s="128">
        <v>15400</v>
      </c>
      <c r="H2559" s="149" t="s">
        <v>311</v>
      </c>
    </row>
    <row r="2561" spans="4:8" ht="12.75">
      <c r="D2561" s="128">
        <v>5266766.298553467</v>
      </c>
      <c r="F2561" s="128">
        <v>18400</v>
      </c>
      <c r="G2561" s="128">
        <v>15500</v>
      </c>
      <c r="H2561" s="149" t="s">
        <v>312</v>
      </c>
    </row>
    <row r="2563" spans="4:8" ht="12.75">
      <c r="D2563" s="128">
        <v>4859921.974555969</v>
      </c>
      <c r="F2563" s="128">
        <v>19300</v>
      </c>
      <c r="G2563" s="128">
        <v>16200</v>
      </c>
      <c r="H2563" s="149" t="s">
        <v>313</v>
      </c>
    </row>
    <row r="2565" spans="1:10" ht="12.75">
      <c r="A2565" s="144" t="s">
        <v>794</v>
      </c>
      <c r="C2565" s="150" t="s">
        <v>795</v>
      </c>
      <c r="D2565" s="128">
        <v>5034634.28926595</v>
      </c>
      <c r="F2565" s="128">
        <v>18666.666666666668</v>
      </c>
      <c r="G2565" s="128">
        <v>15700</v>
      </c>
      <c r="H2565" s="128">
        <v>5017450.955932617</v>
      </c>
      <c r="I2565" s="128">
        <v>-0.0001</v>
      </c>
      <c r="J2565" s="128">
        <v>-0.0001</v>
      </c>
    </row>
    <row r="2566" spans="1:8" ht="12.75">
      <c r="A2566" s="127">
        <v>38378.02689814815</v>
      </c>
      <c r="C2566" s="150" t="s">
        <v>796</v>
      </c>
      <c r="D2566" s="128">
        <v>209411.89552238907</v>
      </c>
      <c r="F2566" s="128">
        <v>550.7570547286101</v>
      </c>
      <c r="G2566" s="128">
        <v>435.88989435406734</v>
      </c>
      <c r="H2566" s="128">
        <v>209411.89552238907</v>
      </c>
    </row>
    <row r="2568" spans="3:8" ht="12.75">
      <c r="C2568" s="150" t="s">
        <v>797</v>
      </c>
      <c r="D2568" s="128">
        <v>4.159426156709415</v>
      </c>
      <c r="F2568" s="128">
        <v>2.950484221760411</v>
      </c>
      <c r="G2568" s="128">
        <v>2.7763687538475637</v>
      </c>
      <c r="H2568" s="128">
        <v>4.17367100070567</v>
      </c>
    </row>
    <row r="2569" spans="1:10" ht="12.75">
      <c r="A2569" s="144" t="s">
        <v>786</v>
      </c>
      <c r="C2569" s="145" t="s">
        <v>787</v>
      </c>
      <c r="D2569" s="145" t="s">
        <v>788</v>
      </c>
      <c r="F2569" s="145" t="s">
        <v>789</v>
      </c>
      <c r="G2569" s="145" t="s">
        <v>790</v>
      </c>
      <c r="H2569" s="145" t="s">
        <v>791</v>
      </c>
      <c r="I2569" s="146" t="s">
        <v>792</v>
      </c>
      <c r="J2569" s="145" t="s">
        <v>793</v>
      </c>
    </row>
    <row r="2570" spans="1:8" ht="12.75">
      <c r="A2570" s="147" t="s">
        <v>885</v>
      </c>
      <c r="C2570" s="148">
        <v>396.15199999976903</v>
      </c>
      <c r="D2570" s="128">
        <v>7009176.371383667</v>
      </c>
      <c r="F2570" s="128">
        <v>95900</v>
      </c>
      <c r="G2570" s="128">
        <v>98600</v>
      </c>
      <c r="H2570" s="149" t="s">
        <v>314</v>
      </c>
    </row>
    <row r="2572" spans="4:8" ht="12.75">
      <c r="D2572" s="128">
        <v>6888705.018119812</v>
      </c>
      <c r="F2572" s="128">
        <v>96400</v>
      </c>
      <c r="G2572" s="128">
        <v>97500</v>
      </c>
      <c r="H2572" s="149" t="s">
        <v>315</v>
      </c>
    </row>
    <row r="2574" spans="4:8" ht="12.75">
      <c r="D2574" s="128">
        <v>6865589.297264099</v>
      </c>
      <c r="F2574" s="128">
        <v>97000</v>
      </c>
      <c r="G2574" s="128">
        <v>97600</v>
      </c>
      <c r="H2574" s="149" t="s">
        <v>316</v>
      </c>
    </row>
    <row r="2576" spans="1:10" ht="12.75">
      <c r="A2576" s="144" t="s">
        <v>794</v>
      </c>
      <c r="C2576" s="150" t="s">
        <v>795</v>
      </c>
      <c r="D2576" s="128">
        <v>6921156.895589193</v>
      </c>
      <c r="F2576" s="128">
        <v>96433.33333333334</v>
      </c>
      <c r="G2576" s="128">
        <v>97900</v>
      </c>
      <c r="H2576" s="128">
        <v>6823998.0767227635</v>
      </c>
      <c r="I2576" s="128">
        <v>-0.0001</v>
      </c>
      <c r="J2576" s="128">
        <v>-0.0001</v>
      </c>
    </row>
    <row r="2577" spans="1:8" ht="12.75">
      <c r="A2577" s="127">
        <v>38378.02746527778</v>
      </c>
      <c r="C2577" s="150" t="s">
        <v>796</v>
      </c>
      <c r="D2577" s="128">
        <v>77098.34775808537</v>
      </c>
      <c r="F2577" s="128">
        <v>550.7570547286101</v>
      </c>
      <c r="G2577" s="128">
        <v>608.276253029822</v>
      </c>
      <c r="H2577" s="128">
        <v>77098.34775808537</v>
      </c>
    </row>
    <row r="2579" spans="3:8" ht="12.75">
      <c r="C2579" s="150" t="s">
        <v>797</v>
      </c>
      <c r="D2579" s="128">
        <v>1.1139517413226048</v>
      </c>
      <c r="F2579" s="128">
        <v>0.5711272603476771</v>
      </c>
      <c r="G2579" s="128">
        <v>0.6213240582531379</v>
      </c>
      <c r="H2579" s="128">
        <v>1.1298119795941084</v>
      </c>
    </row>
    <row r="2580" spans="1:10" ht="12.75">
      <c r="A2580" s="144" t="s">
        <v>786</v>
      </c>
      <c r="C2580" s="145" t="s">
        <v>787</v>
      </c>
      <c r="D2580" s="145" t="s">
        <v>788</v>
      </c>
      <c r="F2580" s="145" t="s">
        <v>789</v>
      </c>
      <c r="G2580" s="145" t="s">
        <v>790</v>
      </c>
      <c r="H2580" s="145" t="s">
        <v>791</v>
      </c>
      <c r="I2580" s="146" t="s">
        <v>792</v>
      </c>
      <c r="J2580" s="145" t="s">
        <v>793</v>
      </c>
    </row>
    <row r="2581" spans="1:8" ht="12.75">
      <c r="A2581" s="147" t="s">
        <v>892</v>
      </c>
      <c r="C2581" s="148">
        <v>589.5920000001788</v>
      </c>
      <c r="D2581" s="128">
        <v>254131.55906248093</v>
      </c>
      <c r="F2581" s="128">
        <v>3090</v>
      </c>
      <c r="G2581" s="128">
        <v>2800</v>
      </c>
      <c r="H2581" s="149" t="s">
        <v>317</v>
      </c>
    </row>
    <row r="2583" spans="4:8" ht="12.75">
      <c r="D2583" s="128">
        <v>257102.07860040665</v>
      </c>
      <c r="F2583" s="128">
        <v>2980</v>
      </c>
      <c r="G2583" s="128">
        <v>2760</v>
      </c>
      <c r="H2583" s="149" t="s">
        <v>318</v>
      </c>
    </row>
    <row r="2585" spans="4:8" ht="12.75">
      <c r="D2585" s="128">
        <v>232279.3295724392</v>
      </c>
      <c r="F2585" s="128">
        <v>3020</v>
      </c>
      <c r="G2585" s="128">
        <v>2770</v>
      </c>
      <c r="H2585" s="149" t="s">
        <v>319</v>
      </c>
    </row>
    <row r="2587" spans="1:10" ht="12.75">
      <c r="A2587" s="144" t="s">
        <v>794</v>
      </c>
      <c r="C2587" s="150" t="s">
        <v>795</v>
      </c>
      <c r="D2587" s="128">
        <v>247837.6557451089</v>
      </c>
      <c r="F2587" s="128">
        <v>3030</v>
      </c>
      <c r="G2587" s="128">
        <v>2776.666666666667</v>
      </c>
      <c r="H2587" s="128">
        <v>244934.3224117756</v>
      </c>
      <c r="I2587" s="128">
        <v>-0.0001</v>
      </c>
      <c r="J2587" s="128">
        <v>-0.0001</v>
      </c>
    </row>
    <row r="2588" spans="1:8" ht="12.75">
      <c r="A2588" s="127">
        <v>38378.02806712963</v>
      </c>
      <c r="C2588" s="150" t="s">
        <v>796</v>
      </c>
      <c r="D2588" s="128">
        <v>13555.520335002611</v>
      </c>
      <c r="F2588" s="128">
        <v>55.67764362830022</v>
      </c>
      <c r="G2588" s="128">
        <v>20.816659994661325</v>
      </c>
      <c r="H2588" s="128">
        <v>13555.520335002611</v>
      </c>
    </row>
    <row r="2590" spans="3:8" ht="12.75">
      <c r="C2590" s="150" t="s">
        <v>797</v>
      </c>
      <c r="D2590" s="128">
        <v>5.4695160403485765</v>
      </c>
      <c r="F2590" s="128">
        <v>1.8375459943333405</v>
      </c>
      <c r="G2590" s="128">
        <v>0.7496996396636731</v>
      </c>
      <c r="H2590" s="128">
        <v>5.534349045706022</v>
      </c>
    </row>
    <row r="2591" spans="1:10" ht="12.75">
      <c r="A2591" s="144" t="s">
        <v>786</v>
      </c>
      <c r="C2591" s="145" t="s">
        <v>787</v>
      </c>
      <c r="D2591" s="145" t="s">
        <v>788</v>
      </c>
      <c r="F2591" s="145" t="s">
        <v>789</v>
      </c>
      <c r="G2591" s="145" t="s">
        <v>790</v>
      </c>
      <c r="H2591" s="145" t="s">
        <v>791</v>
      </c>
      <c r="I2591" s="146" t="s">
        <v>792</v>
      </c>
      <c r="J2591" s="145" t="s">
        <v>793</v>
      </c>
    </row>
    <row r="2592" spans="1:8" ht="12.75">
      <c r="A2592" s="147" t="s">
        <v>893</v>
      </c>
      <c r="C2592" s="148">
        <v>766.4900000002235</v>
      </c>
      <c r="D2592" s="128">
        <v>14009.480776175857</v>
      </c>
      <c r="F2592" s="128">
        <v>1909</v>
      </c>
      <c r="G2592" s="128">
        <v>1912</v>
      </c>
      <c r="H2592" s="149" t="s">
        <v>320</v>
      </c>
    </row>
    <row r="2594" spans="4:8" ht="12.75">
      <c r="D2594" s="128">
        <v>14624.968004241586</v>
      </c>
      <c r="F2594" s="128">
        <v>1896</v>
      </c>
      <c r="G2594" s="128">
        <v>1976.0000000018626</v>
      </c>
      <c r="H2594" s="149" t="s">
        <v>321</v>
      </c>
    </row>
    <row r="2596" spans="4:8" ht="12.75">
      <c r="D2596" s="128">
        <v>13926.55538034439</v>
      </c>
      <c r="F2596" s="128">
        <v>1831</v>
      </c>
      <c r="G2596" s="128">
        <v>1968</v>
      </c>
      <c r="H2596" s="149" t="s">
        <v>322</v>
      </c>
    </row>
    <row r="2598" spans="1:10" ht="12.75">
      <c r="A2598" s="144" t="s">
        <v>794</v>
      </c>
      <c r="C2598" s="150" t="s">
        <v>795</v>
      </c>
      <c r="D2598" s="128">
        <v>14187.001386920612</v>
      </c>
      <c r="F2598" s="128">
        <v>1878.6666666666665</v>
      </c>
      <c r="G2598" s="128">
        <v>1952.0000000006207</v>
      </c>
      <c r="H2598" s="128">
        <v>12270.237159278013</v>
      </c>
      <c r="I2598" s="128">
        <v>-0.0001</v>
      </c>
      <c r="J2598" s="128">
        <v>-0.0001</v>
      </c>
    </row>
    <row r="2599" spans="1:8" ht="12.75">
      <c r="A2599" s="127">
        <v>38378.02866898148</v>
      </c>
      <c r="C2599" s="150" t="s">
        <v>796</v>
      </c>
      <c r="D2599" s="128">
        <v>381.54976573722445</v>
      </c>
      <c r="F2599" s="128">
        <v>41.78915329763614</v>
      </c>
      <c r="G2599" s="128">
        <v>34.871191548952126</v>
      </c>
      <c r="H2599" s="128">
        <v>381.54976573722445</v>
      </c>
    </row>
    <row r="2601" spans="3:8" ht="12.75">
      <c r="C2601" s="150" t="s">
        <v>797</v>
      </c>
      <c r="D2601" s="128">
        <v>2.6894320746946967</v>
      </c>
      <c r="F2601" s="128">
        <v>2.2244048951900006</v>
      </c>
      <c r="G2601" s="128">
        <v>1.7864339932859141</v>
      </c>
      <c r="H2601" s="128">
        <v>3.1095549400096107</v>
      </c>
    </row>
    <row r="2602" spans="1:16" ht="12.75">
      <c r="A2602" s="138" t="s">
        <v>736</v>
      </c>
      <c r="B2602" s="133" t="s">
        <v>703</v>
      </c>
      <c r="D2602" s="138" t="s">
        <v>737</v>
      </c>
      <c r="E2602" s="133" t="s">
        <v>738</v>
      </c>
      <c r="F2602" s="134" t="s">
        <v>826</v>
      </c>
      <c r="G2602" s="139" t="s">
        <v>740</v>
      </c>
      <c r="H2602" s="140">
        <v>2</v>
      </c>
      <c r="I2602" s="141" t="s">
        <v>741</v>
      </c>
      <c r="J2602" s="140">
        <v>8</v>
      </c>
      <c r="K2602" s="139" t="s">
        <v>742</v>
      </c>
      <c r="L2602" s="142">
        <v>1</v>
      </c>
      <c r="M2602" s="139" t="s">
        <v>743</v>
      </c>
      <c r="N2602" s="143">
        <v>1</v>
      </c>
      <c r="O2602" s="139" t="s">
        <v>744</v>
      </c>
      <c r="P2602" s="143">
        <v>1</v>
      </c>
    </row>
    <row r="2604" spans="1:10" ht="12.75">
      <c r="A2604" s="144" t="s">
        <v>786</v>
      </c>
      <c r="C2604" s="145" t="s">
        <v>787</v>
      </c>
      <c r="D2604" s="145" t="s">
        <v>788</v>
      </c>
      <c r="F2604" s="145" t="s">
        <v>789</v>
      </c>
      <c r="G2604" s="145" t="s">
        <v>790</v>
      </c>
      <c r="H2604" s="145" t="s">
        <v>791</v>
      </c>
      <c r="I2604" s="146" t="s">
        <v>792</v>
      </c>
      <c r="J2604" s="145" t="s">
        <v>793</v>
      </c>
    </row>
    <row r="2605" spans="1:8" ht="12.75">
      <c r="A2605" s="147" t="s">
        <v>717</v>
      </c>
      <c r="C2605" s="148">
        <v>178.2290000000503</v>
      </c>
      <c r="D2605" s="128">
        <v>798.067547949031</v>
      </c>
      <c r="F2605" s="128">
        <v>440</v>
      </c>
      <c r="G2605" s="128">
        <v>499</v>
      </c>
      <c r="H2605" s="149" t="s">
        <v>323</v>
      </c>
    </row>
    <row r="2607" spans="4:8" ht="12.75">
      <c r="D2607" s="128">
        <v>812.4196391599253</v>
      </c>
      <c r="F2607" s="128">
        <v>474</v>
      </c>
      <c r="G2607" s="128">
        <v>440</v>
      </c>
      <c r="H2607" s="149" t="s">
        <v>324</v>
      </c>
    </row>
    <row r="2609" spans="4:8" ht="12.75">
      <c r="D2609" s="128">
        <v>723</v>
      </c>
      <c r="F2609" s="128">
        <v>435</v>
      </c>
      <c r="G2609" s="128">
        <v>476.99999999953434</v>
      </c>
      <c r="H2609" s="149" t="s">
        <v>325</v>
      </c>
    </row>
    <row r="2611" spans="1:8" ht="12.75">
      <c r="A2611" s="144" t="s">
        <v>794</v>
      </c>
      <c r="C2611" s="150" t="s">
        <v>795</v>
      </c>
      <c r="D2611" s="128">
        <v>777.8290623696521</v>
      </c>
      <c r="F2611" s="128">
        <v>449.66666666666663</v>
      </c>
      <c r="G2611" s="128">
        <v>471.9999999998448</v>
      </c>
      <c r="H2611" s="128">
        <v>314.30517785531276</v>
      </c>
    </row>
    <row r="2612" spans="1:8" ht="12.75">
      <c r="A2612" s="127">
        <v>38378.031006944446</v>
      </c>
      <c r="C2612" s="150" t="s">
        <v>796</v>
      </c>
      <c r="D2612" s="128">
        <v>48.02254877432835</v>
      </c>
      <c r="F2612" s="128">
        <v>21.221058723196006</v>
      </c>
      <c r="G2612" s="128">
        <v>29.816103031712</v>
      </c>
      <c r="H2612" s="128">
        <v>48.02254877432835</v>
      </c>
    </row>
    <row r="2614" spans="3:8" ht="12.75">
      <c r="C2614" s="150" t="s">
        <v>797</v>
      </c>
      <c r="D2614" s="128">
        <v>6.17392060770112</v>
      </c>
      <c r="F2614" s="128">
        <v>4.719286595225205</v>
      </c>
      <c r="G2614" s="128">
        <v>6.3169709812969925</v>
      </c>
      <c r="H2614" s="128">
        <v>15.278955664050516</v>
      </c>
    </row>
    <row r="2615" spans="1:10" ht="12.75">
      <c r="A2615" s="144" t="s">
        <v>786</v>
      </c>
      <c r="C2615" s="145" t="s">
        <v>787</v>
      </c>
      <c r="D2615" s="145" t="s">
        <v>788</v>
      </c>
      <c r="F2615" s="145" t="s">
        <v>789</v>
      </c>
      <c r="G2615" s="145" t="s">
        <v>790</v>
      </c>
      <c r="H2615" s="145" t="s">
        <v>791</v>
      </c>
      <c r="I2615" s="146" t="s">
        <v>792</v>
      </c>
      <c r="J2615" s="145" t="s">
        <v>793</v>
      </c>
    </row>
    <row r="2616" spans="1:8" ht="12.75">
      <c r="A2616" s="147" t="s">
        <v>886</v>
      </c>
      <c r="C2616" s="148">
        <v>251.61100000003353</v>
      </c>
      <c r="D2616" s="128">
        <v>4832645.083366394</v>
      </c>
      <c r="F2616" s="128">
        <v>29600</v>
      </c>
      <c r="G2616" s="128">
        <v>26300</v>
      </c>
      <c r="H2616" s="149" t="s">
        <v>326</v>
      </c>
    </row>
    <row r="2618" spans="4:8" ht="12.75">
      <c r="D2618" s="128">
        <v>4542519.722747803</v>
      </c>
      <c r="F2618" s="128">
        <v>30500</v>
      </c>
      <c r="G2618" s="128">
        <v>27500</v>
      </c>
      <c r="H2618" s="149" t="s">
        <v>327</v>
      </c>
    </row>
    <row r="2620" spans="4:8" ht="12.75">
      <c r="D2620" s="128">
        <v>4911233.540847778</v>
      </c>
      <c r="F2620" s="128">
        <v>29200</v>
      </c>
      <c r="G2620" s="128">
        <v>28200</v>
      </c>
      <c r="H2620" s="149" t="s">
        <v>328</v>
      </c>
    </row>
    <row r="2622" spans="1:10" ht="12.75">
      <c r="A2622" s="144" t="s">
        <v>794</v>
      </c>
      <c r="C2622" s="150" t="s">
        <v>795</v>
      </c>
      <c r="D2622" s="128">
        <v>4762132.782320659</v>
      </c>
      <c r="F2622" s="128">
        <v>29766.666666666664</v>
      </c>
      <c r="G2622" s="128">
        <v>27333.333333333336</v>
      </c>
      <c r="H2622" s="128">
        <v>4733594.775748918</v>
      </c>
      <c r="I2622" s="128">
        <v>-0.0001</v>
      </c>
      <c r="J2622" s="128">
        <v>-0.0001</v>
      </c>
    </row>
    <row r="2623" spans="1:8" ht="12.75">
      <c r="A2623" s="127">
        <v>38378.03158564815</v>
      </c>
      <c r="C2623" s="150" t="s">
        <v>796</v>
      </c>
      <c r="D2623" s="128">
        <v>194207.25620722826</v>
      </c>
      <c r="F2623" s="128">
        <v>665.8328118479393</v>
      </c>
      <c r="G2623" s="128">
        <v>960.9023536933049</v>
      </c>
      <c r="H2623" s="128">
        <v>194207.25620722826</v>
      </c>
    </row>
    <row r="2625" spans="3:8" ht="12.75">
      <c r="C2625" s="150" t="s">
        <v>797</v>
      </c>
      <c r="D2625" s="128">
        <v>4.078157100705372</v>
      </c>
      <c r="F2625" s="128">
        <v>2.2368403533525396</v>
      </c>
      <c r="G2625" s="128">
        <v>3.5154964159511155</v>
      </c>
      <c r="H2625" s="128">
        <v>4.102743589336966</v>
      </c>
    </row>
    <row r="2626" spans="1:10" ht="12.75">
      <c r="A2626" s="144" t="s">
        <v>786</v>
      </c>
      <c r="C2626" s="145" t="s">
        <v>787</v>
      </c>
      <c r="D2626" s="145" t="s">
        <v>788</v>
      </c>
      <c r="F2626" s="145" t="s">
        <v>789</v>
      </c>
      <c r="G2626" s="145" t="s">
        <v>790</v>
      </c>
      <c r="H2626" s="145" t="s">
        <v>791</v>
      </c>
      <c r="I2626" s="146" t="s">
        <v>792</v>
      </c>
      <c r="J2626" s="145" t="s">
        <v>793</v>
      </c>
    </row>
    <row r="2627" spans="1:8" ht="12.75">
      <c r="A2627" s="147" t="s">
        <v>889</v>
      </c>
      <c r="C2627" s="148">
        <v>257.6099999998696</v>
      </c>
      <c r="D2627" s="128">
        <v>461567.5635237694</v>
      </c>
      <c r="F2627" s="128">
        <v>12587.5</v>
      </c>
      <c r="G2627" s="128">
        <v>10055</v>
      </c>
      <c r="H2627" s="149" t="s">
        <v>329</v>
      </c>
    </row>
    <row r="2629" spans="4:8" ht="12.75">
      <c r="D2629" s="128">
        <v>468893.2143087387</v>
      </c>
      <c r="F2629" s="128">
        <v>11617.5</v>
      </c>
      <c r="G2629" s="128">
        <v>10090</v>
      </c>
      <c r="H2629" s="149" t="s">
        <v>330</v>
      </c>
    </row>
    <row r="2631" spans="4:8" ht="12.75">
      <c r="D2631" s="128">
        <v>472128.55011844635</v>
      </c>
      <c r="F2631" s="128">
        <v>12357.5</v>
      </c>
      <c r="G2631" s="128">
        <v>9977.5</v>
      </c>
      <c r="H2631" s="149" t="s">
        <v>331</v>
      </c>
    </row>
    <row r="2633" spans="1:10" ht="12.75">
      <c r="A2633" s="144" t="s">
        <v>794</v>
      </c>
      <c r="C2633" s="150" t="s">
        <v>795</v>
      </c>
      <c r="D2633" s="128">
        <v>467529.7759836515</v>
      </c>
      <c r="F2633" s="128">
        <v>12187.5</v>
      </c>
      <c r="G2633" s="128">
        <v>10040.833333333334</v>
      </c>
      <c r="H2633" s="128">
        <v>456415.6093169848</v>
      </c>
      <c r="I2633" s="128">
        <v>-0.0001</v>
      </c>
      <c r="J2633" s="128">
        <v>-0.0001</v>
      </c>
    </row>
    <row r="2634" spans="1:8" ht="12.75">
      <c r="A2634" s="127">
        <v>38378.03233796296</v>
      </c>
      <c r="C2634" s="150" t="s">
        <v>796</v>
      </c>
      <c r="D2634" s="128">
        <v>5410.899418120876</v>
      </c>
      <c r="F2634" s="128">
        <v>506.8530358989675</v>
      </c>
      <c r="G2634" s="128">
        <v>57.572418164719586</v>
      </c>
      <c r="H2634" s="128">
        <v>5410.899418120876</v>
      </c>
    </row>
    <row r="2636" spans="3:8" ht="12.75">
      <c r="C2636" s="150" t="s">
        <v>797</v>
      </c>
      <c r="D2636" s="128">
        <v>1.1573379271377324</v>
      </c>
      <c r="F2636" s="128">
        <v>4.158794140709477</v>
      </c>
      <c r="G2636" s="128">
        <v>0.5733828682684332</v>
      </c>
      <c r="H2636" s="128">
        <v>1.1855202380606924</v>
      </c>
    </row>
    <row r="2637" spans="1:10" ht="12.75">
      <c r="A2637" s="144" t="s">
        <v>786</v>
      </c>
      <c r="C2637" s="145" t="s">
        <v>787</v>
      </c>
      <c r="D2637" s="145" t="s">
        <v>788</v>
      </c>
      <c r="F2637" s="145" t="s">
        <v>789</v>
      </c>
      <c r="G2637" s="145" t="s">
        <v>790</v>
      </c>
      <c r="H2637" s="145" t="s">
        <v>791</v>
      </c>
      <c r="I2637" s="146" t="s">
        <v>792</v>
      </c>
      <c r="J2637" s="145" t="s">
        <v>793</v>
      </c>
    </row>
    <row r="2638" spans="1:8" ht="12.75">
      <c r="A2638" s="147" t="s">
        <v>888</v>
      </c>
      <c r="C2638" s="148">
        <v>259.9399999999441</v>
      </c>
      <c r="D2638" s="128">
        <v>5078532.027763367</v>
      </c>
      <c r="F2638" s="128">
        <v>28225</v>
      </c>
      <c r="G2638" s="128">
        <v>24250</v>
      </c>
      <c r="H2638" s="149" t="s">
        <v>332</v>
      </c>
    </row>
    <row r="2640" spans="4:8" ht="12.75">
      <c r="D2640" s="128">
        <v>5189731.60647583</v>
      </c>
      <c r="F2640" s="128">
        <v>26675</v>
      </c>
      <c r="G2640" s="128">
        <v>24400</v>
      </c>
      <c r="H2640" s="149" t="s">
        <v>333</v>
      </c>
    </row>
    <row r="2642" spans="4:8" ht="12.75">
      <c r="D2642" s="128">
        <v>5198591.056259155</v>
      </c>
      <c r="F2642" s="128">
        <v>28750</v>
      </c>
      <c r="G2642" s="128">
        <v>24100</v>
      </c>
      <c r="H2642" s="149" t="s">
        <v>334</v>
      </c>
    </row>
    <row r="2644" spans="1:10" ht="12.75">
      <c r="A2644" s="144" t="s">
        <v>794</v>
      </c>
      <c r="C2644" s="150" t="s">
        <v>795</v>
      </c>
      <c r="D2644" s="128">
        <v>5155618.230166118</v>
      </c>
      <c r="F2644" s="128">
        <v>27883.333333333336</v>
      </c>
      <c r="G2644" s="128">
        <v>24250</v>
      </c>
      <c r="H2644" s="128">
        <v>5129533.2133311005</v>
      </c>
      <c r="I2644" s="128">
        <v>-0.0001</v>
      </c>
      <c r="J2644" s="128">
        <v>-0.0001</v>
      </c>
    </row>
    <row r="2645" spans="1:8" ht="12.75">
      <c r="A2645" s="127">
        <v>38378.033113425925</v>
      </c>
      <c r="C2645" s="150" t="s">
        <v>796</v>
      </c>
      <c r="D2645" s="128">
        <v>66905.4139310116</v>
      </c>
      <c r="F2645" s="128">
        <v>1078.8690065681437</v>
      </c>
      <c r="G2645" s="128">
        <v>150</v>
      </c>
      <c r="H2645" s="128">
        <v>66905.4139310116</v>
      </c>
    </row>
    <row r="2647" spans="3:8" ht="12.75">
      <c r="C2647" s="150" t="s">
        <v>797</v>
      </c>
      <c r="D2647" s="128">
        <v>1.2977185459454756</v>
      </c>
      <c r="F2647" s="128">
        <v>3.869225367249768</v>
      </c>
      <c r="G2647" s="128">
        <v>0.6185567010309279</v>
      </c>
      <c r="H2647" s="128">
        <v>1.3043177838703075</v>
      </c>
    </row>
    <row r="2648" spans="1:10" ht="12.75">
      <c r="A2648" s="144" t="s">
        <v>786</v>
      </c>
      <c r="C2648" s="145" t="s">
        <v>787</v>
      </c>
      <c r="D2648" s="145" t="s">
        <v>788</v>
      </c>
      <c r="F2648" s="145" t="s">
        <v>789</v>
      </c>
      <c r="G2648" s="145" t="s">
        <v>790</v>
      </c>
      <c r="H2648" s="145" t="s">
        <v>791</v>
      </c>
      <c r="I2648" s="146" t="s">
        <v>792</v>
      </c>
      <c r="J2648" s="145" t="s">
        <v>793</v>
      </c>
    </row>
    <row r="2649" spans="1:8" ht="12.75">
      <c r="A2649" s="147" t="s">
        <v>890</v>
      </c>
      <c r="C2649" s="148">
        <v>285.2129999999888</v>
      </c>
      <c r="D2649" s="128">
        <v>829588.8408641815</v>
      </c>
      <c r="F2649" s="128">
        <v>12250</v>
      </c>
      <c r="G2649" s="128">
        <v>11975</v>
      </c>
      <c r="H2649" s="149" t="s">
        <v>335</v>
      </c>
    </row>
    <row r="2651" spans="4:8" ht="12.75">
      <c r="D2651" s="128">
        <v>867551.7374134064</v>
      </c>
      <c r="F2651" s="128">
        <v>12425</v>
      </c>
      <c r="G2651" s="128">
        <v>11675</v>
      </c>
      <c r="H2651" s="149" t="s">
        <v>336</v>
      </c>
    </row>
    <row r="2653" spans="4:8" ht="12.75">
      <c r="D2653" s="128">
        <v>879065.9079694748</v>
      </c>
      <c r="F2653" s="128">
        <v>12550</v>
      </c>
      <c r="G2653" s="128">
        <v>12025</v>
      </c>
      <c r="H2653" s="149" t="s">
        <v>337</v>
      </c>
    </row>
    <row r="2655" spans="1:10" ht="12.75">
      <c r="A2655" s="144" t="s">
        <v>794</v>
      </c>
      <c r="C2655" s="150" t="s">
        <v>795</v>
      </c>
      <c r="D2655" s="128">
        <v>858735.4954156876</v>
      </c>
      <c r="F2655" s="128">
        <v>12408.333333333332</v>
      </c>
      <c r="G2655" s="128">
        <v>11891.666666666668</v>
      </c>
      <c r="H2655" s="128">
        <v>846612.8040426619</v>
      </c>
      <c r="I2655" s="128">
        <v>-0.0001</v>
      </c>
      <c r="J2655" s="128">
        <v>-0.0001</v>
      </c>
    </row>
    <row r="2656" spans="1:8" ht="12.75">
      <c r="A2656" s="127">
        <v>38378.033900462964</v>
      </c>
      <c r="C2656" s="150" t="s">
        <v>796</v>
      </c>
      <c r="D2656" s="128">
        <v>25889.952386157453</v>
      </c>
      <c r="F2656" s="128">
        <v>150.6928443335427</v>
      </c>
      <c r="G2656" s="128">
        <v>189.29694486000915</v>
      </c>
      <c r="H2656" s="128">
        <v>25889.952386157453</v>
      </c>
    </row>
    <row r="2658" spans="3:8" ht="12.75">
      <c r="C2658" s="150" t="s">
        <v>797</v>
      </c>
      <c r="D2658" s="128">
        <v>3.0148925395968313</v>
      </c>
      <c r="F2658" s="128">
        <v>1.2144487118888603</v>
      </c>
      <c r="G2658" s="128">
        <v>1.5918453667274763</v>
      </c>
      <c r="H2658" s="128">
        <v>3.0580629376889075</v>
      </c>
    </row>
    <row r="2659" spans="1:10" ht="12.75">
      <c r="A2659" s="144" t="s">
        <v>786</v>
      </c>
      <c r="C2659" s="145" t="s">
        <v>787</v>
      </c>
      <c r="D2659" s="145" t="s">
        <v>788</v>
      </c>
      <c r="F2659" s="145" t="s">
        <v>789</v>
      </c>
      <c r="G2659" s="145" t="s">
        <v>790</v>
      </c>
      <c r="H2659" s="145" t="s">
        <v>791</v>
      </c>
      <c r="I2659" s="146" t="s">
        <v>792</v>
      </c>
      <c r="J2659" s="145" t="s">
        <v>793</v>
      </c>
    </row>
    <row r="2660" spans="1:8" ht="12.75">
      <c r="A2660" s="147" t="s">
        <v>886</v>
      </c>
      <c r="C2660" s="148">
        <v>288.1579999998212</v>
      </c>
      <c r="D2660" s="128">
        <v>497484.90656614304</v>
      </c>
      <c r="F2660" s="128">
        <v>4230</v>
      </c>
      <c r="G2660" s="128">
        <v>3959.9999999962747</v>
      </c>
      <c r="H2660" s="149" t="s">
        <v>338</v>
      </c>
    </row>
    <row r="2662" spans="4:8" ht="12.75">
      <c r="D2662" s="128">
        <v>463118.7712883949</v>
      </c>
      <c r="F2662" s="128">
        <v>4230</v>
      </c>
      <c r="G2662" s="128">
        <v>3959.9999999962747</v>
      </c>
      <c r="H2662" s="149" t="s">
        <v>339</v>
      </c>
    </row>
    <row r="2664" spans="4:8" ht="12.75">
      <c r="D2664" s="128">
        <v>501659.24675273895</v>
      </c>
      <c r="F2664" s="128">
        <v>4230</v>
      </c>
      <c r="G2664" s="128">
        <v>3959.9999999962747</v>
      </c>
      <c r="H2664" s="149" t="s">
        <v>340</v>
      </c>
    </row>
    <row r="2666" spans="1:10" ht="12.75">
      <c r="A2666" s="144" t="s">
        <v>794</v>
      </c>
      <c r="C2666" s="150" t="s">
        <v>795</v>
      </c>
      <c r="D2666" s="128">
        <v>487420.97486909234</v>
      </c>
      <c r="F2666" s="128">
        <v>4230</v>
      </c>
      <c r="G2666" s="128">
        <v>3959.9999999962747</v>
      </c>
      <c r="H2666" s="128">
        <v>483328.0655770588</v>
      </c>
      <c r="I2666" s="128">
        <v>-0.0001</v>
      </c>
      <c r="J2666" s="128">
        <v>-0.0001</v>
      </c>
    </row>
    <row r="2667" spans="1:8" ht="12.75">
      <c r="A2667" s="127">
        <v>38378.03443287037</v>
      </c>
      <c r="C2667" s="150" t="s">
        <v>796</v>
      </c>
      <c r="D2667" s="128">
        <v>21149.565081973073</v>
      </c>
      <c r="G2667" s="128">
        <v>5.638186222554939E-05</v>
      </c>
      <c r="H2667" s="128">
        <v>21149.565081973073</v>
      </c>
    </row>
    <row r="2669" spans="3:8" ht="12.75">
      <c r="C2669" s="150" t="s">
        <v>797</v>
      </c>
      <c r="D2669" s="128">
        <v>4.339075700969424</v>
      </c>
      <c r="F2669" s="128">
        <v>0</v>
      </c>
      <c r="G2669" s="128">
        <v>1.4237843996364246E-06</v>
      </c>
      <c r="H2669" s="128">
        <v>4.375819777136678</v>
      </c>
    </row>
    <row r="2670" spans="1:10" ht="12.75">
      <c r="A2670" s="144" t="s">
        <v>786</v>
      </c>
      <c r="C2670" s="145" t="s">
        <v>787</v>
      </c>
      <c r="D2670" s="145" t="s">
        <v>788</v>
      </c>
      <c r="F2670" s="145" t="s">
        <v>789</v>
      </c>
      <c r="G2670" s="145" t="s">
        <v>790</v>
      </c>
      <c r="H2670" s="145" t="s">
        <v>791</v>
      </c>
      <c r="I2670" s="146" t="s">
        <v>792</v>
      </c>
      <c r="J2670" s="145" t="s">
        <v>793</v>
      </c>
    </row>
    <row r="2671" spans="1:8" ht="12.75">
      <c r="A2671" s="147" t="s">
        <v>887</v>
      </c>
      <c r="C2671" s="148">
        <v>334.94100000010803</v>
      </c>
      <c r="D2671" s="128">
        <v>1939502.1276016235</v>
      </c>
      <c r="F2671" s="128">
        <v>32100</v>
      </c>
      <c r="H2671" s="149" t="s">
        <v>341</v>
      </c>
    </row>
    <row r="2673" spans="4:8" ht="12.75">
      <c r="D2673" s="128">
        <v>1422275</v>
      </c>
      <c r="F2673" s="128">
        <v>31400</v>
      </c>
      <c r="H2673" s="149" t="s">
        <v>342</v>
      </c>
    </row>
    <row r="2675" spans="4:8" ht="12.75">
      <c r="D2675" s="128">
        <v>1909736.40426445</v>
      </c>
      <c r="F2675" s="128">
        <v>34100</v>
      </c>
      <c r="H2675" s="149" t="s">
        <v>343</v>
      </c>
    </row>
    <row r="2677" spans="1:10" ht="12.75">
      <c r="A2677" s="144" t="s">
        <v>794</v>
      </c>
      <c r="C2677" s="150" t="s">
        <v>795</v>
      </c>
      <c r="D2677" s="128">
        <v>1757171.177288691</v>
      </c>
      <c r="F2677" s="128">
        <v>32533.333333333336</v>
      </c>
      <c r="H2677" s="128">
        <v>1724637.843955358</v>
      </c>
      <c r="I2677" s="128">
        <v>-0.0001</v>
      </c>
      <c r="J2677" s="128">
        <v>-0.0001</v>
      </c>
    </row>
    <row r="2678" spans="1:8" ht="12.75">
      <c r="A2678" s="127">
        <v>38378.03497685185</v>
      </c>
      <c r="C2678" s="150" t="s">
        <v>796</v>
      </c>
      <c r="D2678" s="128">
        <v>290410.2042686876</v>
      </c>
      <c r="F2678" s="128">
        <v>1401.18997046558</v>
      </c>
      <c r="H2678" s="128">
        <v>290410.2042686876</v>
      </c>
    </row>
    <row r="2680" spans="3:8" ht="12.75">
      <c r="C2680" s="150" t="s">
        <v>797</v>
      </c>
      <c r="D2680" s="128">
        <v>16.527143628476168</v>
      </c>
      <c r="F2680" s="128">
        <v>4.306936384627808</v>
      </c>
      <c r="H2680" s="128">
        <v>16.83890941431787</v>
      </c>
    </row>
    <row r="2681" spans="1:10" ht="12.75">
      <c r="A2681" s="144" t="s">
        <v>786</v>
      </c>
      <c r="C2681" s="145" t="s">
        <v>787</v>
      </c>
      <c r="D2681" s="145" t="s">
        <v>788</v>
      </c>
      <c r="F2681" s="145" t="s">
        <v>789</v>
      </c>
      <c r="G2681" s="145" t="s">
        <v>790</v>
      </c>
      <c r="H2681" s="145" t="s">
        <v>791</v>
      </c>
      <c r="I2681" s="146" t="s">
        <v>792</v>
      </c>
      <c r="J2681" s="145" t="s">
        <v>793</v>
      </c>
    </row>
    <row r="2682" spans="1:8" ht="12.75">
      <c r="A2682" s="147" t="s">
        <v>891</v>
      </c>
      <c r="C2682" s="148">
        <v>393.36599999992177</v>
      </c>
      <c r="D2682" s="128">
        <v>4892862.277519226</v>
      </c>
      <c r="F2682" s="128">
        <v>16700</v>
      </c>
      <c r="G2682" s="128">
        <v>15100</v>
      </c>
      <c r="H2682" s="149" t="s">
        <v>344</v>
      </c>
    </row>
    <row r="2684" spans="4:8" ht="12.75">
      <c r="D2684" s="128">
        <v>4480428.881263733</v>
      </c>
      <c r="F2684" s="128">
        <v>18900</v>
      </c>
      <c r="G2684" s="128">
        <v>15400</v>
      </c>
      <c r="H2684" s="149" t="s">
        <v>345</v>
      </c>
    </row>
    <row r="2686" spans="4:8" ht="12.75">
      <c r="D2686" s="128">
        <v>4879630.499824524</v>
      </c>
      <c r="F2686" s="128">
        <v>16200</v>
      </c>
      <c r="G2686" s="128">
        <v>15300</v>
      </c>
      <c r="H2686" s="149" t="s">
        <v>346</v>
      </c>
    </row>
    <row r="2688" spans="1:10" ht="12.75">
      <c r="A2688" s="144" t="s">
        <v>794</v>
      </c>
      <c r="C2688" s="150" t="s">
        <v>795</v>
      </c>
      <c r="D2688" s="128">
        <v>4750973.886202495</v>
      </c>
      <c r="F2688" s="128">
        <v>17266.666666666668</v>
      </c>
      <c r="G2688" s="128">
        <v>15266.666666666668</v>
      </c>
      <c r="H2688" s="128">
        <v>4734707.219535828</v>
      </c>
      <c r="I2688" s="128">
        <v>-0.0001</v>
      </c>
      <c r="J2688" s="128">
        <v>-0.0001</v>
      </c>
    </row>
    <row r="2689" spans="1:8" ht="12.75">
      <c r="A2689" s="127">
        <v>38378.035532407404</v>
      </c>
      <c r="C2689" s="150" t="s">
        <v>796</v>
      </c>
      <c r="D2689" s="128">
        <v>234392.23485053141</v>
      </c>
      <c r="F2689" s="128">
        <v>1436.4307617610164</v>
      </c>
      <c r="G2689" s="128">
        <v>152.7525231651947</v>
      </c>
      <c r="H2689" s="128">
        <v>234392.23485053141</v>
      </c>
    </row>
    <row r="2691" spans="3:8" ht="12.75">
      <c r="C2691" s="150" t="s">
        <v>797</v>
      </c>
      <c r="D2691" s="128">
        <v>4.933561843630415</v>
      </c>
      <c r="F2691" s="128">
        <v>8.319097075836003</v>
      </c>
      <c r="G2691" s="128">
        <v>1.000562378811319</v>
      </c>
      <c r="H2691" s="128">
        <v>4.950511699718367</v>
      </c>
    </row>
    <row r="2692" spans="1:10" ht="12.75">
      <c r="A2692" s="144" t="s">
        <v>786</v>
      </c>
      <c r="C2692" s="145" t="s">
        <v>787</v>
      </c>
      <c r="D2692" s="145" t="s">
        <v>788</v>
      </c>
      <c r="F2692" s="145" t="s">
        <v>789</v>
      </c>
      <c r="G2692" s="145" t="s">
        <v>790</v>
      </c>
      <c r="H2692" s="145" t="s">
        <v>791</v>
      </c>
      <c r="I2692" s="146" t="s">
        <v>792</v>
      </c>
      <c r="J2692" s="145" t="s">
        <v>793</v>
      </c>
    </row>
    <row r="2693" spans="1:8" ht="12.75">
      <c r="A2693" s="147" t="s">
        <v>885</v>
      </c>
      <c r="C2693" s="148">
        <v>396.15199999976903</v>
      </c>
      <c r="D2693" s="128">
        <v>5126850.057899475</v>
      </c>
      <c r="F2693" s="128">
        <v>91700</v>
      </c>
      <c r="G2693" s="128">
        <v>92600</v>
      </c>
      <c r="H2693" s="149" t="s">
        <v>347</v>
      </c>
    </row>
    <row r="2695" spans="4:8" ht="12.75">
      <c r="D2695" s="128">
        <v>5275901.324989319</v>
      </c>
      <c r="F2695" s="128">
        <v>89700</v>
      </c>
      <c r="G2695" s="128">
        <v>92600</v>
      </c>
      <c r="H2695" s="149" t="s">
        <v>348</v>
      </c>
    </row>
    <row r="2697" spans="4:8" ht="12.75">
      <c r="D2697" s="128">
        <v>5236991.422790527</v>
      </c>
      <c r="F2697" s="128">
        <v>87900</v>
      </c>
      <c r="G2697" s="128">
        <v>91400</v>
      </c>
      <c r="H2697" s="149" t="s">
        <v>349</v>
      </c>
    </row>
    <row r="2699" spans="1:10" ht="12.75">
      <c r="A2699" s="144" t="s">
        <v>794</v>
      </c>
      <c r="C2699" s="150" t="s">
        <v>795</v>
      </c>
      <c r="D2699" s="128">
        <v>5213247.601893107</v>
      </c>
      <c r="F2699" s="128">
        <v>89766.66666666666</v>
      </c>
      <c r="G2699" s="128">
        <v>92200</v>
      </c>
      <c r="H2699" s="128">
        <v>5122277.288773804</v>
      </c>
      <c r="I2699" s="128">
        <v>-0.0001</v>
      </c>
      <c r="J2699" s="128">
        <v>-0.0001</v>
      </c>
    </row>
    <row r="2700" spans="1:8" ht="12.75">
      <c r="A2700" s="127">
        <v>38378.036099537036</v>
      </c>
      <c r="C2700" s="150" t="s">
        <v>796</v>
      </c>
      <c r="D2700" s="128">
        <v>77310.39275789511</v>
      </c>
      <c r="F2700" s="128">
        <v>1900.8769905844338</v>
      </c>
      <c r="G2700" s="128">
        <v>692.8203230275509</v>
      </c>
      <c r="H2700" s="128">
        <v>77310.39275789511</v>
      </c>
    </row>
    <row r="2702" spans="3:8" ht="12.75">
      <c r="C2702" s="150" t="s">
        <v>797</v>
      </c>
      <c r="D2702" s="128">
        <v>1.4829603092287629</v>
      </c>
      <c r="F2702" s="128">
        <v>2.117575555794023</v>
      </c>
      <c r="G2702" s="128">
        <v>0.751432020637257</v>
      </c>
      <c r="H2702" s="128">
        <v>1.5092972988270623</v>
      </c>
    </row>
    <row r="2703" spans="1:10" ht="12.75">
      <c r="A2703" s="144" t="s">
        <v>786</v>
      </c>
      <c r="C2703" s="145" t="s">
        <v>787</v>
      </c>
      <c r="D2703" s="145" t="s">
        <v>788</v>
      </c>
      <c r="F2703" s="145" t="s">
        <v>789</v>
      </c>
      <c r="G2703" s="145" t="s">
        <v>790</v>
      </c>
      <c r="H2703" s="145" t="s">
        <v>791</v>
      </c>
      <c r="I2703" s="146" t="s">
        <v>792</v>
      </c>
      <c r="J2703" s="145" t="s">
        <v>793</v>
      </c>
    </row>
    <row r="2704" spans="1:8" ht="12.75">
      <c r="A2704" s="147" t="s">
        <v>892</v>
      </c>
      <c r="C2704" s="148">
        <v>589.5920000001788</v>
      </c>
      <c r="D2704" s="128">
        <v>424727.3337235451</v>
      </c>
      <c r="F2704" s="128">
        <v>3980</v>
      </c>
      <c r="G2704" s="128">
        <v>3480</v>
      </c>
      <c r="H2704" s="149" t="s">
        <v>350</v>
      </c>
    </row>
    <row r="2706" spans="4:8" ht="12.75">
      <c r="D2706" s="128">
        <v>423164.2353672981</v>
      </c>
      <c r="F2706" s="128">
        <v>3890.0000000037253</v>
      </c>
      <c r="G2706" s="128">
        <v>3420</v>
      </c>
      <c r="H2706" s="149" t="s">
        <v>351</v>
      </c>
    </row>
    <row r="2708" spans="4:8" ht="12.75">
      <c r="D2708" s="128">
        <v>440138.05002212524</v>
      </c>
      <c r="F2708" s="128">
        <v>3630</v>
      </c>
      <c r="G2708" s="128">
        <v>3440.0000000037253</v>
      </c>
      <c r="H2708" s="149" t="s">
        <v>352</v>
      </c>
    </row>
    <row r="2710" spans="1:10" ht="12.75">
      <c r="A2710" s="144" t="s">
        <v>794</v>
      </c>
      <c r="C2710" s="150" t="s">
        <v>795</v>
      </c>
      <c r="D2710" s="128">
        <v>429343.20637098944</v>
      </c>
      <c r="F2710" s="128">
        <v>3833.3333333345754</v>
      </c>
      <c r="G2710" s="128">
        <v>3446.6666666679084</v>
      </c>
      <c r="H2710" s="128">
        <v>425703.2063709883</v>
      </c>
      <c r="I2710" s="128">
        <v>-0.0001</v>
      </c>
      <c r="J2710" s="128">
        <v>-0.0001</v>
      </c>
    </row>
    <row r="2711" spans="1:8" ht="12.75">
      <c r="A2711" s="127">
        <v>38378.03670138889</v>
      </c>
      <c r="C2711" s="150" t="s">
        <v>796</v>
      </c>
      <c r="D2711" s="128">
        <v>9381.220933710247</v>
      </c>
      <c r="F2711" s="128">
        <v>181.7507450701096</v>
      </c>
      <c r="G2711" s="128">
        <v>30.550504632622715</v>
      </c>
      <c r="H2711" s="128">
        <v>9381.220933710247</v>
      </c>
    </row>
    <row r="2713" spans="3:8" ht="12.75">
      <c r="C2713" s="150" t="s">
        <v>797</v>
      </c>
      <c r="D2713" s="128">
        <v>2.185016740570961</v>
      </c>
      <c r="F2713" s="128">
        <v>4.741323784436105</v>
      </c>
      <c r="G2713" s="128">
        <v>0.8863782775419259</v>
      </c>
      <c r="H2713" s="128">
        <v>2.2036998531636103</v>
      </c>
    </row>
    <row r="2714" spans="1:10" ht="12.75">
      <c r="A2714" s="144" t="s">
        <v>786</v>
      </c>
      <c r="C2714" s="145" t="s">
        <v>787</v>
      </c>
      <c r="D2714" s="145" t="s">
        <v>788</v>
      </c>
      <c r="F2714" s="145" t="s">
        <v>789</v>
      </c>
      <c r="G2714" s="145" t="s">
        <v>790</v>
      </c>
      <c r="H2714" s="145" t="s">
        <v>791</v>
      </c>
      <c r="I2714" s="146" t="s">
        <v>792</v>
      </c>
      <c r="J2714" s="145" t="s">
        <v>793</v>
      </c>
    </row>
    <row r="2715" spans="1:8" ht="12.75">
      <c r="A2715" s="147" t="s">
        <v>893</v>
      </c>
      <c r="C2715" s="148">
        <v>766.4900000002235</v>
      </c>
      <c r="D2715" s="128">
        <v>30153.696775734425</v>
      </c>
      <c r="F2715" s="128">
        <v>2047</v>
      </c>
      <c r="G2715" s="128">
        <v>1965</v>
      </c>
      <c r="H2715" s="149" t="s">
        <v>353</v>
      </c>
    </row>
    <row r="2717" spans="4:8" ht="12.75">
      <c r="D2717" s="128">
        <v>29704.346003949642</v>
      </c>
      <c r="F2717" s="128">
        <v>1879.9999999981374</v>
      </c>
      <c r="G2717" s="128">
        <v>2142</v>
      </c>
      <c r="H2717" s="149" t="s">
        <v>354</v>
      </c>
    </row>
    <row r="2719" spans="4:8" ht="12.75">
      <c r="D2719" s="128">
        <v>30520.247260808945</v>
      </c>
      <c r="F2719" s="128">
        <v>2016</v>
      </c>
      <c r="G2719" s="128">
        <v>2075</v>
      </c>
      <c r="H2719" s="149" t="s">
        <v>355</v>
      </c>
    </row>
    <row r="2721" spans="1:10" ht="12.75">
      <c r="A2721" s="144" t="s">
        <v>794</v>
      </c>
      <c r="C2721" s="150" t="s">
        <v>795</v>
      </c>
      <c r="D2721" s="128">
        <v>30126.096680164337</v>
      </c>
      <c r="F2721" s="128">
        <v>1980.9999999993793</v>
      </c>
      <c r="G2721" s="128">
        <v>2060.6666666666665</v>
      </c>
      <c r="H2721" s="128">
        <v>28103.708875286593</v>
      </c>
      <c r="I2721" s="128">
        <v>-0.0001</v>
      </c>
      <c r="J2721" s="128">
        <v>-0.0001</v>
      </c>
    </row>
    <row r="2722" spans="1:8" ht="12.75">
      <c r="A2722" s="127">
        <v>38378.037303240744</v>
      </c>
      <c r="C2722" s="150" t="s">
        <v>796</v>
      </c>
      <c r="D2722" s="128">
        <v>408.6502651325602</v>
      </c>
      <c r="F2722" s="128">
        <v>88.8313007908111</v>
      </c>
      <c r="G2722" s="128">
        <v>89.3662874541252</v>
      </c>
      <c r="H2722" s="128">
        <v>408.6502651325602</v>
      </c>
    </row>
    <row r="2724" spans="3:8" ht="12.75">
      <c r="C2724" s="150" t="s">
        <v>797</v>
      </c>
      <c r="D2724" s="128">
        <v>1.3564660217054412</v>
      </c>
      <c r="F2724" s="128">
        <v>4.484164603273039</v>
      </c>
      <c r="G2724" s="128">
        <v>4.336765809808728</v>
      </c>
      <c r="H2724" s="128">
        <v>1.4540794844765588</v>
      </c>
    </row>
    <row r="2725" spans="1:16" ht="12.75">
      <c r="A2725" s="138" t="s">
        <v>736</v>
      </c>
      <c r="B2725" s="133" t="s">
        <v>356</v>
      </c>
      <c r="D2725" s="138" t="s">
        <v>737</v>
      </c>
      <c r="E2725" s="133" t="s">
        <v>738</v>
      </c>
      <c r="F2725" s="134" t="s">
        <v>827</v>
      </c>
      <c r="G2725" s="139" t="s">
        <v>740</v>
      </c>
      <c r="H2725" s="140">
        <v>2</v>
      </c>
      <c r="I2725" s="141" t="s">
        <v>741</v>
      </c>
      <c r="J2725" s="140">
        <v>9</v>
      </c>
      <c r="K2725" s="139" t="s">
        <v>742</v>
      </c>
      <c r="L2725" s="142">
        <v>1</v>
      </c>
      <c r="M2725" s="139" t="s">
        <v>743</v>
      </c>
      <c r="N2725" s="143">
        <v>1</v>
      </c>
      <c r="O2725" s="139" t="s">
        <v>744</v>
      </c>
      <c r="P2725" s="143">
        <v>1</v>
      </c>
    </row>
    <row r="2727" spans="1:10" ht="12.75">
      <c r="A2727" s="144" t="s">
        <v>786</v>
      </c>
      <c r="C2727" s="145" t="s">
        <v>787</v>
      </c>
      <c r="D2727" s="145" t="s">
        <v>788</v>
      </c>
      <c r="F2727" s="145" t="s">
        <v>789</v>
      </c>
      <c r="G2727" s="145" t="s">
        <v>790</v>
      </c>
      <c r="H2727" s="145" t="s">
        <v>791</v>
      </c>
      <c r="I2727" s="146" t="s">
        <v>792</v>
      </c>
      <c r="J2727" s="145" t="s">
        <v>793</v>
      </c>
    </row>
    <row r="2728" spans="1:8" ht="12.75">
      <c r="A2728" s="147" t="s">
        <v>717</v>
      </c>
      <c r="C2728" s="148">
        <v>178.2290000000503</v>
      </c>
      <c r="D2728" s="128">
        <v>487.83391366153955</v>
      </c>
      <c r="F2728" s="128">
        <v>480.00000000046566</v>
      </c>
      <c r="G2728" s="128">
        <v>474</v>
      </c>
      <c r="H2728" s="149" t="s">
        <v>357</v>
      </c>
    </row>
    <row r="2730" spans="4:8" ht="12.75">
      <c r="D2730" s="128">
        <v>518.5</v>
      </c>
      <c r="F2730" s="128">
        <v>451.99999999953434</v>
      </c>
      <c r="G2730" s="128">
        <v>486</v>
      </c>
      <c r="H2730" s="149" t="s">
        <v>358</v>
      </c>
    </row>
    <row r="2732" spans="4:8" ht="12.75">
      <c r="D2732" s="128">
        <v>498.95047072926536</v>
      </c>
      <c r="F2732" s="128">
        <v>500</v>
      </c>
      <c r="G2732" s="128">
        <v>472</v>
      </c>
      <c r="H2732" s="149" t="s">
        <v>359</v>
      </c>
    </row>
    <row r="2734" spans="1:8" ht="12.75">
      <c r="A2734" s="144" t="s">
        <v>794</v>
      </c>
      <c r="C2734" s="150" t="s">
        <v>795</v>
      </c>
      <c r="D2734" s="128">
        <v>501.7614614636017</v>
      </c>
      <c r="F2734" s="128">
        <v>477.33333333333337</v>
      </c>
      <c r="G2734" s="128">
        <v>477.33333333333337</v>
      </c>
      <c r="H2734" s="128">
        <v>24.428128130268302</v>
      </c>
    </row>
    <row r="2735" spans="1:8" ht="12.75">
      <c r="A2735" s="127">
        <v>38378.03962962963</v>
      </c>
      <c r="C2735" s="150" t="s">
        <v>796</v>
      </c>
      <c r="D2735" s="128">
        <v>15.52509144935668</v>
      </c>
      <c r="F2735" s="128">
        <v>24.110855093636705</v>
      </c>
      <c r="G2735" s="128">
        <v>7.571877794400365</v>
      </c>
      <c r="H2735" s="128">
        <v>15.52509144935668</v>
      </c>
    </row>
    <row r="2737" spans="3:8" ht="12.75">
      <c r="C2737" s="150" t="s">
        <v>797</v>
      </c>
      <c r="D2737" s="128">
        <v>3.0941179508029806</v>
      </c>
      <c r="F2737" s="128">
        <v>5.051156793359644</v>
      </c>
      <c r="G2737" s="128">
        <v>1.586287247430244</v>
      </c>
      <c r="H2737" s="128">
        <v>63.5541592322005</v>
      </c>
    </row>
    <row r="2738" spans="1:10" ht="12.75">
      <c r="A2738" s="144" t="s">
        <v>786</v>
      </c>
      <c r="C2738" s="145" t="s">
        <v>787</v>
      </c>
      <c r="D2738" s="145" t="s">
        <v>788</v>
      </c>
      <c r="F2738" s="145" t="s">
        <v>789</v>
      </c>
      <c r="G2738" s="145" t="s">
        <v>790</v>
      </c>
      <c r="H2738" s="145" t="s">
        <v>791</v>
      </c>
      <c r="I2738" s="146" t="s">
        <v>792</v>
      </c>
      <c r="J2738" s="145" t="s">
        <v>793</v>
      </c>
    </row>
    <row r="2739" spans="1:8" ht="12.75">
      <c r="A2739" s="147" t="s">
        <v>886</v>
      </c>
      <c r="C2739" s="148">
        <v>251.61100000003353</v>
      </c>
      <c r="D2739" s="128">
        <v>5251822.101608276</v>
      </c>
      <c r="F2739" s="128">
        <v>28500</v>
      </c>
      <c r="G2739" s="128">
        <v>26500</v>
      </c>
      <c r="H2739" s="149" t="s">
        <v>360</v>
      </c>
    </row>
    <row r="2741" spans="4:8" ht="12.75">
      <c r="D2741" s="128">
        <v>5069876.306892395</v>
      </c>
      <c r="F2741" s="128">
        <v>28700</v>
      </c>
      <c r="G2741" s="128">
        <v>27400</v>
      </c>
      <c r="H2741" s="149" t="s">
        <v>361</v>
      </c>
    </row>
    <row r="2743" spans="4:8" ht="12.75">
      <c r="D2743" s="128">
        <v>4776357.393943787</v>
      </c>
      <c r="F2743" s="128">
        <v>27200</v>
      </c>
      <c r="G2743" s="128">
        <v>27200</v>
      </c>
      <c r="H2743" s="149" t="s">
        <v>362</v>
      </c>
    </row>
    <row r="2745" spans="1:10" ht="12.75">
      <c r="A2745" s="144" t="s">
        <v>794</v>
      </c>
      <c r="C2745" s="150" t="s">
        <v>795</v>
      </c>
      <c r="D2745" s="128">
        <v>5032685.267481486</v>
      </c>
      <c r="F2745" s="128">
        <v>28133.333333333336</v>
      </c>
      <c r="G2745" s="128">
        <v>27033.333333333336</v>
      </c>
      <c r="H2745" s="128">
        <v>5005107.3558348995</v>
      </c>
      <c r="I2745" s="128">
        <v>-0.0001</v>
      </c>
      <c r="J2745" s="128">
        <v>-0.0001</v>
      </c>
    </row>
    <row r="2746" spans="1:8" ht="12.75">
      <c r="A2746" s="127">
        <v>38378.04020833333</v>
      </c>
      <c r="C2746" s="150" t="s">
        <v>796</v>
      </c>
      <c r="D2746" s="128">
        <v>239904.25614808645</v>
      </c>
      <c r="F2746" s="128">
        <v>814.4527815247077</v>
      </c>
      <c r="G2746" s="128">
        <v>472.58156262526086</v>
      </c>
      <c r="H2746" s="128">
        <v>239904.25614808645</v>
      </c>
    </row>
    <row r="2748" spans="3:8" ht="12.75">
      <c r="C2748" s="150" t="s">
        <v>797</v>
      </c>
      <c r="D2748" s="128">
        <v>4.766923489100722</v>
      </c>
      <c r="F2748" s="128">
        <v>2.8949743419124676</v>
      </c>
      <c r="G2748" s="128">
        <v>1.748143881474454</v>
      </c>
      <c r="H2748" s="128">
        <v>4.793189018581364</v>
      </c>
    </row>
    <row r="2749" spans="1:10" ht="12.75">
      <c r="A2749" s="144" t="s">
        <v>786</v>
      </c>
      <c r="C2749" s="145" t="s">
        <v>787</v>
      </c>
      <c r="D2749" s="145" t="s">
        <v>788</v>
      </c>
      <c r="F2749" s="145" t="s">
        <v>789</v>
      </c>
      <c r="G2749" s="145" t="s">
        <v>790</v>
      </c>
      <c r="H2749" s="145" t="s">
        <v>791</v>
      </c>
      <c r="I2749" s="146" t="s">
        <v>792</v>
      </c>
      <c r="J2749" s="145" t="s">
        <v>793</v>
      </c>
    </row>
    <row r="2750" spans="1:8" ht="12.75">
      <c r="A2750" s="147" t="s">
        <v>889</v>
      </c>
      <c r="C2750" s="148">
        <v>257.6099999998696</v>
      </c>
      <c r="D2750" s="128">
        <v>305068.6516170502</v>
      </c>
      <c r="F2750" s="128">
        <v>10715</v>
      </c>
      <c r="G2750" s="128">
        <v>9372.5</v>
      </c>
      <c r="H2750" s="149" t="s">
        <v>363</v>
      </c>
    </row>
    <row r="2752" spans="4:8" ht="12.75">
      <c r="D2752" s="128">
        <v>132700.13424634933</v>
      </c>
      <c r="F2752" s="128">
        <v>10752.5</v>
      </c>
      <c r="G2752" s="128">
        <v>9330</v>
      </c>
      <c r="H2752" s="149" t="s">
        <v>364</v>
      </c>
    </row>
    <row r="2754" spans="4:8" ht="12.75">
      <c r="D2754" s="128">
        <v>289040.363304615</v>
      </c>
      <c r="F2754" s="128">
        <v>11302.5</v>
      </c>
      <c r="G2754" s="128">
        <v>9302.5</v>
      </c>
      <c r="H2754" s="149" t="s">
        <v>365</v>
      </c>
    </row>
    <row r="2756" spans="1:10" ht="12.75">
      <c r="A2756" s="144" t="s">
        <v>794</v>
      </c>
      <c r="C2756" s="150" t="s">
        <v>795</v>
      </c>
      <c r="D2756" s="128">
        <v>242269.7163893382</v>
      </c>
      <c r="F2756" s="128">
        <v>10923.333333333332</v>
      </c>
      <c r="G2756" s="128">
        <v>9335</v>
      </c>
      <c r="H2756" s="128">
        <v>232140.5497226715</v>
      </c>
      <c r="I2756" s="128">
        <v>-0.0001</v>
      </c>
      <c r="J2756" s="128">
        <v>-0.0001</v>
      </c>
    </row>
    <row r="2757" spans="1:8" ht="12.75">
      <c r="A2757" s="127">
        <v>38378.04096064815</v>
      </c>
      <c r="C2757" s="150" t="s">
        <v>796</v>
      </c>
      <c r="D2757" s="128">
        <v>95227.86621991749</v>
      </c>
      <c r="F2757" s="128">
        <v>328.90284786443146</v>
      </c>
      <c r="G2757" s="128">
        <v>35.26683994916471</v>
      </c>
      <c r="H2757" s="128">
        <v>95227.86621991749</v>
      </c>
    </row>
    <row r="2759" spans="3:8" ht="12.75">
      <c r="C2759" s="150" t="s">
        <v>797</v>
      </c>
      <c r="D2759" s="128">
        <v>39.306549592389864</v>
      </c>
      <c r="F2759" s="128">
        <v>3.011011728999983</v>
      </c>
      <c r="G2759" s="128">
        <v>0.3777915366809289</v>
      </c>
      <c r="H2759" s="128">
        <v>41.021642420370824</v>
      </c>
    </row>
    <row r="2760" spans="1:10" ht="12.75">
      <c r="A2760" s="144" t="s">
        <v>786</v>
      </c>
      <c r="C2760" s="145" t="s">
        <v>787</v>
      </c>
      <c r="D2760" s="145" t="s">
        <v>788</v>
      </c>
      <c r="F2760" s="145" t="s">
        <v>789</v>
      </c>
      <c r="G2760" s="145" t="s">
        <v>790</v>
      </c>
      <c r="H2760" s="145" t="s">
        <v>791</v>
      </c>
      <c r="I2760" s="146" t="s">
        <v>792</v>
      </c>
      <c r="J2760" s="145" t="s">
        <v>793</v>
      </c>
    </row>
    <row r="2761" spans="1:8" ht="12.75">
      <c r="A2761" s="147" t="s">
        <v>888</v>
      </c>
      <c r="C2761" s="148">
        <v>259.9399999999441</v>
      </c>
      <c r="D2761" s="128">
        <v>2483350.3011779785</v>
      </c>
      <c r="F2761" s="128">
        <v>20700</v>
      </c>
      <c r="G2761" s="128">
        <v>19625</v>
      </c>
      <c r="H2761" s="149" t="s">
        <v>366</v>
      </c>
    </row>
    <row r="2763" spans="4:8" ht="12.75">
      <c r="D2763" s="128">
        <v>2612369.34815979</v>
      </c>
      <c r="F2763" s="128">
        <v>20400</v>
      </c>
      <c r="G2763" s="128">
        <v>20250</v>
      </c>
      <c r="H2763" s="149" t="s">
        <v>367</v>
      </c>
    </row>
    <row r="2765" spans="4:8" ht="12.75">
      <c r="D2765" s="128">
        <v>1895950</v>
      </c>
      <c r="F2765" s="128">
        <v>21150</v>
      </c>
      <c r="G2765" s="128">
        <v>18975</v>
      </c>
      <c r="H2765" s="149" t="s">
        <v>368</v>
      </c>
    </row>
    <row r="2767" spans="1:10" ht="12.75">
      <c r="A2767" s="144" t="s">
        <v>794</v>
      </c>
      <c r="C2767" s="150" t="s">
        <v>795</v>
      </c>
      <c r="D2767" s="128">
        <v>2330556.5497792563</v>
      </c>
      <c r="F2767" s="128">
        <v>20750</v>
      </c>
      <c r="G2767" s="128">
        <v>19616.666666666668</v>
      </c>
      <c r="H2767" s="128">
        <v>2310367.492540199</v>
      </c>
      <c r="I2767" s="128">
        <v>-0.0001</v>
      </c>
      <c r="J2767" s="128">
        <v>-0.0001</v>
      </c>
    </row>
    <row r="2768" spans="1:8" ht="12.75">
      <c r="A2768" s="127">
        <v>38378.04173611111</v>
      </c>
      <c r="C2768" s="150" t="s">
        <v>796</v>
      </c>
      <c r="D2768" s="128">
        <v>381868.5879386978</v>
      </c>
      <c r="F2768" s="128">
        <v>377.4917217635375</v>
      </c>
      <c r="G2768" s="128">
        <v>637.5408483645056</v>
      </c>
      <c r="H2768" s="128">
        <v>381868.5879386978</v>
      </c>
    </row>
    <row r="2770" spans="3:8" ht="12.75">
      <c r="C2770" s="150" t="s">
        <v>797</v>
      </c>
      <c r="D2770" s="128">
        <v>16.38529594893835</v>
      </c>
      <c r="F2770" s="128">
        <v>1.8192372133182528</v>
      </c>
      <c r="G2770" s="128">
        <v>3.2499958285361368</v>
      </c>
      <c r="H2770" s="128">
        <v>16.528478225723376</v>
      </c>
    </row>
    <row r="2771" spans="1:10" ht="12.75">
      <c r="A2771" s="144" t="s">
        <v>786</v>
      </c>
      <c r="C2771" s="145" t="s">
        <v>787</v>
      </c>
      <c r="D2771" s="145" t="s">
        <v>788</v>
      </c>
      <c r="F2771" s="145" t="s">
        <v>789</v>
      </c>
      <c r="G2771" s="145" t="s">
        <v>790</v>
      </c>
      <c r="H2771" s="145" t="s">
        <v>791</v>
      </c>
      <c r="I2771" s="146" t="s">
        <v>792</v>
      </c>
      <c r="J2771" s="145" t="s">
        <v>793</v>
      </c>
    </row>
    <row r="2772" spans="1:8" ht="12.75">
      <c r="A2772" s="147" t="s">
        <v>890</v>
      </c>
      <c r="C2772" s="148">
        <v>285.2129999999888</v>
      </c>
      <c r="D2772" s="128">
        <v>933825</v>
      </c>
      <c r="F2772" s="128">
        <v>12275</v>
      </c>
      <c r="G2772" s="128">
        <v>14650</v>
      </c>
      <c r="H2772" s="149" t="s">
        <v>369</v>
      </c>
    </row>
    <row r="2774" spans="4:8" ht="12.75">
      <c r="D2774" s="128">
        <v>1281864.2603168488</v>
      </c>
      <c r="F2774" s="128">
        <v>13300</v>
      </c>
      <c r="G2774" s="128">
        <v>13600</v>
      </c>
      <c r="H2774" s="149" t="s">
        <v>370</v>
      </c>
    </row>
    <row r="2776" spans="4:8" ht="12.75">
      <c r="D2776" s="128">
        <v>1346323.7738227844</v>
      </c>
      <c r="F2776" s="128">
        <v>12475</v>
      </c>
      <c r="G2776" s="128">
        <v>14175</v>
      </c>
      <c r="H2776" s="149" t="s">
        <v>371</v>
      </c>
    </row>
    <row r="2778" spans="1:10" ht="12.75">
      <c r="A2778" s="144" t="s">
        <v>794</v>
      </c>
      <c r="C2778" s="150" t="s">
        <v>795</v>
      </c>
      <c r="D2778" s="128">
        <v>1187337.6780465443</v>
      </c>
      <c r="F2778" s="128">
        <v>12683.333333333332</v>
      </c>
      <c r="G2778" s="128">
        <v>14141.666666666668</v>
      </c>
      <c r="H2778" s="128">
        <v>1173848.0972446003</v>
      </c>
      <c r="I2778" s="128">
        <v>-0.0001</v>
      </c>
      <c r="J2778" s="128">
        <v>-0.0001</v>
      </c>
    </row>
    <row r="2779" spans="1:8" ht="12.75">
      <c r="A2779" s="127">
        <v>38378.04252314815</v>
      </c>
      <c r="C2779" s="150" t="s">
        <v>796</v>
      </c>
      <c r="D2779" s="128">
        <v>221901.47739053867</v>
      </c>
      <c r="F2779" s="128">
        <v>543.3307770901014</v>
      </c>
      <c r="G2779" s="128">
        <v>525.7930518115785</v>
      </c>
      <c r="H2779" s="128">
        <v>221901.47739053867</v>
      </c>
    </row>
    <row r="2781" spans="3:8" ht="12.75">
      <c r="C2781" s="150" t="s">
        <v>797</v>
      </c>
      <c r="D2781" s="128">
        <v>18.68899484059328</v>
      </c>
      <c r="F2781" s="128">
        <v>4.283816902155859</v>
      </c>
      <c r="G2781" s="128">
        <v>3.71804161563874</v>
      </c>
      <c r="H2781" s="128">
        <v>18.903764286998715</v>
      </c>
    </row>
    <row r="2782" spans="1:10" ht="12.75">
      <c r="A2782" s="144" t="s">
        <v>786</v>
      </c>
      <c r="C2782" s="145" t="s">
        <v>787</v>
      </c>
      <c r="D2782" s="145" t="s">
        <v>788</v>
      </c>
      <c r="F2782" s="145" t="s">
        <v>789</v>
      </c>
      <c r="G2782" s="145" t="s">
        <v>790</v>
      </c>
      <c r="H2782" s="145" t="s">
        <v>791</v>
      </c>
      <c r="I2782" s="146" t="s">
        <v>792</v>
      </c>
      <c r="J2782" s="145" t="s">
        <v>793</v>
      </c>
    </row>
    <row r="2783" spans="1:8" ht="12.75">
      <c r="A2783" s="147" t="s">
        <v>886</v>
      </c>
      <c r="C2783" s="148">
        <v>288.1579999998212</v>
      </c>
      <c r="D2783" s="128">
        <v>324327.5</v>
      </c>
      <c r="F2783" s="128">
        <v>4180</v>
      </c>
      <c r="G2783" s="128">
        <v>4300</v>
      </c>
      <c r="H2783" s="149" t="s">
        <v>372</v>
      </c>
    </row>
    <row r="2785" spans="4:8" ht="12.75">
      <c r="D2785" s="128">
        <v>461711.0363254547</v>
      </c>
      <c r="F2785" s="128">
        <v>4180</v>
      </c>
      <c r="G2785" s="128">
        <v>4300</v>
      </c>
      <c r="H2785" s="149" t="s">
        <v>373</v>
      </c>
    </row>
    <row r="2787" spans="4:8" ht="12.75">
      <c r="D2787" s="128">
        <v>513687.1556868553</v>
      </c>
      <c r="F2787" s="128">
        <v>4180</v>
      </c>
      <c r="G2787" s="128">
        <v>4300</v>
      </c>
      <c r="H2787" s="149" t="s">
        <v>374</v>
      </c>
    </row>
    <row r="2789" spans="1:10" ht="12.75">
      <c r="A2789" s="144" t="s">
        <v>794</v>
      </c>
      <c r="C2789" s="150" t="s">
        <v>795</v>
      </c>
      <c r="D2789" s="128">
        <v>433241.8973374367</v>
      </c>
      <c r="F2789" s="128">
        <v>4180</v>
      </c>
      <c r="G2789" s="128">
        <v>4300</v>
      </c>
      <c r="H2789" s="128">
        <v>429000.9681338969</v>
      </c>
      <c r="I2789" s="128">
        <v>-0.0001</v>
      </c>
      <c r="J2789" s="128">
        <v>-0.0001</v>
      </c>
    </row>
    <row r="2790" spans="1:8" ht="12.75">
      <c r="A2790" s="127">
        <v>38378.04305555556</v>
      </c>
      <c r="C2790" s="150" t="s">
        <v>796</v>
      </c>
      <c r="D2790" s="128">
        <v>97837.30733467892</v>
      </c>
      <c r="H2790" s="128">
        <v>97837.30733467892</v>
      </c>
    </row>
    <row r="2792" spans="3:8" ht="12.75">
      <c r="C2792" s="150" t="s">
        <v>797</v>
      </c>
      <c r="D2792" s="128">
        <v>22.582605222614678</v>
      </c>
      <c r="F2792" s="128">
        <v>0</v>
      </c>
      <c r="G2792" s="128">
        <v>0</v>
      </c>
      <c r="H2792" s="128">
        <v>22.80584767914617</v>
      </c>
    </row>
    <row r="2793" spans="1:10" ht="12.75">
      <c r="A2793" s="144" t="s">
        <v>786</v>
      </c>
      <c r="C2793" s="145" t="s">
        <v>787</v>
      </c>
      <c r="D2793" s="145" t="s">
        <v>788</v>
      </c>
      <c r="F2793" s="145" t="s">
        <v>789</v>
      </c>
      <c r="G2793" s="145" t="s">
        <v>790</v>
      </c>
      <c r="H2793" s="145" t="s">
        <v>791</v>
      </c>
      <c r="I2793" s="146" t="s">
        <v>792</v>
      </c>
      <c r="J2793" s="145" t="s">
        <v>793</v>
      </c>
    </row>
    <row r="2794" spans="1:8" ht="12.75">
      <c r="A2794" s="147" t="s">
        <v>887</v>
      </c>
      <c r="C2794" s="148">
        <v>334.94100000010803</v>
      </c>
      <c r="D2794" s="128">
        <v>210719.94397974014</v>
      </c>
      <c r="F2794" s="128">
        <v>26400</v>
      </c>
      <c r="H2794" s="149" t="s">
        <v>375</v>
      </c>
    </row>
    <row r="2796" spans="4:8" ht="12.75">
      <c r="D2796" s="128">
        <v>223164.2124800682</v>
      </c>
      <c r="F2796" s="128">
        <v>26400</v>
      </c>
      <c r="H2796" s="149" t="s">
        <v>376</v>
      </c>
    </row>
    <row r="2798" spans="4:8" ht="12.75">
      <c r="D2798" s="128">
        <v>213483.2115008831</v>
      </c>
      <c r="F2798" s="128">
        <v>26500</v>
      </c>
      <c r="H2798" s="149" t="s">
        <v>377</v>
      </c>
    </row>
    <row r="2800" spans="1:10" ht="12.75">
      <c r="A2800" s="144" t="s">
        <v>794</v>
      </c>
      <c r="C2800" s="150" t="s">
        <v>795</v>
      </c>
      <c r="D2800" s="128">
        <v>215789.1226535638</v>
      </c>
      <c r="F2800" s="128">
        <v>26433.333333333336</v>
      </c>
      <c r="H2800" s="128">
        <v>189355.78932023048</v>
      </c>
      <c r="I2800" s="128">
        <v>-0.0001</v>
      </c>
      <c r="J2800" s="128">
        <v>-0.0001</v>
      </c>
    </row>
    <row r="2801" spans="1:8" ht="12.75">
      <c r="A2801" s="127">
        <v>38378.043599537035</v>
      </c>
      <c r="C2801" s="150" t="s">
        <v>796</v>
      </c>
      <c r="D2801" s="128">
        <v>6534.743630021316</v>
      </c>
      <c r="F2801" s="128">
        <v>57.73502691896257</v>
      </c>
      <c r="H2801" s="128">
        <v>6534.743630021316</v>
      </c>
    </row>
    <row r="2803" spans="3:8" ht="12.75">
      <c r="C2803" s="150" t="s">
        <v>797</v>
      </c>
      <c r="D2803" s="128">
        <v>3.0283007547662386</v>
      </c>
      <c r="F2803" s="128">
        <v>0.21841750410704627</v>
      </c>
      <c r="H2803" s="128">
        <v>3.4510397878408856</v>
      </c>
    </row>
    <row r="2804" spans="1:10" ht="12.75">
      <c r="A2804" s="144" t="s">
        <v>786</v>
      </c>
      <c r="C2804" s="145" t="s">
        <v>787</v>
      </c>
      <c r="D2804" s="145" t="s">
        <v>788</v>
      </c>
      <c r="F2804" s="145" t="s">
        <v>789</v>
      </c>
      <c r="G2804" s="145" t="s">
        <v>790</v>
      </c>
      <c r="H2804" s="145" t="s">
        <v>791</v>
      </c>
      <c r="I2804" s="146" t="s">
        <v>792</v>
      </c>
      <c r="J2804" s="145" t="s">
        <v>793</v>
      </c>
    </row>
    <row r="2805" spans="1:8" ht="12.75">
      <c r="A2805" s="147" t="s">
        <v>891</v>
      </c>
      <c r="C2805" s="148">
        <v>393.36599999992177</v>
      </c>
      <c r="D2805" s="128">
        <v>5922022.05014801</v>
      </c>
      <c r="F2805" s="128">
        <v>17400</v>
      </c>
      <c r="G2805" s="128">
        <v>19800</v>
      </c>
      <c r="H2805" s="149" t="s">
        <v>378</v>
      </c>
    </row>
    <row r="2807" spans="4:8" ht="12.75">
      <c r="D2807" s="128">
        <v>6273126.100723267</v>
      </c>
      <c r="F2807" s="128">
        <v>17500</v>
      </c>
      <c r="G2807" s="128">
        <v>24000</v>
      </c>
      <c r="H2807" s="149" t="s">
        <v>379</v>
      </c>
    </row>
    <row r="2809" spans="4:8" ht="12.75">
      <c r="D2809" s="128">
        <v>6100302.42049408</v>
      </c>
      <c r="F2809" s="128">
        <v>17900</v>
      </c>
      <c r="G2809" s="128">
        <v>22700</v>
      </c>
      <c r="H2809" s="149" t="s">
        <v>380</v>
      </c>
    </row>
    <row r="2811" spans="1:10" ht="12.75">
      <c r="A2811" s="144" t="s">
        <v>794</v>
      </c>
      <c r="C2811" s="150" t="s">
        <v>795</v>
      </c>
      <c r="D2811" s="128">
        <v>6098483.523788452</v>
      </c>
      <c r="F2811" s="128">
        <v>17600</v>
      </c>
      <c r="G2811" s="128">
        <v>22166.666666666664</v>
      </c>
      <c r="H2811" s="128">
        <v>6078600.190455118</v>
      </c>
      <c r="I2811" s="128">
        <v>-0.0001</v>
      </c>
      <c r="J2811" s="128">
        <v>-0.0001</v>
      </c>
    </row>
    <row r="2812" spans="1:8" ht="12.75">
      <c r="A2812" s="127">
        <v>38378.04415509259</v>
      </c>
      <c r="C2812" s="150" t="s">
        <v>796</v>
      </c>
      <c r="D2812" s="128">
        <v>175559.0922496468</v>
      </c>
      <c r="F2812" s="128">
        <v>264.575131106459</v>
      </c>
      <c r="G2812" s="128">
        <v>2150.1937897160183</v>
      </c>
      <c r="H2812" s="128">
        <v>175559.0922496468</v>
      </c>
    </row>
    <row r="2814" spans="3:8" ht="12.75">
      <c r="C2814" s="150" t="s">
        <v>797</v>
      </c>
      <c r="D2814" s="128">
        <v>2.878733566547169</v>
      </c>
      <c r="F2814" s="128">
        <v>1.5032677903776082</v>
      </c>
      <c r="G2814" s="128">
        <v>9.700122359621139</v>
      </c>
      <c r="H2814" s="128">
        <v>2.8881500139673157</v>
      </c>
    </row>
    <row r="2815" spans="1:10" ht="12.75">
      <c r="A2815" s="144" t="s">
        <v>786</v>
      </c>
      <c r="C2815" s="145" t="s">
        <v>787</v>
      </c>
      <c r="D2815" s="145" t="s">
        <v>788</v>
      </c>
      <c r="F2815" s="145" t="s">
        <v>789</v>
      </c>
      <c r="G2815" s="145" t="s">
        <v>790</v>
      </c>
      <c r="H2815" s="145" t="s">
        <v>791</v>
      </c>
      <c r="I2815" s="146" t="s">
        <v>792</v>
      </c>
      <c r="J2815" s="145" t="s">
        <v>793</v>
      </c>
    </row>
    <row r="2816" spans="1:8" ht="12.75">
      <c r="A2816" s="147" t="s">
        <v>885</v>
      </c>
      <c r="C2816" s="148">
        <v>396.15199999976903</v>
      </c>
      <c r="D2816" s="128">
        <v>6495811.08946991</v>
      </c>
      <c r="F2816" s="128">
        <v>91200</v>
      </c>
      <c r="G2816" s="128">
        <v>104000</v>
      </c>
      <c r="H2816" s="149" t="s">
        <v>381</v>
      </c>
    </row>
    <row r="2818" spans="4:8" ht="12.75">
      <c r="D2818" s="128">
        <v>6075835.606330872</v>
      </c>
      <c r="F2818" s="128">
        <v>92900</v>
      </c>
      <c r="G2818" s="128">
        <v>100300</v>
      </c>
      <c r="H2818" s="149" t="s">
        <v>382</v>
      </c>
    </row>
    <row r="2820" spans="4:8" ht="12.75">
      <c r="D2820" s="128">
        <v>6347288.963539124</v>
      </c>
      <c r="F2820" s="128">
        <v>92700</v>
      </c>
      <c r="G2820" s="128">
        <v>101400</v>
      </c>
      <c r="H2820" s="149" t="s">
        <v>383</v>
      </c>
    </row>
    <row r="2822" spans="1:10" ht="12.75">
      <c r="A2822" s="144" t="s">
        <v>794</v>
      </c>
      <c r="C2822" s="150" t="s">
        <v>795</v>
      </c>
      <c r="D2822" s="128">
        <v>6306311.886446634</v>
      </c>
      <c r="F2822" s="128">
        <v>92266.66666666666</v>
      </c>
      <c r="G2822" s="128">
        <v>101900</v>
      </c>
      <c r="H2822" s="128">
        <v>6209280.0988921365</v>
      </c>
      <c r="I2822" s="128">
        <v>-0.0001</v>
      </c>
      <c r="J2822" s="128">
        <v>-0.0001</v>
      </c>
    </row>
    <row r="2823" spans="1:8" ht="12.75">
      <c r="A2823" s="127">
        <v>38378.04472222222</v>
      </c>
      <c r="C2823" s="150" t="s">
        <v>796</v>
      </c>
      <c r="D2823" s="128">
        <v>212965.23717439585</v>
      </c>
      <c r="F2823" s="128">
        <v>929.1573243177569</v>
      </c>
      <c r="G2823" s="128">
        <v>1900</v>
      </c>
      <c r="H2823" s="128">
        <v>212965.23717439585</v>
      </c>
    </row>
    <row r="2825" spans="3:8" ht="12.75">
      <c r="C2825" s="150" t="s">
        <v>797</v>
      </c>
      <c r="D2825" s="128">
        <v>3.377017201323255</v>
      </c>
      <c r="F2825" s="128">
        <v>1.0070346723097081</v>
      </c>
      <c r="G2825" s="128">
        <v>1.8645731108930323</v>
      </c>
      <c r="H2825" s="128">
        <v>3.429789505105323</v>
      </c>
    </row>
    <row r="2826" spans="1:10" ht="12.75">
      <c r="A2826" s="144" t="s">
        <v>786</v>
      </c>
      <c r="C2826" s="145" t="s">
        <v>787</v>
      </c>
      <c r="D2826" s="145" t="s">
        <v>788</v>
      </c>
      <c r="F2826" s="145" t="s">
        <v>789</v>
      </c>
      <c r="G2826" s="145" t="s">
        <v>790</v>
      </c>
      <c r="H2826" s="145" t="s">
        <v>791</v>
      </c>
      <c r="I2826" s="146" t="s">
        <v>792</v>
      </c>
      <c r="J2826" s="145" t="s">
        <v>793</v>
      </c>
    </row>
    <row r="2827" spans="1:8" ht="12.75">
      <c r="A2827" s="147" t="s">
        <v>892</v>
      </c>
      <c r="C2827" s="148">
        <v>589.5920000001788</v>
      </c>
      <c r="D2827" s="128">
        <v>361622.66542100906</v>
      </c>
      <c r="F2827" s="128">
        <v>3340.0000000037253</v>
      </c>
      <c r="G2827" s="128">
        <v>3259.9999999962747</v>
      </c>
      <c r="H2827" s="149" t="s">
        <v>384</v>
      </c>
    </row>
    <row r="2829" spans="4:8" ht="12.75">
      <c r="D2829" s="128">
        <v>357240.88670253754</v>
      </c>
      <c r="F2829" s="128">
        <v>3450</v>
      </c>
      <c r="G2829" s="128">
        <v>3190</v>
      </c>
      <c r="H2829" s="149" t="s">
        <v>385</v>
      </c>
    </row>
    <row r="2831" spans="4:8" ht="12.75">
      <c r="D2831" s="128">
        <v>353178.6786875725</v>
      </c>
      <c r="F2831" s="128">
        <v>3320</v>
      </c>
      <c r="G2831" s="128">
        <v>3190</v>
      </c>
      <c r="H2831" s="149" t="s">
        <v>386</v>
      </c>
    </row>
    <row r="2833" spans="1:10" ht="12.75">
      <c r="A2833" s="144" t="s">
        <v>794</v>
      </c>
      <c r="C2833" s="150" t="s">
        <v>795</v>
      </c>
      <c r="D2833" s="128">
        <v>357347.410270373</v>
      </c>
      <c r="F2833" s="128">
        <v>3370.0000000012415</v>
      </c>
      <c r="G2833" s="128">
        <v>3213.3333333320916</v>
      </c>
      <c r="H2833" s="128">
        <v>354055.74360370636</v>
      </c>
      <c r="I2833" s="128">
        <v>-0.0001</v>
      </c>
      <c r="J2833" s="128">
        <v>-0.0001</v>
      </c>
    </row>
    <row r="2834" spans="1:8" ht="12.75">
      <c r="A2834" s="127">
        <v>38378.045324074075</v>
      </c>
      <c r="C2834" s="150" t="s">
        <v>796</v>
      </c>
      <c r="D2834" s="128">
        <v>4223.001117864448</v>
      </c>
      <c r="F2834" s="128">
        <v>69.99999999920527</v>
      </c>
      <c r="G2834" s="128">
        <v>40.41451884115004</v>
      </c>
      <c r="H2834" s="128">
        <v>4223.001117864448</v>
      </c>
    </row>
    <row r="2836" spans="3:8" ht="12.75">
      <c r="C2836" s="150" t="s">
        <v>797</v>
      </c>
      <c r="D2836" s="128">
        <v>1.1817634594495257</v>
      </c>
      <c r="F2836" s="128">
        <v>2.0771513352872257</v>
      </c>
      <c r="G2836" s="128">
        <v>1.2577132419449892</v>
      </c>
      <c r="H2836" s="128">
        <v>1.1927503491063944</v>
      </c>
    </row>
    <row r="2837" spans="1:10" ht="12.75">
      <c r="A2837" s="144" t="s">
        <v>786</v>
      </c>
      <c r="C2837" s="145" t="s">
        <v>787</v>
      </c>
      <c r="D2837" s="145" t="s">
        <v>788</v>
      </c>
      <c r="F2837" s="145" t="s">
        <v>789</v>
      </c>
      <c r="G2837" s="145" t="s">
        <v>790</v>
      </c>
      <c r="H2837" s="145" t="s">
        <v>791</v>
      </c>
      <c r="I2837" s="146" t="s">
        <v>792</v>
      </c>
      <c r="J2837" s="145" t="s">
        <v>793</v>
      </c>
    </row>
    <row r="2838" spans="1:8" ht="12.75">
      <c r="A2838" s="147" t="s">
        <v>893</v>
      </c>
      <c r="C2838" s="148">
        <v>766.4900000002235</v>
      </c>
      <c r="D2838" s="128">
        <v>4935.124429740012</v>
      </c>
      <c r="F2838" s="128">
        <v>1940</v>
      </c>
      <c r="G2838" s="128">
        <v>1751.0000000018626</v>
      </c>
      <c r="H2838" s="149" t="s">
        <v>387</v>
      </c>
    </row>
    <row r="2840" spans="4:8" ht="12.75">
      <c r="D2840" s="128">
        <v>5030.631990082562</v>
      </c>
      <c r="F2840" s="128">
        <v>1795.0000000018626</v>
      </c>
      <c r="G2840" s="128">
        <v>1826.0000000018626</v>
      </c>
      <c r="H2840" s="149" t="s">
        <v>388</v>
      </c>
    </row>
    <row r="2842" spans="4:8" ht="12.75">
      <c r="D2842" s="128">
        <v>5037.270681664348</v>
      </c>
      <c r="F2842" s="128">
        <v>1738</v>
      </c>
      <c r="G2842" s="128">
        <v>1765</v>
      </c>
      <c r="H2842" s="149" t="s">
        <v>389</v>
      </c>
    </row>
    <row r="2844" spans="1:10" ht="12.75">
      <c r="A2844" s="144" t="s">
        <v>794</v>
      </c>
      <c r="C2844" s="150" t="s">
        <v>795</v>
      </c>
      <c r="D2844" s="128">
        <v>5001.009033828974</v>
      </c>
      <c r="F2844" s="128">
        <v>1824.3333333339542</v>
      </c>
      <c r="G2844" s="128">
        <v>1780.6666666679084</v>
      </c>
      <c r="H2844" s="128">
        <v>3199.3610663483555</v>
      </c>
      <c r="I2844" s="128">
        <v>-0.0001</v>
      </c>
      <c r="J2844" s="128">
        <v>-0.0001</v>
      </c>
    </row>
    <row r="2845" spans="1:8" ht="12.75">
      <c r="A2845" s="127">
        <v>38378.04592592592</v>
      </c>
      <c r="C2845" s="150" t="s">
        <v>796</v>
      </c>
      <c r="D2845" s="128">
        <v>57.15421111727694</v>
      </c>
      <c r="F2845" s="128">
        <v>104.14573122926976</v>
      </c>
      <c r="G2845" s="128">
        <v>39.8789836049358</v>
      </c>
      <c r="H2845" s="128">
        <v>57.15421111727694</v>
      </c>
    </row>
    <row r="2847" spans="3:8" ht="12.75">
      <c r="C2847" s="150" t="s">
        <v>797</v>
      </c>
      <c r="D2847" s="128">
        <v>1.1428535867594178</v>
      </c>
      <c r="F2847" s="128">
        <v>5.708700779968991</v>
      </c>
      <c r="G2847" s="128">
        <v>2.2395535532520396</v>
      </c>
      <c r="H2847" s="128">
        <v>1.7864257872747968</v>
      </c>
    </row>
    <row r="2848" spans="1:16" ht="12.75">
      <c r="A2848" s="138" t="s">
        <v>736</v>
      </c>
      <c r="B2848" s="133" t="s">
        <v>707</v>
      </c>
      <c r="D2848" s="138" t="s">
        <v>737</v>
      </c>
      <c r="E2848" s="133" t="s">
        <v>738</v>
      </c>
      <c r="F2848" s="134" t="s">
        <v>828</v>
      </c>
      <c r="G2848" s="139" t="s">
        <v>740</v>
      </c>
      <c r="H2848" s="140">
        <v>2</v>
      </c>
      <c r="I2848" s="141" t="s">
        <v>741</v>
      </c>
      <c r="J2848" s="140">
        <v>10</v>
      </c>
      <c r="K2848" s="139" t="s">
        <v>742</v>
      </c>
      <c r="L2848" s="142">
        <v>1</v>
      </c>
      <c r="M2848" s="139" t="s">
        <v>743</v>
      </c>
      <c r="N2848" s="143">
        <v>1</v>
      </c>
      <c r="O2848" s="139" t="s">
        <v>744</v>
      </c>
      <c r="P2848" s="143">
        <v>1</v>
      </c>
    </row>
    <row r="2850" spans="1:10" ht="12.75">
      <c r="A2850" s="144" t="s">
        <v>786</v>
      </c>
      <c r="C2850" s="145" t="s">
        <v>787</v>
      </c>
      <c r="D2850" s="145" t="s">
        <v>788</v>
      </c>
      <c r="F2850" s="145" t="s">
        <v>789</v>
      </c>
      <c r="G2850" s="145" t="s">
        <v>790</v>
      </c>
      <c r="H2850" s="145" t="s">
        <v>791</v>
      </c>
      <c r="I2850" s="146" t="s">
        <v>792</v>
      </c>
      <c r="J2850" s="145" t="s">
        <v>793</v>
      </c>
    </row>
    <row r="2851" spans="1:8" ht="12.75">
      <c r="A2851" s="147" t="s">
        <v>717</v>
      </c>
      <c r="C2851" s="148">
        <v>178.2290000000503</v>
      </c>
      <c r="D2851" s="128">
        <v>580</v>
      </c>
      <c r="F2851" s="128">
        <v>640</v>
      </c>
      <c r="G2851" s="128">
        <v>612</v>
      </c>
      <c r="H2851" s="149" t="s">
        <v>390</v>
      </c>
    </row>
    <row r="2853" spans="4:8" ht="12.75">
      <c r="D2853" s="128">
        <v>576.75</v>
      </c>
      <c r="F2853" s="128">
        <v>543</v>
      </c>
      <c r="G2853" s="128">
        <v>615</v>
      </c>
      <c r="H2853" s="149" t="s">
        <v>391</v>
      </c>
    </row>
    <row r="2855" spans="4:8" ht="12.75">
      <c r="D2855" s="128">
        <v>593.1742422152311</v>
      </c>
      <c r="F2855" s="128">
        <v>565</v>
      </c>
      <c r="G2855" s="128">
        <v>474</v>
      </c>
      <c r="H2855" s="149" t="s">
        <v>392</v>
      </c>
    </row>
    <row r="2857" spans="1:8" ht="12.75">
      <c r="A2857" s="144" t="s">
        <v>794</v>
      </c>
      <c r="C2857" s="150" t="s">
        <v>795</v>
      </c>
      <c r="D2857" s="128">
        <v>583.3080807384104</v>
      </c>
      <c r="F2857" s="128">
        <v>582.6666666666666</v>
      </c>
      <c r="G2857" s="128">
        <v>567</v>
      </c>
      <c r="H2857" s="128">
        <v>10.36214897988017</v>
      </c>
    </row>
    <row r="2858" spans="1:8" ht="12.75">
      <c r="A2858" s="127">
        <v>38378.04825231482</v>
      </c>
      <c r="C2858" s="150" t="s">
        <v>796</v>
      </c>
      <c r="D2858" s="128">
        <v>8.697498589539602</v>
      </c>
      <c r="F2858" s="128">
        <v>50.85600587279081</v>
      </c>
      <c r="G2858" s="128">
        <v>80.55432949258531</v>
      </c>
      <c r="H2858" s="128">
        <v>8.697498589539602</v>
      </c>
    </row>
    <row r="2860" spans="3:8" ht="12.75">
      <c r="C2860" s="150" t="s">
        <v>797</v>
      </c>
      <c r="D2860" s="128">
        <v>1.4910643066232567</v>
      </c>
      <c r="F2860" s="128">
        <v>8.728147461005289</v>
      </c>
      <c r="G2860" s="128">
        <v>14.207112785288416</v>
      </c>
      <c r="H2860" s="128">
        <v>83.93527835227269</v>
      </c>
    </row>
    <row r="2861" spans="1:10" ht="12.75">
      <c r="A2861" s="144" t="s">
        <v>786</v>
      </c>
      <c r="C2861" s="145" t="s">
        <v>787</v>
      </c>
      <c r="D2861" s="145" t="s">
        <v>788</v>
      </c>
      <c r="F2861" s="145" t="s">
        <v>789</v>
      </c>
      <c r="G2861" s="145" t="s">
        <v>790</v>
      </c>
      <c r="H2861" s="145" t="s">
        <v>791</v>
      </c>
      <c r="I2861" s="146" t="s">
        <v>792</v>
      </c>
      <c r="J2861" s="145" t="s">
        <v>793</v>
      </c>
    </row>
    <row r="2862" spans="1:8" ht="12.75">
      <c r="A2862" s="147" t="s">
        <v>886</v>
      </c>
      <c r="C2862" s="148">
        <v>251.61100000003353</v>
      </c>
      <c r="D2862" s="128">
        <v>4471681.381896973</v>
      </c>
      <c r="F2862" s="128">
        <v>26000</v>
      </c>
      <c r="G2862" s="128">
        <v>27800</v>
      </c>
      <c r="H2862" s="149" t="s">
        <v>393</v>
      </c>
    </row>
    <row r="2864" spans="4:8" ht="12.75">
      <c r="D2864" s="128">
        <v>4474018.021789551</v>
      </c>
      <c r="F2864" s="128">
        <v>25400</v>
      </c>
      <c r="G2864" s="128">
        <v>26500</v>
      </c>
      <c r="H2864" s="149" t="s">
        <v>394</v>
      </c>
    </row>
    <row r="2866" spans="4:8" ht="12.75">
      <c r="D2866" s="128">
        <v>4535205.804954529</v>
      </c>
      <c r="F2866" s="128">
        <v>25800</v>
      </c>
      <c r="G2866" s="128">
        <v>26900</v>
      </c>
      <c r="H2866" s="149" t="s">
        <v>395</v>
      </c>
    </row>
    <row r="2868" spans="1:10" ht="12.75">
      <c r="A2868" s="144" t="s">
        <v>794</v>
      </c>
      <c r="C2868" s="150" t="s">
        <v>795</v>
      </c>
      <c r="D2868" s="128">
        <v>4493635.069547017</v>
      </c>
      <c r="F2868" s="128">
        <v>25733.333333333336</v>
      </c>
      <c r="G2868" s="128">
        <v>27066.666666666664</v>
      </c>
      <c r="H2868" s="128">
        <v>4467228.497805505</v>
      </c>
      <c r="I2868" s="128">
        <v>-0.0001</v>
      </c>
      <c r="J2868" s="128">
        <v>-0.0001</v>
      </c>
    </row>
    <row r="2869" spans="1:8" ht="12.75">
      <c r="A2869" s="127">
        <v>38378.04883101852</v>
      </c>
      <c r="C2869" s="150" t="s">
        <v>796</v>
      </c>
      <c r="D2869" s="128">
        <v>36020.26517457454</v>
      </c>
      <c r="F2869" s="128">
        <v>305.5050463303894</v>
      </c>
      <c r="G2869" s="128">
        <v>665.8328118479393</v>
      </c>
      <c r="H2869" s="128">
        <v>36020.26517457454</v>
      </c>
    </row>
    <row r="2871" spans="3:8" ht="12.75">
      <c r="C2871" s="150" t="s">
        <v>797</v>
      </c>
      <c r="D2871" s="128">
        <v>0.8015841210311183</v>
      </c>
      <c r="F2871" s="128">
        <v>1.1871957758952956</v>
      </c>
      <c r="G2871" s="128">
        <v>2.459973442787953</v>
      </c>
      <c r="H2871" s="128">
        <v>0.8063224254651233</v>
      </c>
    </row>
    <row r="2872" spans="1:10" ht="12.75">
      <c r="A2872" s="144" t="s">
        <v>786</v>
      </c>
      <c r="C2872" s="145" t="s">
        <v>787</v>
      </c>
      <c r="D2872" s="145" t="s">
        <v>788</v>
      </c>
      <c r="F2872" s="145" t="s">
        <v>789</v>
      </c>
      <c r="G2872" s="145" t="s">
        <v>790</v>
      </c>
      <c r="H2872" s="145" t="s">
        <v>791</v>
      </c>
      <c r="I2872" s="146" t="s">
        <v>792</v>
      </c>
      <c r="J2872" s="145" t="s">
        <v>793</v>
      </c>
    </row>
    <row r="2873" spans="1:8" ht="12.75">
      <c r="A2873" s="147" t="s">
        <v>889</v>
      </c>
      <c r="C2873" s="148">
        <v>257.6099999998696</v>
      </c>
      <c r="D2873" s="128">
        <v>211030</v>
      </c>
      <c r="F2873" s="128">
        <v>10027.5</v>
      </c>
      <c r="G2873" s="128">
        <v>9695</v>
      </c>
      <c r="H2873" s="149" t="s">
        <v>396</v>
      </c>
    </row>
    <row r="2875" spans="4:8" ht="12.75">
      <c r="D2875" s="128">
        <v>358480.7682352066</v>
      </c>
      <c r="F2875" s="128">
        <v>10097.5</v>
      </c>
      <c r="G2875" s="128">
        <v>9590</v>
      </c>
      <c r="H2875" s="149" t="s">
        <v>397</v>
      </c>
    </row>
    <row r="2877" spans="4:8" ht="12.75">
      <c r="D2877" s="128">
        <v>261022.5</v>
      </c>
      <c r="F2877" s="128">
        <v>10060</v>
      </c>
      <c r="G2877" s="128">
        <v>9755</v>
      </c>
      <c r="H2877" s="149" t="s">
        <v>398</v>
      </c>
    </row>
    <row r="2879" spans="1:10" ht="12.75">
      <c r="A2879" s="144" t="s">
        <v>794</v>
      </c>
      <c r="C2879" s="150" t="s">
        <v>795</v>
      </c>
      <c r="D2879" s="128">
        <v>276844.42274506885</v>
      </c>
      <c r="F2879" s="128">
        <v>10061.666666666666</v>
      </c>
      <c r="G2879" s="128">
        <v>9680</v>
      </c>
      <c r="H2879" s="128">
        <v>266973.58941173553</v>
      </c>
      <c r="I2879" s="128">
        <v>-0.0001</v>
      </c>
      <c r="J2879" s="128">
        <v>-0.0001</v>
      </c>
    </row>
    <row r="2880" spans="1:8" ht="12.75">
      <c r="A2880" s="127">
        <v>38378.04958333333</v>
      </c>
      <c r="C2880" s="150" t="s">
        <v>796</v>
      </c>
      <c r="D2880" s="128">
        <v>74987.88030609583</v>
      </c>
      <c r="F2880" s="128">
        <v>35.0297492616395</v>
      </c>
      <c r="G2880" s="128">
        <v>83.51646544245034</v>
      </c>
      <c r="H2880" s="128">
        <v>74987.88030609583</v>
      </c>
    </row>
    <row r="2882" spans="3:8" ht="12.75">
      <c r="C2882" s="150" t="s">
        <v>797</v>
      </c>
      <c r="D2882" s="128">
        <v>27.08665017071633</v>
      </c>
      <c r="F2882" s="128">
        <v>0.3481505641375469</v>
      </c>
      <c r="G2882" s="128">
        <v>0.8627734033310986</v>
      </c>
      <c r="H2882" s="128">
        <v>28.088126796110537</v>
      </c>
    </row>
    <row r="2883" spans="1:10" ht="12.75">
      <c r="A2883" s="144" t="s">
        <v>786</v>
      </c>
      <c r="C2883" s="145" t="s">
        <v>787</v>
      </c>
      <c r="D2883" s="145" t="s">
        <v>788</v>
      </c>
      <c r="F2883" s="145" t="s">
        <v>789</v>
      </c>
      <c r="G2883" s="145" t="s">
        <v>790</v>
      </c>
      <c r="H2883" s="145" t="s">
        <v>791</v>
      </c>
      <c r="I2883" s="146" t="s">
        <v>792</v>
      </c>
      <c r="J2883" s="145" t="s">
        <v>793</v>
      </c>
    </row>
    <row r="2884" spans="1:8" ht="12.75">
      <c r="A2884" s="147" t="s">
        <v>888</v>
      </c>
      <c r="C2884" s="148">
        <v>259.9399999999441</v>
      </c>
      <c r="D2884" s="128">
        <v>3454212.164619446</v>
      </c>
      <c r="F2884" s="128">
        <v>22975</v>
      </c>
      <c r="G2884" s="128">
        <v>21850</v>
      </c>
      <c r="H2884" s="149" t="s">
        <v>399</v>
      </c>
    </row>
    <row r="2886" spans="4:8" ht="12.75">
      <c r="D2886" s="128">
        <v>2469725</v>
      </c>
      <c r="F2886" s="128">
        <v>22525</v>
      </c>
      <c r="G2886" s="128">
        <v>22200</v>
      </c>
      <c r="H2886" s="149" t="s">
        <v>400</v>
      </c>
    </row>
    <row r="2888" spans="4:8" ht="12.75">
      <c r="D2888" s="128">
        <v>2280575</v>
      </c>
      <c r="F2888" s="128">
        <v>22650</v>
      </c>
      <c r="G2888" s="128">
        <v>22225</v>
      </c>
      <c r="H2888" s="149" t="s">
        <v>401</v>
      </c>
    </row>
    <row r="2890" spans="1:10" ht="12.75">
      <c r="A2890" s="144" t="s">
        <v>794</v>
      </c>
      <c r="C2890" s="150" t="s">
        <v>795</v>
      </c>
      <c r="D2890" s="128">
        <v>2734837.388206482</v>
      </c>
      <c r="F2890" s="128">
        <v>22716.666666666664</v>
      </c>
      <c r="G2890" s="128">
        <v>22091.666666666664</v>
      </c>
      <c r="H2890" s="128">
        <v>2712430.0649741585</v>
      </c>
      <c r="I2890" s="128">
        <v>-0.0001</v>
      </c>
      <c r="J2890" s="128">
        <v>-0.0001</v>
      </c>
    </row>
    <row r="2891" spans="1:8" ht="12.75">
      <c r="A2891" s="127">
        <v>38378.05037037037</v>
      </c>
      <c r="C2891" s="150" t="s">
        <v>796</v>
      </c>
      <c r="D2891" s="128">
        <v>630134.4954288714</v>
      </c>
      <c r="F2891" s="128">
        <v>232.28933107943922</v>
      </c>
      <c r="G2891" s="128">
        <v>209.66242709015205</v>
      </c>
      <c r="H2891" s="128">
        <v>630134.4954288714</v>
      </c>
    </row>
    <row r="2893" spans="3:8" ht="12.75">
      <c r="C2893" s="150" t="s">
        <v>797</v>
      </c>
      <c r="D2893" s="128">
        <v>23.041022407629008</v>
      </c>
      <c r="F2893" s="128">
        <v>1.0225502468647365</v>
      </c>
      <c r="G2893" s="128">
        <v>0.9490566296046116</v>
      </c>
      <c r="H2893" s="128">
        <v>23.23136377102777</v>
      </c>
    </row>
    <row r="2894" spans="1:10" ht="12.75">
      <c r="A2894" s="144" t="s">
        <v>786</v>
      </c>
      <c r="C2894" s="145" t="s">
        <v>787</v>
      </c>
      <c r="D2894" s="145" t="s">
        <v>788</v>
      </c>
      <c r="F2894" s="145" t="s">
        <v>789</v>
      </c>
      <c r="G2894" s="145" t="s">
        <v>790</v>
      </c>
      <c r="H2894" s="145" t="s">
        <v>791</v>
      </c>
      <c r="I2894" s="146" t="s">
        <v>792</v>
      </c>
      <c r="J2894" s="145" t="s">
        <v>793</v>
      </c>
    </row>
    <row r="2895" spans="1:8" ht="12.75">
      <c r="A2895" s="147" t="s">
        <v>890</v>
      </c>
      <c r="C2895" s="148">
        <v>285.2129999999888</v>
      </c>
      <c r="D2895" s="128">
        <v>5458710.818206787</v>
      </c>
      <c r="F2895" s="128">
        <v>24775</v>
      </c>
      <c r="G2895" s="128">
        <v>30850</v>
      </c>
      <c r="H2895" s="149" t="s">
        <v>402</v>
      </c>
    </row>
    <row r="2897" spans="4:8" ht="12.75">
      <c r="D2897" s="128">
        <v>3265668.260444641</v>
      </c>
      <c r="F2897" s="128">
        <v>21775</v>
      </c>
      <c r="G2897" s="128">
        <v>31425</v>
      </c>
      <c r="H2897" s="149" t="s">
        <v>403</v>
      </c>
    </row>
    <row r="2899" spans="4:8" ht="12.75">
      <c r="D2899" s="128">
        <v>3704450</v>
      </c>
      <c r="F2899" s="128">
        <v>24375</v>
      </c>
      <c r="G2899" s="128">
        <v>30950</v>
      </c>
      <c r="H2899" s="149" t="s">
        <v>404</v>
      </c>
    </row>
    <row r="2901" spans="1:10" ht="12.75">
      <c r="A2901" s="144" t="s">
        <v>794</v>
      </c>
      <c r="C2901" s="150" t="s">
        <v>795</v>
      </c>
      <c r="D2901" s="128">
        <v>4142943.026217143</v>
      </c>
      <c r="F2901" s="128">
        <v>23641.666666666664</v>
      </c>
      <c r="G2901" s="128">
        <v>31075</v>
      </c>
      <c r="H2901" s="128">
        <v>4115191.801024757</v>
      </c>
      <c r="I2901" s="128">
        <v>-0.0001</v>
      </c>
      <c r="J2901" s="128">
        <v>-0.0001</v>
      </c>
    </row>
    <row r="2902" spans="1:8" ht="12.75">
      <c r="A2902" s="127">
        <v>38378.051157407404</v>
      </c>
      <c r="C2902" s="150" t="s">
        <v>796</v>
      </c>
      <c r="D2902" s="128">
        <v>1160416.3113166671</v>
      </c>
      <c r="F2902" s="128">
        <v>1628.9055630494154</v>
      </c>
      <c r="G2902" s="128">
        <v>307.2051431861127</v>
      </c>
      <c r="H2902" s="128">
        <v>1160416.3113166671</v>
      </c>
    </row>
    <row r="2904" spans="3:8" ht="12.75">
      <c r="C2904" s="150" t="s">
        <v>797</v>
      </c>
      <c r="D2904" s="128">
        <v>28.00946824451567</v>
      </c>
      <c r="F2904" s="128">
        <v>6.8899777076464535</v>
      </c>
      <c r="G2904" s="128">
        <v>0.9885925766246588</v>
      </c>
      <c r="H2904" s="128">
        <v>28.198353015470698</v>
      </c>
    </row>
    <row r="2905" spans="1:10" ht="12.75">
      <c r="A2905" s="144" t="s">
        <v>786</v>
      </c>
      <c r="C2905" s="145" t="s">
        <v>787</v>
      </c>
      <c r="D2905" s="145" t="s">
        <v>788</v>
      </c>
      <c r="F2905" s="145" t="s">
        <v>789</v>
      </c>
      <c r="G2905" s="145" t="s">
        <v>790</v>
      </c>
      <c r="H2905" s="145" t="s">
        <v>791</v>
      </c>
      <c r="I2905" s="146" t="s">
        <v>792</v>
      </c>
      <c r="J2905" s="145" t="s">
        <v>793</v>
      </c>
    </row>
    <row r="2906" spans="1:8" ht="12.75">
      <c r="A2906" s="147" t="s">
        <v>886</v>
      </c>
      <c r="C2906" s="148">
        <v>288.1579999998212</v>
      </c>
      <c r="D2906" s="128">
        <v>438164.5676269531</v>
      </c>
      <c r="F2906" s="128">
        <v>4020</v>
      </c>
      <c r="G2906" s="128">
        <v>4390</v>
      </c>
      <c r="H2906" s="149" t="s">
        <v>405</v>
      </c>
    </row>
    <row r="2908" spans="4:8" ht="12.75">
      <c r="D2908" s="128">
        <v>435935.3455619812</v>
      </c>
      <c r="F2908" s="128">
        <v>4020</v>
      </c>
      <c r="G2908" s="128">
        <v>4390</v>
      </c>
      <c r="H2908" s="149" t="s">
        <v>406</v>
      </c>
    </row>
    <row r="2910" spans="4:8" ht="12.75">
      <c r="D2910" s="128">
        <v>404725.00000047684</v>
      </c>
      <c r="F2910" s="128">
        <v>4020</v>
      </c>
      <c r="G2910" s="128">
        <v>4390</v>
      </c>
      <c r="H2910" s="149" t="s">
        <v>407</v>
      </c>
    </row>
    <row r="2912" spans="1:10" ht="12.75">
      <c r="A2912" s="144" t="s">
        <v>794</v>
      </c>
      <c r="C2912" s="150" t="s">
        <v>795</v>
      </c>
      <c r="D2912" s="128">
        <v>426274.97106313705</v>
      </c>
      <c r="F2912" s="128">
        <v>4020</v>
      </c>
      <c r="G2912" s="128">
        <v>4390</v>
      </c>
      <c r="H2912" s="128">
        <v>422067.10601888935</v>
      </c>
      <c r="I2912" s="128">
        <v>-0.0001</v>
      </c>
      <c r="J2912" s="128">
        <v>-0.0001</v>
      </c>
    </row>
    <row r="2913" spans="1:8" ht="12.75">
      <c r="A2913" s="127">
        <v>38378.05168981481</v>
      </c>
      <c r="C2913" s="150" t="s">
        <v>796</v>
      </c>
      <c r="D2913" s="128">
        <v>18696.077057897568</v>
      </c>
      <c r="H2913" s="128">
        <v>18696.077057897568</v>
      </c>
    </row>
    <row r="2915" spans="3:8" ht="12.75">
      <c r="C2915" s="150" t="s">
        <v>797</v>
      </c>
      <c r="D2915" s="128">
        <v>4.38591949493756</v>
      </c>
      <c r="F2915" s="128">
        <v>0</v>
      </c>
      <c r="G2915" s="128">
        <v>0</v>
      </c>
      <c r="H2915" s="128">
        <v>4.429645615894275</v>
      </c>
    </row>
    <row r="2916" spans="1:10" ht="12.75">
      <c r="A2916" s="144" t="s">
        <v>786</v>
      </c>
      <c r="C2916" s="145" t="s">
        <v>787</v>
      </c>
      <c r="D2916" s="145" t="s">
        <v>788</v>
      </c>
      <c r="F2916" s="145" t="s">
        <v>789</v>
      </c>
      <c r="G2916" s="145" t="s">
        <v>790</v>
      </c>
      <c r="H2916" s="145" t="s">
        <v>791</v>
      </c>
      <c r="I2916" s="146" t="s">
        <v>792</v>
      </c>
      <c r="J2916" s="145" t="s">
        <v>793</v>
      </c>
    </row>
    <row r="2917" spans="1:8" ht="12.75">
      <c r="A2917" s="147" t="s">
        <v>887</v>
      </c>
      <c r="C2917" s="148">
        <v>334.94100000010803</v>
      </c>
      <c r="D2917" s="128">
        <v>28369.324882745743</v>
      </c>
      <c r="F2917" s="128">
        <v>25900</v>
      </c>
      <c r="H2917" s="149" t="s">
        <v>408</v>
      </c>
    </row>
    <row r="2919" spans="4:8" ht="12.75">
      <c r="D2919" s="128">
        <v>27525</v>
      </c>
      <c r="F2919" s="128">
        <v>26000</v>
      </c>
      <c r="H2919" s="149" t="s">
        <v>409</v>
      </c>
    </row>
    <row r="2921" spans="4:8" ht="12.75">
      <c r="D2921" s="128">
        <v>28763.713912069798</v>
      </c>
      <c r="F2921" s="128">
        <v>26100</v>
      </c>
      <c r="H2921" s="149" t="s">
        <v>410</v>
      </c>
    </row>
    <row r="2923" spans="1:10" ht="12.75">
      <c r="A2923" s="144" t="s">
        <v>794</v>
      </c>
      <c r="C2923" s="150" t="s">
        <v>795</v>
      </c>
      <c r="D2923" s="128">
        <v>28219.34626493851</v>
      </c>
      <c r="F2923" s="128">
        <v>26000</v>
      </c>
      <c r="H2923" s="128">
        <v>2219.3462649385133</v>
      </c>
      <c r="I2923" s="128">
        <v>-0.0001</v>
      </c>
      <c r="J2923" s="128">
        <v>-0.0001</v>
      </c>
    </row>
    <row r="2924" spans="1:8" ht="12.75">
      <c r="A2924" s="127">
        <v>38378.0522337963</v>
      </c>
      <c r="C2924" s="150" t="s">
        <v>796</v>
      </c>
      <c r="D2924" s="128">
        <v>632.8295412970353</v>
      </c>
      <c r="F2924" s="128">
        <v>100</v>
      </c>
      <c r="H2924" s="128">
        <v>632.8295412970353</v>
      </c>
    </row>
    <row r="2926" spans="3:8" ht="12.75">
      <c r="C2926" s="150" t="s">
        <v>797</v>
      </c>
      <c r="D2926" s="128">
        <v>2.2425379218770303</v>
      </c>
      <c r="F2926" s="128">
        <v>0.3846153846153846</v>
      </c>
      <c r="H2926" s="128">
        <v>28.514231929219385</v>
      </c>
    </row>
    <row r="2927" spans="1:10" ht="12.75">
      <c r="A2927" s="144" t="s">
        <v>786</v>
      </c>
      <c r="C2927" s="145" t="s">
        <v>787</v>
      </c>
      <c r="D2927" s="145" t="s">
        <v>788</v>
      </c>
      <c r="F2927" s="145" t="s">
        <v>789</v>
      </c>
      <c r="G2927" s="145" t="s">
        <v>790</v>
      </c>
      <c r="H2927" s="145" t="s">
        <v>791</v>
      </c>
      <c r="I2927" s="146" t="s">
        <v>792</v>
      </c>
      <c r="J2927" s="145" t="s">
        <v>793</v>
      </c>
    </row>
    <row r="2928" spans="1:8" ht="12.75">
      <c r="A2928" s="147" t="s">
        <v>891</v>
      </c>
      <c r="C2928" s="148">
        <v>393.36599999992177</v>
      </c>
      <c r="D2928" s="128">
        <v>156925</v>
      </c>
      <c r="F2928" s="128">
        <v>8200</v>
      </c>
      <c r="G2928" s="128">
        <v>8300</v>
      </c>
      <c r="H2928" s="149" t="s">
        <v>411</v>
      </c>
    </row>
    <row r="2930" spans="4:8" ht="12.75">
      <c r="D2930" s="128">
        <v>259038.50297379494</v>
      </c>
      <c r="F2930" s="128">
        <v>8100</v>
      </c>
      <c r="G2930" s="128">
        <v>8300</v>
      </c>
      <c r="H2930" s="149" t="s">
        <v>412</v>
      </c>
    </row>
    <row r="2932" spans="4:8" ht="12.75">
      <c r="D2932" s="128">
        <v>262551.62039232254</v>
      </c>
      <c r="F2932" s="128">
        <v>8100</v>
      </c>
      <c r="G2932" s="128">
        <v>8400</v>
      </c>
      <c r="H2932" s="149" t="s">
        <v>413</v>
      </c>
    </row>
    <row r="2934" spans="1:10" ht="12.75">
      <c r="A2934" s="144" t="s">
        <v>794</v>
      </c>
      <c r="C2934" s="150" t="s">
        <v>795</v>
      </c>
      <c r="D2934" s="128">
        <v>226171.70778870583</v>
      </c>
      <c r="F2934" s="128">
        <v>8133.333333333334</v>
      </c>
      <c r="G2934" s="128">
        <v>8333.333333333334</v>
      </c>
      <c r="H2934" s="128">
        <v>217938.3744553725</v>
      </c>
      <c r="I2934" s="128">
        <v>-0.0001</v>
      </c>
      <c r="J2934" s="128">
        <v>-0.0001</v>
      </c>
    </row>
    <row r="2935" spans="1:8" ht="12.75">
      <c r="A2935" s="127">
        <v>38378.05278935185</v>
      </c>
      <c r="C2935" s="150" t="s">
        <v>796</v>
      </c>
      <c r="D2935" s="128">
        <v>59995.12816204253</v>
      </c>
      <c r="F2935" s="128">
        <v>57.73502691896257</v>
      </c>
      <c r="G2935" s="128">
        <v>57.73502691896257</v>
      </c>
      <c r="H2935" s="128">
        <v>59995.12816204253</v>
      </c>
    </row>
    <row r="2937" spans="3:8" ht="12.75">
      <c r="C2937" s="150" t="s">
        <v>797</v>
      </c>
      <c r="D2937" s="128">
        <v>26.526362978207327</v>
      </c>
      <c r="F2937" s="128">
        <v>0.7098568883479003</v>
      </c>
      <c r="G2937" s="128">
        <v>0.6928203230275507</v>
      </c>
      <c r="H2937" s="128">
        <v>27.528482908056098</v>
      </c>
    </row>
    <row r="2938" spans="1:10" ht="12.75">
      <c r="A2938" s="144" t="s">
        <v>786</v>
      </c>
      <c r="C2938" s="145" t="s">
        <v>787</v>
      </c>
      <c r="D2938" s="145" t="s">
        <v>788</v>
      </c>
      <c r="F2938" s="145" t="s">
        <v>789</v>
      </c>
      <c r="G2938" s="145" t="s">
        <v>790</v>
      </c>
      <c r="H2938" s="145" t="s">
        <v>791</v>
      </c>
      <c r="I2938" s="146" t="s">
        <v>792</v>
      </c>
      <c r="J2938" s="145" t="s">
        <v>793</v>
      </c>
    </row>
    <row r="2939" spans="1:8" ht="12.75">
      <c r="A2939" s="147" t="s">
        <v>885</v>
      </c>
      <c r="C2939" s="148">
        <v>396.15199999976903</v>
      </c>
      <c r="D2939" s="128">
        <v>254050</v>
      </c>
      <c r="F2939" s="128">
        <v>65900</v>
      </c>
      <c r="G2939" s="128">
        <v>67200</v>
      </c>
      <c r="H2939" s="149" t="s">
        <v>414</v>
      </c>
    </row>
    <row r="2941" spans="4:8" ht="12.75">
      <c r="D2941" s="128">
        <v>330125.2345376015</v>
      </c>
      <c r="F2941" s="128">
        <v>66100</v>
      </c>
      <c r="G2941" s="128">
        <v>68100</v>
      </c>
      <c r="H2941" s="149" t="s">
        <v>415</v>
      </c>
    </row>
    <row r="2943" spans="4:8" ht="12.75">
      <c r="D2943" s="128">
        <v>349533.04316425323</v>
      </c>
      <c r="F2943" s="128">
        <v>66700</v>
      </c>
      <c r="G2943" s="128">
        <v>67700</v>
      </c>
      <c r="H2943" s="149" t="s">
        <v>416</v>
      </c>
    </row>
    <row r="2945" spans="1:10" ht="12.75">
      <c r="A2945" s="144" t="s">
        <v>794</v>
      </c>
      <c r="C2945" s="150" t="s">
        <v>795</v>
      </c>
      <c r="D2945" s="128">
        <v>311236.0925672849</v>
      </c>
      <c r="F2945" s="128">
        <v>66233.33333333333</v>
      </c>
      <c r="G2945" s="128">
        <v>67666.66666666667</v>
      </c>
      <c r="H2945" s="128">
        <v>244293.76200842636</v>
      </c>
      <c r="I2945" s="128">
        <v>-0.0001</v>
      </c>
      <c r="J2945" s="128">
        <v>-0.0001</v>
      </c>
    </row>
    <row r="2946" spans="1:8" ht="12.75">
      <c r="A2946" s="127">
        <v>38378.05335648148</v>
      </c>
      <c r="C2946" s="150" t="s">
        <v>796</v>
      </c>
      <c r="D2946" s="128">
        <v>50466.351624203635</v>
      </c>
      <c r="F2946" s="128">
        <v>416.33319989322655</v>
      </c>
      <c r="G2946" s="128">
        <v>450.9249752822894</v>
      </c>
      <c r="H2946" s="128">
        <v>50466.351624203635</v>
      </c>
    </row>
    <row r="2948" spans="3:8" ht="12.75">
      <c r="C2948" s="150" t="s">
        <v>797</v>
      </c>
      <c r="D2948" s="128">
        <v>16.214813393884743</v>
      </c>
      <c r="F2948" s="128">
        <v>0.6285856062806643</v>
      </c>
      <c r="G2948" s="128">
        <v>0.6663915890871271</v>
      </c>
      <c r="H2948" s="128">
        <v>20.65805987402286</v>
      </c>
    </row>
    <row r="2949" spans="1:10" ht="12.75">
      <c r="A2949" s="144" t="s">
        <v>786</v>
      </c>
      <c r="C2949" s="145" t="s">
        <v>787</v>
      </c>
      <c r="D2949" s="145" t="s">
        <v>788</v>
      </c>
      <c r="F2949" s="145" t="s">
        <v>789</v>
      </c>
      <c r="G2949" s="145" t="s">
        <v>790</v>
      </c>
      <c r="H2949" s="145" t="s">
        <v>791</v>
      </c>
      <c r="I2949" s="146" t="s">
        <v>792</v>
      </c>
      <c r="J2949" s="145" t="s">
        <v>793</v>
      </c>
    </row>
    <row r="2950" spans="1:8" ht="12.75">
      <c r="A2950" s="147" t="s">
        <v>892</v>
      </c>
      <c r="C2950" s="148">
        <v>589.5920000001788</v>
      </c>
      <c r="D2950" s="128">
        <v>9014.869231238961</v>
      </c>
      <c r="F2950" s="128">
        <v>1950</v>
      </c>
      <c r="G2950" s="128">
        <v>1910</v>
      </c>
      <c r="H2950" s="149" t="s">
        <v>417</v>
      </c>
    </row>
    <row r="2952" spans="4:8" ht="12.75">
      <c r="D2952" s="128">
        <v>8811.071474343538</v>
      </c>
      <c r="F2952" s="128">
        <v>1990</v>
      </c>
      <c r="G2952" s="128">
        <v>1910</v>
      </c>
      <c r="H2952" s="149" t="s">
        <v>418</v>
      </c>
    </row>
    <row r="2954" spans="4:8" ht="12.75">
      <c r="D2954" s="128">
        <v>8550.926320374012</v>
      </c>
      <c r="F2954" s="128">
        <v>1929.9999999981374</v>
      </c>
      <c r="G2954" s="128">
        <v>1940</v>
      </c>
      <c r="H2954" s="149" t="s">
        <v>419</v>
      </c>
    </row>
    <row r="2956" spans="1:10" ht="12.75">
      <c r="A2956" s="144" t="s">
        <v>794</v>
      </c>
      <c r="C2956" s="150" t="s">
        <v>795</v>
      </c>
      <c r="D2956" s="128">
        <v>8792.289008652171</v>
      </c>
      <c r="F2956" s="128">
        <v>1956.6666666660458</v>
      </c>
      <c r="G2956" s="128">
        <v>1920</v>
      </c>
      <c r="H2956" s="128">
        <v>6853.955675319148</v>
      </c>
      <c r="I2956" s="128">
        <v>-0.0001</v>
      </c>
      <c r="J2956" s="128">
        <v>-0.0001</v>
      </c>
    </row>
    <row r="2957" spans="1:8" ht="12.75">
      <c r="A2957" s="127">
        <v>38378.05395833333</v>
      </c>
      <c r="C2957" s="150" t="s">
        <v>796</v>
      </c>
      <c r="D2957" s="128">
        <v>232.54105422172103</v>
      </c>
      <c r="F2957" s="128">
        <v>30.550504633845357</v>
      </c>
      <c r="G2957" s="128">
        <v>17.32050807568877</v>
      </c>
      <c r="H2957" s="128">
        <v>232.54105422172103</v>
      </c>
    </row>
    <row r="2959" spans="3:8" ht="12.75">
      <c r="C2959" s="150" t="s">
        <v>797</v>
      </c>
      <c r="D2959" s="128">
        <v>2.6448295090491887</v>
      </c>
      <c r="F2959" s="128">
        <v>1.5613545809465958</v>
      </c>
      <c r="G2959" s="128">
        <v>0.9021097956087903</v>
      </c>
      <c r="H2959" s="128">
        <v>3.3928006721591895</v>
      </c>
    </row>
    <row r="2960" spans="1:10" ht="12.75">
      <c r="A2960" s="144" t="s">
        <v>786</v>
      </c>
      <c r="C2960" s="145" t="s">
        <v>787</v>
      </c>
      <c r="D2960" s="145" t="s">
        <v>788</v>
      </c>
      <c r="F2960" s="145" t="s">
        <v>789</v>
      </c>
      <c r="G2960" s="145" t="s">
        <v>790</v>
      </c>
      <c r="H2960" s="145" t="s">
        <v>791</v>
      </c>
      <c r="I2960" s="146" t="s">
        <v>792</v>
      </c>
      <c r="J2960" s="145" t="s">
        <v>793</v>
      </c>
    </row>
    <row r="2961" spans="1:8" ht="12.75">
      <c r="A2961" s="147" t="s">
        <v>893</v>
      </c>
      <c r="C2961" s="148">
        <v>766.4900000002235</v>
      </c>
      <c r="D2961" s="128">
        <v>2006.1790143679827</v>
      </c>
      <c r="F2961" s="128">
        <v>1578</v>
      </c>
      <c r="G2961" s="128">
        <v>1835.9999999981374</v>
      </c>
      <c r="H2961" s="149" t="s">
        <v>420</v>
      </c>
    </row>
    <row r="2963" spans="4:8" ht="12.75">
      <c r="D2963" s="128">
        <v>1885.2500000018626</v>
      </c>
      <c r="F2963" s="128">
        <v>1663</v>
      </c>
      <c r="G2963" s="128">
        <v>1642.0000000018626</v>
      </c>
      <c r="H2963" s="149" t="s">
        <v>421</v>
      </c>
    </row>
    <row r="2965" spans="4:8" ht="12.75">
      <c r="D2965" s="128">
        <v>2048.0759911984205</v>
      </c>
      <c r="F2965" s="128">
        <v>1729.9999999981374</v>
      </c>
      <c r="G2965" s="128">
        <v>1646</v>
      </c>
      <c r="H2965" s="149" t="s">
        <v>422</v>
      </c>
    </row>
    <row r="2967" spans="1:10" ht="12.75">
      <c r="A2967" s="144" t="s">
        <v>794</v>
      </c>
      <c r="C2967" s="150" t="s">
        <v>795</v>
      </c>
      <c r="D2967" s="128">
        <v>1979.8350018560886</v>
      </c>
      <c r="F2967" s="128">
        <v>1656.9999999993793</v>
      </c>
      <c r="G2967" s="128">
        <v>1708</v>
      </c>
      <c r="H2967" s="128">
        <v>296.33987990516744</v>
      </c>
      <c r="I2967" s="128">
        <v>-0.0001</v>
      </c>
      <c r="J2967" s="128">
        <v>-0.0001</v>
      </c>
    </row>
    <row r="2968" spans="1:8" ht="12.75">
      <c r="A2968" s="127">
        <v>38378.05457175926</v>
      </c>
      <c r="C2968" s="150" t="s">
        <v>796</v>
      </c>
      <c r="D2968" s="128">
        <v>84.54928207089368</v>
      </c>
      <c r="F2968" s="128">
        <v>76.1774244764425</v>
      </c>
      <c r="G2968" s="128">
        <v>110.86929241065083</v>
      </c>
      <c r="H2968" s="128">
        <v>84.54928207089368</v>
      </c>
    </row>
    <row r="2970" spans="3:8" ht="12.75">
      <c r="C2970" s="150" t="s">
        <v>797</v>
      </c>
      <c r="D2970" s="128">
        <v>4.27052163395581</v>
      </c>
      <c r="F2970" s="128">
        <v>4.597309865809959</v>
      </c>
      <c r="G2970" s="128">
        <v>6.491176370647002</v>
      </c>
      <c r="H2970" s="128">
        <v>28.531185913266395</v>
      </c>
    </row>
    <row r="2971" spans="1:16" ht="12.75">
      <c r="A2971" s="138" t="s">
        <v>736</v>
      </c>
      <c r="B2971" s="133" t="s">
        <v>423</v>
      </c>
      <c r="D2971" s="138" t="s">
        <v>737</v>
      </c>
      <c r="E2971" s="133" t="s">
        <v>738</v>
      </c>
      <c r="F2971" s="134" t="s">
        <v>829</v>
      </c>
      <c r="G2971" s="139" t="s">
        <v>740</v>
      </c>
      <c r="H2971" s="140">
        <v>2</v>
      </c>
      <c r="I2971" s="141" t="s">
        <v>741</v>
      </c>
      <c r="J2971" s="140">
        <v>11</v>
      </c>
      <c r="K2971" s="139" t="s">
        <v>742</v>
      </c>
      <c r="L2971" s="142">
        <v>1</v>
      </c>
      <c r="M2971" s="139" t="s">
        <v>743</v>
      </c>
      <c r="N2971" s="143">
        <v>1</v>
      </c>
      <c r="O2971" s="139" t="s">
        <v>744</v>
      </c>
      <c r="P2971" s="143">
        <v>1</v>
      </c>
    </row>
    <row r="2973" spans="1:10" ht="12.75">
      <c r="A2973" s="144" t="s">
        <v>786</v>
      </c>
      <c r="C2973" s="145" t="s">
        <v>787</v>
      </c>
      <c r="D2973" s="145" t="s">
        <v>788</v>
      </c>
      <c r="F2973" s="145" t="s">
        <v>789</v>
      </c>
      <c r="G2973" s="145" t="s">
        <v>790</v>
      </c>
      <c r="H2973" s="145" t="s">
        <v>791</v>
      </c>
      <c r="I2973" s="146" t="s">
        <v>792</v>
      </c>
      <c r="J2973" s="145" t="s">
        <v>793</v>
      </c>
    </row>
    <row r="2974" spans="1:8" ht="12.75">
      <c r="A2974" s="147" t="s">
        <v>717</v>
      </c>
      <c r="C2974" s="148">
        <v>178.2290000000503</v>
      </c>
      <c r="D2974" s="128">
        <v>554.8367834985256</v>
      </c>
      <c r="F2974" s="128">
        <v>524</v>
      </c>
      <c r="G2974" s="128">
        <v>533</v>
      </c>
      <c r="H2974" s="149" t="s">
        <v>424</v>
      </c>
    </row>
    <row r="2976" spans="4:8" ht="12.75">
      <c r="D2976" s="128">
        <v>566</v>
      </c>
      <c r="F2976" s="128">
        <v>635</v>
      </c>
      <c r="G2976" s="128">
        <v>534</v>
      </c>
      <c r="H2976" s="149" t="s">
        <v>425</v>
      </c>
    </row>
    <row r="2978" spans="4:8" ht="12.75">
      <c r="D2978" s="128">
        <v>633.7393886605278</v>
      </c>
      <c r="F2978" s="128">
        <v>493</v>
      </c>
      <c r="G2978" s="128">
        <v>548</v>
      </c>
      <c r="H2978" s="149" t="s">
        <v>426</v>
      </c>
    </row>
    <row r="2980" spans="1:8" ht="12.75">
      <c r="A2980" s="144" t="s">
        <v>794</v>
      </c>
      <c r="C2980" s="150" t="s">
        <v>795</v>
      </c>
      <c r="D2980" s="128">
        <v>584.8587240530178</v>
      </c>
      <c r="F2980" s="128">
        <v>550.6666666666666</v>
      </c>
      <c r="G2980" s="128">
        <v>538.3333333333334</v>
      </c>
      <c r="H2980" s="128">
        <v>41.84455082467133</v>
      </c>
    </row>
    <row r="2981" spans="1:8" ht="12.75">
      <c r="A2981" s="127">
        <v>38378.05689814815</v>
      </c>
      <c r="C2981" s="150" t="s">
        <v>796</v>
      </c>
      <c r="D2981" s="128">
        <v>42.698288958911355</v>
      </c>
      <c r="F2981" s="128">
        <v>74.66145815166841</v>
      </c>
      <c r="G2981" s="128">
        <v>8.386497083606082</v>
      </c>
      <c r="H2981" s="128">
        <v>42.698288958911355</v>
      </c>
    </row>
    <row r="2983" spans="3:8" ht="12.75">
      <c r="C2983" s="150" t="s">
        <v>797</v>
      </c>
      <c r="D2983" s="128">
        <v>7.300615892846069</v>
      </c>
      <c r="F2983" s="128">
        <v>13.558376177663758</v>
      </c>
      <c r="G2983" s="128">
        <v>1.557863235344783</v>
      </c>
      <c r="H2983" s="128">
        <v>102.04026119868553</v>
      </c>
    </row>
    <row r="2984" spans="1:10" ht="12.75">
      <c r="A2984" s="144" t="s">
        <v>786</v>
      </c>
      <c r="C2984" s="145" t="s">
        <v>787</v>
      </c>
      <c r="D2984" s="145" t="s">
        <v>788</v>
      </c>
      <c r="F2984" s="145" t="s">
        <v>789</v>
      </c>
      <c r="G2984" s="145" t="s">
        <v>790</v>
      </c>
      <c r="H2984" s="145" t="s">
        <v>791</v>
      </c>
      <c r="I2984" s="146" t="s">
        <v>792</v>
      </c>
      <c r="J2984" s="145" t="s">
        <v>793</v>
      </c>
    </row>
    <row r="2985" spans="1:8" ht="12.75">
      <c r="A2985" s="147" t="s">
        <v>886</v>
      </c>
      <c r="C2985" s="148">
        <v>251.61100000003353</v>
      </c>
      <c r="D2985" s="128">
        <v>4594457.62739563</v>
      </c>
      <c r="F2985" s="128">
        <v>26700</v>
      </c>
      <c r="G2985" s="128">
        <v>26300</v>
      </c>
      <c r="H2985" s="149" t="s">
        <v>427</v>
      </c>
    </row>
    <row r="2987" spans="4:8" ht="12.75">
      <c r="D2987" s="128">
        <v>4314001.633041382</v>
      </c>
      <c r="F2987" s="128">
        <v>27800</v>
      </c>
      <c r="G2987" s="128">
        <v>27200</v>
      </c>
      <c r="H2987" s="149" t="s">
        <v>428</v>
      </c>
    </row>
    <row r="2989" spans="4:8" ht="12.75">
      <c r="D2989" s="128">
        <v>3743500</v>
      </c>
      <c r="F2989" s="128">
        <v>26500</v>
      </c>
      <c r="G2989" s="128">
        <v>26100</v>
      </c>
      <c r="H2989" s="149" t="s">
        <v>429</v>
      </c>
    </row>
    <row r="2991" spans="1:10" ht="12.75">
      <c r="A2991" s="144" t="s">
        <v>794</v>
      </c>
      <c r="C2991" s="150" t="s">
        <v>795</v>
      </c>
      <c r="D2991" s="128">
        <v>4217319.753479004</v>
      </c>
      <c r="F2991" s="128">
        <v>27000</v>
      </c>
      <c r="G2991" s="128">
        <v>26533.333333333336</v>
      </c>
      <c r="H2991" s="128">
        <v>4190555.386921866</v>
      </c>
      <c r="I2991" s="128">
        <v>-0.0001</v>
      </c>
      <c r="J2991" s="128">
        <v>-0.0001</v>
      </c>
    </row>
    <row r="2992" spans="1:8" ht="12.75">
      <c r="A2992" s="127">
        <v>38378.057488425926</v>
      </c>
      <c r="C2992" s="150" t="s">
        <v>796</v>
      </c>
      <c r="D2992" s="128">
        <v>433638.9745888701</v>
      </c>
      <c r="F2992" s="128">
        <v>700</v>
      </c>
      <c r="G2992" s="128">
        <v>585.9465277082315</v>
      </c>
      <c r="H2992" s="128">
        <v>433638.9745888701</v>
      </c>
    </row>
    <row r="2994" spans="3:8" ht="12.75">
      <c r="C2994" s="150" t="s">
        <v>797</v>
      </c>
      <c r="D2994" s="128">
        <v>10.28233569985172</v>
      </c>
      <c r="F2994" s="128">
        <v>2.592592592592593</v>
      </c>
      <c r="G2994" s="128">
        <v>2.2083411848300183</v>
      </c>
      <c r="H2994" s="128">
        <v>10.348007234129309</v>
      </c>
    </row>
    <row r="2995" spans="1:10" ht="12.75">
      <c r="A2995" s="144" t="s">
        <v>786</v>
      </c>
      <c r="C2995" s="145" t="s">
        <v>787</v>
      </c>
      <c r="D2995" s="145" t="s">
        <v>788</v>
      </c>
      <c r="F2995" s="145" t="s">
        <v>789</v>
      </c>
      <c r="G2995" s="145" t="s">
        <v>790</v>
      </c>
      <c r="H2995" s="145" t="s">
        <v>791</v>
      </c>
      <c r="I2995" s="146" t="s">
        <v>792</v>
      </c>
      <c r="J2995" s="145" t="s">
        <v>793</v>
      </c>
    </row>
    <row r="2996" spans="1:8" ht="12.75">
      <c r="A2996" s="147" t="s">
        <v>889</v>
      </c>
      <c r="C2996" s="148">
        <v>257.6099999998696</v>
      </c>
      <c r="D2996" s="128">
        <v>369665</v>
      </c>
      <c r="F2996" s="128">
        <v>11160</v>
      </c>
      <c r="G2996" s="128">
        <v>9767.5</v>
      </c>
      <c r="H2996" s="149" t="s">
        <v>430</v>
      </c>
    </row>
    <row r="2998" spans="4:8" ht="12.75">
      <c r="D2998" s="128">
        <v>397098.77171850204</v>
      </c>
      <c r="F2998" s="128">
        <v>11727.5</v>
      </c>
      <c r="G2998" s="128">
        <v>9827.5</v>
      </c>
      <c r="H2998" s="149" t="s">
        <v>431</v>
      </c>
    </row>
    <row r="3000" spans="4:8" ht="12.75">
      <c r="D3000" s="128">
        <v>404147.0718188286</v>
      </c>
      <c r="F3000" s="128">
        <v>10937.5</v>
      </c>
      <c r="G3000" s="128">
        <v>9755</v>
      </c>
      <c r="H3000" s="149" t="s">
        <v>432</v>
      </c>
    </row>
    <row r="3002" spans="1:10" ht="12.75">
      <c r="A3002" s="144" t="s">
        <v>794</v>
      </c>
      <c r="C3002" s="150" t="s">
        <v>795</v>
      </c>
      <c r="D3002" s="128">
        <v>390303.61451244354</v>
      </c>
      <c r="F3002" s="128">
        <v>11275</v>
      </c>
      <c r="G3002" s="128">
        <v>9783.333333333334</v>
      </c>
      <c r="H3002" s="128">
        <v>379774.4478457769</v>
      </c>
      <c r="I3002" s="128">
        <v>-0.0001</v>
      </c>
      <c r="J3002" s="128">
        <v>-0.0001</v>
      </c>
    </row>
    <row r="3003" spans="1:8" ht="12.75">
      <c r="A3003" s="127">
        <v>38378.058229166665</v>
      </c>
      <c r="C3003" s="150" t="s">
        <v>796</v>
      </c>
      <c r="D3003" s="128">
        <v>18217.682078711758</v>
      </c>
      <c r="F3003" s="128">
        <v>407.36193980292273</v>
      </c>
      <c r="G3003" s="128">
        <v>38.75671984744495</v>
      </c>
      <c r="H3003" s="128">
        <v>18217.682078711758</v>
      </c>
    </row>
    <row r="3005" spans="3:8" ht="12.75">
      <c r="C3005" s="150" t="s">
        <v>797</v>
      </c>
      <c r="D3005" s="128">
        <v>4.667566838054724</v>
      </c>
      <c r="F3005" s="128">
        <v>3.6129662066778074</v>
      </c>
      <c r="G3005" s="128">
        <v>0.39615045840659235</v>
      </c>
      <c r="H3005" s="128">
        <v>4.7969741466413245</v>
      </c>
    </row>
    <row r="3006" spans="1:10" ht="12.75">
      <c r="A3006" s="144" t="s">
        <v>786</v>
      </c>
      <c r="C3006" s="145" t="s">
        <v>787</v>
      </c>
      <c r="D3006" s="145" t="s">
        <v>788</v>
      </c>
      <c r="F3006" s="145" t="s">
        <v>789</v>
      </c>
      <c r="G3006" s="145" t="s">
        <v>790</v>
      </c>
      <c r="H3006" s="145" t="s">
        <v>791</v>
      </c>
      <c r="I3006" s="146" t="s">
        <v>792</v>
      </c>
      <c r="J3006" s="145" t="s">
        <v>793</v>
      </c>
    </row>
    <row r="3007" spans="1:8" ht="12.75">
      <c r="A3007" s="147" t="s">
        <v>888</v>
      </c>
      <c r="C3007" s="148">
        <v>259.9399999999441</v>
      </c>
      <c r="D3007" s="128">
        <v>3748297.806072235</v>
      </c>
      <c r="F3007" s="128">
        <v>24400</v>
      </c>
      <c r="G3007" s="128">
        <v>22150</v>
      </c>
      <c r="H3007" s="149" t="s">
        <v>433</v>
      </c>
    </row>
    <row r="3009" spans="4:8" ht="12.75">
      <c r="D3009" s="128">
        <v>3940206.358894348</v>
      </c>
      <c r="F3009" s="128">
        <v>25100</v>
      </c>
      <c r="G3009" s="128">
        <v>21600</v>
      </c>
      <c r="H3009" s="149" t="s">
        <v>434</v>
      </c>
    </row>
    <row r="3011" spans="4:8" ht="12.75">
      <c r="D3011" s="128">
        <v>4046604.046749115</v>
      </c>
      <c r="F3011" s="128">
        <v>24525</v>
      </c>
      <c r="G3011" s="128">
        <v>21375</v>
      </c>
      <c r="H3011" s="149" t="s">
        <v>435</v>
      </c>
    </row>
    <row r="3013" spans="1:10" ht="12.75">
      <c r="A3013" s="144" t="s">
        <v>794</v>
      </c>
      <c r="C3013" s="150" t="s">
        <v>795</v>
      </c>
      <c r="D3013" s="128">
        <v>3911702.7372385664</v>
      </c>
      <c r="F3013" s="128">
        <v>24675</v>
      </c>
      <c r="G3013" s="128">
        <v>21708.333333333336</v>
      </c>
      <c r="H3013" s="128">
        <v>3888496.087406916</v>
      </c>
      <c r="I3013" s="128">
        <v>-0.0001</v>
      </c>
      <c r="J3013" s="128">
        <v>-0.0001</v>
      </c>
    </row>
    <row r="3014" spans="1:8" ht="12.75">
      <c r="A3014" s="127">
        <v>38378.059016203704</v>
      </c>
      <c r="C3014" s="150" t="s">
        <v>796</v>
      </c>
      <c r="D3014" s="128">
        <v>151181.99509965905</v>
      </c>
      <c r="F3014" s="128">
        <v>373.329613076702</v>
      </c>
      <c r="G3014" s="128">
        <v>398.6957904635229</v>
      </c>
      <c r="H3014" s="128">
        <v>151181.99509965905</v>
      </c>
    </row>
    <row r="3016" spans="3:8" ht="12.75">
      <c r="C3016" s="150" t="s">
        <v>797</v>
      </c>
      <c r="D3016" s="128">
        <v>3.8648641079098125</v>
      </c>
      <c r="F3016" s="128">
        <v>1.5129872870383057</v>
      </c>
      <c r="G3016" s="128">
        <v>1.8366024896592226</v>
      </c>
      <c r="H3016" s="128">
        <v>3.88792972144859</v>
      </c>
    </row>
    <row r="3017" spans="1:10" ht="12.75">
      <c r="A3017" s="144" t="s">
        <v>786</v>
      </c>
      <c r="C3017" s="145" t="s">
        <v>787</v>
      </c>
      <c r="D3017" s="145" t="s">
        <v>788</v>
      </c>
      <c r="F3017" s="145" t="s">
        <v>789</v>
      </c>
      <c r="G3017" s="145" t="s">
        <v>790</v>
      </c>
      <c r="H3017" s="145" t="s">
        <v>791</v>
      </c>
      <c r="I3017" s="146" t="s">
        <v>792</v>
      </c>
      <c r="J3017" s="145" t="s">
        <v>793</v>
      </c>
    </row>
    <row r="3018" spans="1:8" ht="12.75">
      <c r="A3018" s="147" t="s">
        <v>890</v>
      </c>
      <c r="C3018" s="148">
        <v>285.2129999999888</v>
      </c>
      <c r="D3018" s="128">
        <v>3687982.273376465</v>
      </c>
      <c r="F3018" s="128">
        <v>20775</v>
      </c>
      <c r="G3018" s="128">
        <v>21450</v>
      </c>
      <c r="H3018" s="149" t="s">
        <v>436</v>
      </c>
    </row>
    <row r="3020" spans="4:8" ht="12.75">
      <c r="D3020" s="128">
        <v>3607015.584838867</v>
      </c>
      <c r="F3020" s="128">
        <v>24925</v>
      </c>
      <c r="G3020" s="128">
        <v>19250</v>
      </c>
      <c r="H3020" s="149" t="s">
        <v>437</v>
      </c>
    </row>
    <row r="3022" spans="4:8" ht="12.75">
      <c r="D3022" s="128">
        <v>3835332.521030426</v>
      </c>
      <c r="F3022" s="128">
        <v>20225</v>
      </c>
      <c r="G3022" s="128">
        <v>19350</v>
      </c>
      <c r="H3022" s="149" t="s">
        <v>438</v>
      </c>
    </row>
    <row r="3024" spans="1:10" ht="12.75">
      <c r="A3024" s="144" t="s">
        <v>794</v>
      </c>
      <c r="C3024" s="150" t="s">
        <v>795</v>
      </c>
      <c r="D3024" s="128">
        <v>3710110.1264152527</v>
      </c>
      <c r="F3024" s="128">
        <v>21975</v>
      </c>
      <c r="G3024" s="128">
        <v>20016.666666666668</v>
      </c>
      <c r="H3024" s="128">
        <v>3689217.8015873865</v>
      </c>
      <c r="I3024" s="128">
        <v>-0.0001</v>
      </c>
      <c r="J3024" s="128">
        <v>-0.0001</v>
      </c>
    </row>
    <row r="3025" spans="1:8" ht="12.75">
      <c r="A3025" s="127">
        <v>38378.05980324074</v>
      </c>
      <c r="C3025" s="150" t="s">
        <v>796</v>
      </c>
      <c r="D3025" s="128">
        <v>115755.72231234761</v>
      </c>
      <c r="F3025" s="128">
        <v>2569.5330315059196</v>
      </c>
      <c r="G3025" s="128">
        <v>1242.309676905615</v>
      </c>
      <c r="H3025" s="128">
        <v>115755.72231234761</v>
      </c>
    </row>
    <row r="3027" spans="3:8" ht="12.75">
      <c r="C3027" s="150" t="s">
        <v>797</v>
      </c>
      <c r="D3027" s="128">
        <v>3.1200077185900676</v>
      </c>
      <c r="F3027" s="128">
        <v>11.69298307852523</v>
      </c>
      <c r="G3027" s="128">
        <v>6.206376404191247</v>
      </c>
      <c r="H3027" s="128">
        <v>3.137676562835096</v>
      </c>
    </row>
    <row r="3028" spans="1:10" ht="12.75">
      <c r="A3028" s="144" t="s">
        <v>786</v>
      </c>
      <c r="C3028" s="145" t="s">
        <v>787</v>
      </c>
      <c r="D3028" s="145" t="s">
        <v>788</v>
      </c>
      <c r="F3028" s="145" t="s">
        <v>789</v>
      </c>
      <c r="G3028" s="145" t="s">
        <v>790</v>
      </c>
      <c r="H3028" s="145" t="s">
        <v>791</v>
      </c>
      <c r="I3028" s="146" t="s">
        <v>792</v>
      </c>
      <c r="J3028" s="145" t="s">
        <v>793</v>
      </c>
    </row>
    <row r="3029" spans="1:8" ht="12.75">
      <c r="A3029" s="147" t="s">
        <v>886</v>
      </c>
      <c r="C3029" s="148">
        <v>288.1579999998212</v>
      </c>
      <c r="D3029" s="128">
        <v>442773.75837659836</v>
      </c>
      <c r="F3029" s="128">
        <v>4110</v>
      </c>
      <c r="G3029" s="128">
        <v>3850</v>
      </c>
      <c r="H3029" s="149" t="s">
        <v>439</v>
      </c>
    </row>
    <row r="3031" spans="4:8" ht="12.75">
      <c r="D3031" s="128">
        <v>414649.2975349426</v>
      </c>
      <c r="F3031" s="128">
        <v>4110</v>
      </c>
      <c r="G3031" s="128">
        <v>3850</v>
      </c>
      <c r="H3031" s="149" t="s">
        <v>440</v>
      </c>
    </row>
    <row r="3033" spans="4:8" ht="12.75">
      <c r="D3033" s="128">
        <v>441730.4519877434</v>
      </c>
      <c r="F3033" s="128">
        <v>4110</v>
      </c>
      <c r="G3033" s="128">
        <v>3850</v>
      </c>
      <c r="H3033" s="149" t="s">
        <v>441</v>
      </c>
    </row>
    <row r="3035" spans="1:10" ht="12.75">
      <c r="A3035" s="144" t="s">
        <v>794</v>
      </c>
      <c r="C3035" s="150" t="s">
        <v>795</v>
      </c>
      <c r="D3035" s="128">
        <v>433051.1692997614</v>
      </c>
      <c r="F3035" s="128">
        <v>4110</v>
      </c>
      <c r="G3035" s="128">
        <v>3850</v>
      </c>
      <c r="H3035" s="128">
        <v>429073.18257409777</v>
      </c>
      <c r="I3035" s="128">
        <v>-0.0001</v>
      </c>
      <c r="J3035" s="128">
        <v>-0.0001</v>
      </c>
    </row>
    <row r="3036" spans="1:8" ht="12.75">
      <c r="A3036" s="127">
        <v>38378.06033564815</v>
      </c>
      <c r="C3036" s="150" t="s">
        <v>796</v>
      </c>
      <c r="D3036" s="128">
        <v>15945.023844194371</v>
      </c>
      <c r="H3036" s="128">
        <v>15945.023844194371</v>
      </c>
    </row>
    <row r="3038" spans="3:8" ht="12.75">
      <c r="C3038" s="150" t="s">
        <v>797</v>
      </c>
      <c r="D3038" s="128">
        <v>3.6820184252076467</v>
      </c>
      <c r="F3038" s="128">
        <v>0</v>
      </c>
      <c r="G3038" s="128">
        <v>0</v>
      </c>
      <c r="H3038" s="128">
        <v>3.716154840658396</v>
      </c>
    </row>
    <row r="3039" spans="1:10" ht="12.75">
      <c r="A3039" s="144" t="s">
        <v>786</v>
      </c>
      <c r="C3039" s="145" t="s">
        <v>787</v>
      </c>
      <c r="D3039" s="145" t="s">
        <v>788</v>
      </c>
      <c r="F3039" s="145" t="s">
        <v>789</v>
      </c>
      <c r="G3039" s="145" t="s">
        <v>790</v>
      </c>
      <c r="H3039" s="145" t="s">
        <v>791</v>
      </c>
      <c r="I3039" s="146" t="s">
        <v>792</v>
      </c>
      <c r="J3039" s="145" t="s">
        <v>793</v>
      </c>
    </row>
    <row r="3040" spans="1:8" ht="12.75">
      <c r="A3040" s="147" t="s">
        <v>887</v>
      </c>
      <c r="C3040" s="148">
        <v>334.94100000010803</v>
      </c>
      <c r="D3040" s="128">
        <v>88825</v>
      </c>
      <c r="F3040" s="128">
        <v>26100</v>
      </c>
      <c r="H3040" s="149" t="s">
        <v>442</v>
      </c>
    </row>
    <row r="3042" spans="4:8" ht="12.75">
      <c r="D3042" s="128">
        <v>96128.47670590878</v>
      </c>
      <c r="F3042" s="128">
        <v>26100</v>
      </c>
      <c r="H3042" s="149" t="s">
        <v>443</v>
      </c>
    </row>
    <row r="3044" spans="4:8" ht="12.75">
      <c r="D3044" s="128">
        <v>96595.09503769875</v>
      </c>
      <c r="F3044" s="128">
        <v>25900</v>
      </c>
      <c r="H3044" s="149" t="s">
        <v>444</v>
      </c>
    </row>
    <row r="3046" spans="1:10" ht="12.75">
      <c r="A3046" s="144" t="s">
        <v>794</v>
      </c>
      <c r="C3046" s="150" t="s">
        <v>795</v>
      </c>
      <c r="D3046" s="128">
        <v>93849.52391453585</v>
      </c>
      <c r="F3046" s="128">
        <v>26033.333333333336</v>
      </c>
      <c r="H3046" s="128">
        <v>67816.1905812025</v>
      </c>
      <c r="I3046" s="128">
        <v>-0.0001</v>
      </c>
      <c r="J3046" s="128">
        <v>-0.0001</v>
      </c>
    </row>
    <row r="3047" spans="1:8" ht="12.75">
      <c r="A3047" s="127">
        <v>38378.06086805555</v>
      </c>
      <c r="C3047" s="150" t="s">
        <v>796</v>
      </c>
      <c r="D3047" s="128">
        <v>4357.615585695569</v>
      </c>
      <c r="F3047" s="128">
        <v>115.47005383792514</v>
      </c>
      <c r="H3047" s="128">
        <v>4357.615585695569</v>
      </c>
    </row>
    <row r="3049" spans="3:8" ht="12.75">
      <c r="C3049" s="150" t="s">
        <v>797</v>
      </c>
      <c r="D3049" s="128">
        <v>4.643194130280125</v>
      </c>
      <c r="F3049" s="128">
        <v>0.44354694175899534</v>
      </c>
      <c r="H3049" s="128">
        <v>6.4256271966173015</v>
      </c>
    </row>
    <row r="3050" spans="1:10" ht="12.75">
      <c r="A3050" s="144" t="s">
        <v>786</v>
      </c>
      <c r="C3050" s="145" t="s">
        <v>787</v>
      </c>
      <c r="D3050" s="145" t="s">
        <v>788</v>
      </c>
      <c r="F3050" s="145" t="s">
        <v>789</v>
      </c>
      <c r="G3050" s="145" t="s">
        <v>790</v>
      </c>
      <c r="H3050" s="145" t="s">
        <v>791</v>
      </c>
      <c r="I3050" s="146" t="s">
        <v>792</v>
      </c>
      <c r="J3050" s="145" t="s">
        <v>793</v>
      </c>
    </row>
    <row r="3051" spans="1:8" ht="12.75">
      <c r="A3051" s="147" t="s">
        <v>891</v>
      </c>
      <c r="C3051" s="148">
        <v>393.36599999992177</v>
      </c>
      <c r="D3051" s="128">
        <v>2641524.6395721436</v>
      </c>
      <c r="F3051" s="128">
        <v>13000</v>
      </c>
      <c r="G3051" s="128">
        <v>13800</v>
      </c>
      <c r="H3051" s="149" t="s">
        <v>445</v>
      </c>
    </row>
    <row r="3053" spans="4:8" ht="12.75">
      <c r="D3053" s="128">
        <v>2636630.6343536377</v>
      </c>
      <c r="F3053" s="128">
        <v>13000</v>
      </c>
      <c r="G3053" s="128">
        <v>13000</v>
      </c>
      <c r="H3053" s="149" t="s">
        <v>446</v>
      </c>
    </row>
    <row r="3055" spans="4:8" ht="12.75">
      <c r="D3055" s="128">
        <v>2677535.9930648804</v>
      </c>
      <c r="F3055" s="128">
        <v>12400</v>
      </c>
      <c r="G3055" s="128">
        <v>12200</v>
      </c>
      <c r="H3055" s="149" t="s">
        <v>447</v>
      </c>
    </row>
    <row r="3057" spans="1:10" ht="12.75">
      <c r="A3057" s="144" t="s">
        <v>794</v>
      </c>
      <c r="C3057" s="150" t="s">
        <v>795</v>
      </c>
      <c r="D3057" s="128">
        <v>2651897.088996887</v>
      </c>
      <c r="F3057" s="128">
        <v>12800</v>
      </c>
      <c r="G3057" s="128">
        <v>13000</v>
      </c>
      <c r="H3057" s="128">
        <v>2638997.088996887</v>
      </c>
      <c r="I3057" s="128">
        <v>-0.0001</v>
      </c>
      <c r="J3057" s="128">
        <v>-0.0001</v>
      </c>
    </row>
    <row r="3058" spans="1:8" ht="12.75">
      <c r="A3058" s="127">
        <v>38378.061435185184</v>
      </c>
      <c r="C3058" s="150" t="s">
        <v>796</v>
      </c>
      <c r="D3058" s="128">
        <v>22338.372213003047</v>
      </c>
      <c r="F3058" s="128">
        <v>346.41016151377545</v>
      </c>
      <c r="G3058" s="128">
        <v>800</v>
      </c>
      <c r="H3058" s="128">
        <v>22338.372213003047</v>
      </c>
    </row>
    <row r="3060" spans="3:8" ht="12.75">
      <c r="C3060" s="150" t="s">
        <v>797</v>
      </c>
      <c r="D3060" s="128">
        <v>0.8423544150973378</v>
      </c>
      <c r="F3060" s="128">
        <v>2.7063293868263707</v>
      </c>
      <c r="G3060" s="128">
        <v>6.153846153846153</v>
      </c>
      <c r="H3060" s="128">
        <v>0.8464720293228563</v>
      </c>
    </row>
    <row r="3061" spans="1:10" ht="12.75">
      <c r="A3061" s="144" t="s">
        <v>786</v>
      </c>
      <c r="C3061" s="145" t="s">
        <v>787</v>
      </c>
      <c r="D3061" s="145" t="s">
        <v>788</v>
      </c>
      <c r="F3061" s="145" t="s">
        <v>789</v>
      </c>
      <c r="G3061" s="145" t="s">
        <v>790</v>
      </c>
      <c r="H3061" s="145" t="s">
        <v>791</v>
      </c>
      <c r="I3061" s="146" t="s">
        <v>792</v>
      </c>
      <c r="J3061" s="145" t="s">
        <v>793</v>
      </c>
    </row>
    <row r="3062" spans="1:8" ht="12.75">
      <c r="A3062" s="147" t="s">
        <v>885</v>
      </c>
      <c r="C3062" s="148">
        <v>396.15199999976903</v>
      </c>
      <c r="D3062" s="128">
        <v>3541157.4696159363</v>
      </c>
      <c r="F3062" s="128">
        <v>82400</v>
      </c>
      <c r="G3062" s="128">
        <v>82900</v>
      </c>
      <c r="H3062" s="149" t="s">
        <v>448</v>
      </c>
    </row>
    <row r="3064" spans="4:8" ht="12.75">
      <c r="D3064" s="128">
        <v>3380068.03408432</v>
      </c>
      <c r="F3064" s="128">
        <v>79900</v>
      </c>
      <c r="G3064" s="128">
        <v>82400</v>
      </c>
      <c r="H3064" s="149" t="s">
        <v>449</v>
      </c>
    </row>
    <row r="3066" spans="4:8" ht="12.75">
      <c r="D3066" s="128">
        <v>3302682.5546913147</v>
      </c>
      <c r="F3066" s="128">
        <v>78100</v>
      </c>
      <c r="G3066" s="128">
        <v>82900</v>
      </c>
      <c r="H3066" s="149" t="s">
        <v>450</v>
      </c>
    </row>
    <row r="3068" spans="1:10" ht="12.75">
      <c r="A3068" s="144" t="s">
        <v>794</v>
      </c>
      <c r="C3068" s="150" t="s">
        <v>795</v>
      </c>
      <c r="D3068" s="128">
        <v>3407969.3527971907</v>
      </c>
      <c r="F3068" s="128">
        <v>80133.33333333333</v>
      </c>
      <c r="G3068" s="128">
        <v>82733.33333333333</v>
      </c>
      <c r="H3068" s="128">
        <v>3326549.9314733697</v>
      </c>
      <c r="I3068" s="128">
        <v>-0.0001</v>
      </c>
      <c r="J3068" s="128">
        <v>-0.0001</v>
      </c>
    </row>
    <row r="3069" spans="1:8" ht="12.75">
      <c r="A3069" s="127">
        <v>38378.062002314815</v>
      </c>
      <c r="C3069" s="150" t="s">
        <v>796</v>
      </c>
      <c r="D3069" s="128">
        <v>121661.14396764757</v>
      </c>
      <c r="F3069" s="128">
        <v>2159.4752448994022</v>
      </c>
      <c r="G3069" s="128">
        <v>288.6751345948129</v>
      </c>
      <c r="H3069" s="128">
        <v>121661.14396764757</v>
      </c>
    </row>
    <row r="3071" spans="3:8" ht="12.75">
      <c r="C3071" s="150" t="s">
        <v>797</v>
      </c>
      <c r="D3071" s="128">
        <v>3.569901351013929</v>
      </c>
      <c r="F3071" s="128">
        <v>2.69485263506581</v>
      </c>
      <c r="G3071" s="128">
        <v>0.3489224028140365</v>
      </c>
      <c r="H3071" s="128">
        <v>3.6572769528146636</v>
      </c>
    </row>
    <row r="3072" spans="1:10" ht="12.75">
      <c r="A3072" s="144" t="s">
        <v>786</v>
      </c>
      <c r="C3072" s="145" t="s">
        <v>787</v>
      </c>
      <c r="D3072" s="145" t="s">
        <v>788</v>
      </c>
      <c r="F3072" s="145" t="s">
        <v>789</v>
      </c>
      <c r="G3072" s="145" t="s">
        <v>790</v>
      </c>
      <c r="H3072" s="145" t="s">
        <v>791</v>
      </c>
      <c r="I3072" s="146" t="s">
        <v>792</v>
      </c>
      <c r="J3072" s="145" t="s">
        <v>793</v>
      </c>
    </row>
    <row r="3073" spans="1:8" ht="12.75">
      <c r="A3073" s="147" t="s">
        <v>892</v>
      </c>
      <c r="C3073" s="148">
        <v>589.5920000001788</v>
      </c>
      <c r="D3073" s="128">
        <v>108198.36965942383</v>
      </c>
      <c r="F3073" s="128">
        <v>2380</v>
      </c>
      <c r="G3073" s="128">
        <v>2270</v>
      </c>
      <c r="H3073" s="149" t="s">
        <v>451</v>
      </c>
    </row>
    <row r="3075" spans="4:8" ht="12.75">
      <c r="D3075" s="128">
        <v>104589.76817202568</v>
      </c>
      <c r="F3075" s="128">
        <v>2390</v>
      </c>
      <c r="G3075" s="128">
        <v>2260</v>
      </c>
      <c r="H3075" s="149" t="s">
        <v>452</v>
      </c>
    </row>
    <row r="3077" spans="4:8" ht="12.75">
      <c r="D3077" s="128">
        <v>101123.8932801485</v>
      </c>
      <c r="F3077" s="128">
        <v>2350</v>
      </c>
      <c r="G3077" s="128">
        <v>2250</v>
      </c>
      <c r="H3077" s="149" t="s">
        <v>453</v>
      </c>
    </row>
    <row r="3079" spans="1:10" ht="12.75">
      <c r="A3079" s="144" t="s">
        <v>794</v>
      </c>
      <c r="C3079" s="150" t="s">
        <v>795</v>
      </c>
      <c r="D3079" s="128">
        <v>104637.343703866</v>
      </c>
      <c r="F3079" s="128">
        <v>2373.3333333333335</v>
      </c>
      <c r="G3079" s="128">
        <v>2260</v>
      </c>
      <c r="H3079" s="128">
        <v>102320.67703719935</v>
      </c>
      <c r="I3079" s="128">
        <v>-0.0001</v>
      </c>
      <c r="J3079" s="128">
        <v>-0.0001</v>
      </c>
    </row>
    <row r="3080" spans="1:8" ht="12.75">
      <c r="A3080" s="127">
        <v>38378.06260416667</v>
      </c>
      <c r="C3080" s="150" t="s">
        <v>796</v>
      </c>
      <c r="D3080" s="128">
        <v>3537.478138965045</v>
      </c>
      <c r="F3080" s="128">
        <v>20.816659994661325</v>
      </c>
      <c r="G3080" s="128">
        <v>10</v>
      </c>
      <c r="H3080" s="128">
        <v>3537.478138965045</v>
      </c>
    </row>
    <row r="3082" spans="3:8" ht="12.75">
      <c r="C3082" s="150" t="s">
        <v>797</v>
      </c>
      <c r="D3082" s="128">
        <v>3.3807033070109815</v>
      </c>
      <c r="F3082" s="128">
        <v>0.8771064604492131</v>
      </c>
      <c r="G3082" s="128">
        <v>0.4424778761061947</v>
      </c>
      <c r="H3082" s="128">
        <v>3.4572466107500173</v>
      </c>
    </row>
    <row r="3083" spans="1:10" ht="12.75">
      <c r="A3083" s="144" t="s">
        <v>786</v>
      </c>
      <c r="C3083" s="145" t="s">
        <v>787</v>
      </c>
      <c r="D3083" s="145" t="s">
        <v>788</v>
      </c>
      <c r="F3083" s="145" t="s">
        <v>789</v>
      </c>
      <c r="G3083" s="145" t="s">
        <v>790</v>
      </c>
      <c r="H3083" s="145" t="s">
        <v>791</v>
      </c>
      <c r="I3083" s="146" t="s">
        <v>792</v>
      </c>
      <c r="J3083" s="145" t="s">
        <v>793</v>
      </c>
    </row>
    <row r="3084" spans="1:8" ht="12.75">
      <c r="A3084" s="147" t="s">
        <v>893</v>
      </c>
      <c r="C3084" s="148">
        <v>766.4900000002235</v>
      </c>
      <c r="D3084" s="128">
        <v>3458.424854747951</v>
      </c>
      <c r="F3084" s="128">
        <v>1675</v>
      </c>
      <c r="G3084" s="128">
        <v>1782.9999999981374</v>
      </c>
      <c r="H3084" s="149" t="s">
        <v>454</v>
      </c>
    </row>
    <row r="3086" spans="4:8" ht="12.75">
      <c r="D3086" s="128">
        <v>3593.1802235655487</v>
      </c>
      <c r="F3086" s="128">
        <v>1643</v>
      </c>
      <c r="G3086" s="128">
        <v>1676.0000000018626</v>
      </c>
      <c r="H3086" s="149" t="s">
        <v>455</v>
      </c>
    </row>
    <row r="3088" spans="4:8" ht="12.75">
      <c r="D3088" s="128">
        <v>3521.0369419902563</v>
      </c>
      <c r="F3088" s="128">
        <v>1714.0000000018626</v>
      </c>
      <c r="G3088" s="128">
        <v>1626.0000000018626</v>
      </c>
      <c r="H3088" s="149" t="s">
        <v>456</v>
      </c>
    </row>
    <row r="3090" spans="1:10" ht="12.75">
      <c r="A3090" s="144" t="s">
        <v>794</v>
      </c>
      <c r="C3090" s="150" t="s">
        <v>795</v>
      </c>
      <c r="D3090" s="128">
        <v>3524.2140067679184</v>
      </c>
      <c r="F3090" s="128">
        <v>1677.3333333339542</v>
      </c>
      <c r="G3090" s="128">
        <v>1695.0000000006207</v>
      </c>
      <c r="H3090" s="128">
        <v>1837.7026246534765</v>
      </c>
      <c r="I3090" s="128">
        <v>-0.0001</v>
      </c>
      <c r="J3090" s="128">
        <v>-0.0001</v>
      </c>
    </row>
    <row r="3091" spans="1:8" ht="12.75">
      <c r="A3091" s="127">
        <v>38378.063206018516</v>
      </c>
      <c r="C3091" s="150" t="s">
        <v>796</v>
      </c>
      <c r="D3091" s="128">
        <v>67.43383914432845</v>
      </c>
      <c r="F3091" s="128">
        <v>35.55746522744394</v>
      </c>
      <c r="G3091" s="128">
        <v>80.20598481206602</v>
      </c>
      <c r="H3091" s="128">
        <v>67.43383914432845</v>
      </c>
    </row>
    <row r="3093" spans="3:8" ht="12.75">
      <c r="C3093" s="150" t="s">
        <v>797</v>
      </c>
      <c r="D3093" s="128">
        <v>1.913443366799751</v>
      </c>
      <c r="F3093" s="128">
        <v>2.1198806773110572</v>
      </c>
      <c r="G3093" s="128">
        <v>4.731916508084758</v>
      </c>
      <c r="H3093" s="128">
        <v>3.6694641581112175</v>
      </c>
    </row>
    <row r="3094" spans="1:16" ht="12.75">
      <c r="A3094" s="138" t="s">
        <v>736</v>
      </c>
      <c r="B3094" s="133" t="s">
        <v>457</v>
      </c>
      <c r="D3094" s="138" t="s">
        <v>737</v>
      </c>
      <c r="E3094" s="133" t="s">
        <v>738</v>
      </c>
      <c r="F3094" s="134" t="s">
        <v>830</v>
      </c>
      <c r="G3094" s="139" t="s">
        <v>740</v>
      </c>
      <c r="H3094" s="140">
        <v>2</v>
      </c>
      <c r="I3094" s="141" t="s">
        <v>741</v>
      </c>
      <c r="J3094" s="140">
        <v>12</v>
      </c>
      <c r="K3094" s="139" t="s">
        <v>742</v>
      </c>
      <c r="L3094" s="142">
        <v>1</v>
      </c>
      <c r="M3094" s="139" t="s">
        <v>743</v>
      </c>
      <c r="N3094" s="143">
        <v>1</v>
      </c>
      <c r="O3094" s="139" t="s">
        <v>744</v>
      </c>
      <c r="P3094" s="143">
        <v>1</v>
      </c>
    </row>
    <row r="3096" spans="1:10" ht="12.75">
      <c r="A3096" s="144" t="s">
        <v>786</v>
      </c>
      <c r="C3096" s="145" t="s">
        <v>787</v>
      </c>
      <c r="D3096" s="145" t="s">
        <v>788</v>
      </c>
      <c r="F3096" s="145" t="s">
        <v>789</v>
      </c>
      <c r="G3096" s="145" t="s">
        <v>790</v>
      </c>
      <c r="H3096" s="145" t="s">
        <v>791</v>
      </c>
      <c r="I3096" s="146" t="s">
        <v>792</v>
      </c>
      <c r="J3096" s="145" t="s">
        <v>793</v>
      </c>
    </row>
    <row r="3097" spans="1:8" ht="12.75">
      <c r="A3097" s="147" t="s">
        <v>717</v>
      </c>
      <c r="C3097" s="148">
        <v>178.2290000000503</v>
      </c>
      <c r="D3097" s="128">
        <v>539.7022981457412</v>
      </c>
      <c r="F3097" s="128">
        <v>524</v>
      </c>
      <c r="G3097" s="128">
        <v>494.99999999953434</v>
      </c>
      <c r="H3097" s="149" t="s">
        <v>458</v>
      </c>
    </row>
    <row r="3099" spans="4:8" ht="12.75">
      <c r="D3099" s="128">
        <v>543.3376871226355</v>
      </c>
      <c r="F3099" s="128">
        <v>487.00000000046566</v>
      </c>
      <c r="G3099" s="128">
        <v>496</v>
      </c>
      <c r="H3099" s="149" t="s">
        <v>459</v>
      </c>
    </row>
    <row r="3101" spans="4:8" ht="12.75">
      <c r="D3101" s="128">
        <v>546.148684992455</v>
      </c>
      <c r="F3101" s="128">
        <v>501.99999999953434</v>
      </c>
      <c r="G3101" s="128">
        <v>483.99999999953434</v>
      </c>
      <c r="H3101" s="149" t="s">
        <v>460</v>
      </c>
    </row>
    <row r="3103" spans="1:8" ht="12.75">
      <c r="A3103" s="144" t="s">
        <v>794</v>
      </c>
      <c r="C3103" s="150" t="s">
        <v>795</v>
      </c>
      <c r="D3103" s="128">
        <v>543.0628900869439</v>
      </c>
      <c r="F3103" s="128">
        <v>504.33333333333337</v>
      </c>
      <c r="G3103" s="128">
        <v>491.66666666635626</v>
      </c>
      <c r="H3103" s="128">
        <v>46.58887433910503</v>
      </c>
    </row>
    <row r="3104" spans="1:8" ht="12.75">
      <c r="A3104" s="127">
        <v>38378.06553240741</v>
      </c>
      <c r="C3104" s="150" t="s">
        <v>796</v>
      </c>
      <c r="D3104" s="128">
        <v>3.23196703302459</v>
      </c>
      <c r="F3104" s="128">
        <v>18.61003313609031</v>
      </c>
      <c r="G3104" s="128">
        <v>6.658328118636051</v>
      </c>
      <c r="H3104" s="128">
        <v>3.23196703302459</v>
      </c>
    </row>
    <row r="3106" spans="3:8" ht="12.75">
      <c r="C3106" s="150" t="s">
        <v>797</v>
      </c>
      <c r="D3106" s="128">
        <v>0.5951367865528716</v>
      </c>
      <c r="F3106" s="128">
        <v>3.690026398431655</v>
      </c>
      <c r="G3106" s="128">
        <v>1.3542362275200517</v>
      </c>
      <c r="H3106" s="128">
        <v>6.93720781811591</v>
      </c>
    </row>
    <row r="3107" spans="1:10" ht="12.75">
      <c r="A3107" s="144" t="s">
        <v>786</v>
      </c>
      <c r="C3107" s="145" t="s">
        <v>787</v>
      </c>
      <c r="D3107" s="145" t="s">
        <v>788</v>
      </c>
      <c r="F3107" s="145" t="s">
        <v>789</v>
      </c>
      <c r="G3107" s="145" t="s">
        <v>790</v>
      </c>
      <c r="H3107" s="145" t="s">
        <v>791</v>
      </c>
      <c r="I3107" s="146" t="s">
        <v>792</v>
      </c>
      <c r="J3107" s="145" t="s">
        <v>793</v>
      </c>
    </row>
    <row r="3108" spans="1:8" ht="12.75">
      <c r="A3108" s="147" t="s">
        <v>886</v>
      </c>
      <c r="C3108" s="148">
        <v>251.61100000003353</v>
      </c>
      <c r="D3108" s="128">
        <v>4375494.354896545</v>
      </c>
      <c r="F3108" s="128">
        <v>26200</v>
      </c>
      <c r="G3108" s="128">
        <v>26600</v>
      </c>
      <c r="H3108" s="149" t="s">
        <v>461</v>
      </c>
    </row>
    <row r="3110" spans="4:8" ht="12.75">
      <c r="D3110" s="128">
        <v>4506900</v>
      </c>
      <c r="F3110" s="128">
        <v>26600</v>
      </c>
      <c r="G3110" s="128">
        <v>27000</v>
      </c>
      <c r="H3110" s="149" t="s">
        <v>462</v>
      </c>
    </row>
    <row r="3112" spans="4:8" ht="12.75">
      <c r="D3112" s="128">
        <v>4619149.00957489</v>
      </c>
      <c r="F3112" s="128">
        <v>28000</v>
      </c>
      <c r="G3112" s="128">
        <v>27300</v>
      </c>
      <c r="H3112" s="149" t="s">
        <v>463</v>
      </c>
    </row>
    <row r="3114" spans="1:10" ht="12.75">
      <c r="A3114" s="144" t="s">
        <v>794</v>
      </c>
      <c r="C3114" s="150" t="s">
        <v>795</v>
      </c>
      <c r="D3114" s="128">
        <v>4500514.454823812</v>
      </c>
      <c r="F3114" s="128">
        <v>26933.333333333336</v>
      </c>
      <c r="G3114" s="128">
        <v>26966.666666666664</v>
      </c>
      <c r="H3114" s="128">
        <v>4473564.290530274</v>
      </c>
      <c r="I3114" s="128">
        <v>-0.0001</v>
      </c>
      <c r="J3114" s="128">
        <v>-0.0001</v>
      </c>
    </row>
    <row r="3115" spans="1:8" ht="12.75">
      <c r="A3115" s="127">
        <v>38378.06612268519</v>
      </c>
      <c r="C3115" s="150" t="s">
        <v>796</v>
      </c>
      <c r="D3115" s="128">
        <v>121952.77396189068</v>
      </c>
      <c r="F3115" s="128">
        <v>945.1631252505217</v>
      </c>
      <c r="G3115" s="128">
        <v>351.1884584284246</v>
      </c>
      <c r="H3115" s="128">
        <v>121952.77396189068</v>
      </c>
    </row>
    <row r="3117" spans="3:8" ht="12.75">
      <c r="C3117" s="150" t="s">
        <v>797</v>
      </c>
      <c r="D3117" s="128">
        <v>2.7097518558390004</v>
      </c>
      <c r="F3117" s="128">
        <v>3.509269029395501</v>
      </c>
      <c r="G3117" s="128">
        <v>1.30230577909181</v>
      </c>
      <c r="H3117" s="128">
        <v>2.726076256913143</v>
      </c>
    </row>
    <row r="3118" spans="1:10" ht="12.75">
      <c r="A3118" s="144" t="s">
        <v>786</v>
      </c>
      <c r="C3118" s="145" t="s">
        <v>787</v>
      </c>
      <c r="D3118" s="145" t="s">
        <v>788</v>
      </c>
      <c r="F3118" s="145" t="s">
        <v>789</v>
      </c>
      <c r="G3118" s="145" t="s">
        <v>790</v>
      </c>
      <c r="H3118" s="145" t="s">
        <v>791</v>
      </c>
      <c r="I3118" s="146" t="s">
        <v>792</v>
      </c>
      <c r="J3118" s="145" t="s">
        <v>793</v>
      </c>
    </row>
    <row r="3119" spans="1:8" ht="12.75">
      <c r="A3119" s="147" t="s">
        <v>889</v>
      </c>
      <c r="C3119" s="148">
        <v>257.6099999998696</v>
      </c>
      <c r="D3119" s="128">
        <v>323808.22559452057</v>
      </c>
      <c r="F3119" s="128">
        <v>11332.5</v>
      </c>
      <c r="G3119" s="128">
        <v>9567.5</v>
      </c>
      <c r="H3119" s="149" t="s">
        <v>464</v>
      </c>
    </row>
    <row r="3121" spans="4:8" ht="12.75">
      <c r="D3121" s="128">
        <v>295400.6991457939</v>
      </c>
      <c r="F3121" s="128">
        <v>10960</v>
      </c>
      <c r="G3121" s="128">
        <v>9455</v>
      </c>
      <c r="H3121" s="149" t="s">
        <v>465</v>
      </c>
    </row>
    <row r="3123" spans="4:8" ht="12.75">
      <c r="D3123" s="128">
        <v>317503.3044257164</v>
      </c>
      <c r="F3123" s="128">
        <v>11102.5</v>
      </c>
      <c r="G3123" s="128">
        <v>9520</v>
      </c>
      <c r="H3123" s="149" t="s">
        <v>466</v>
      </c>
    </row>
    <row r="3125" spans="1:10" ht="12.75">
      <c r="A3125" s="144" t="s">
        <v>794</v>
      </c>
      <c r="C3125" s="150" t="s">
        <v>795</v>
      </c>
      <c r="D3125" s="128">
        <v>312237.4097220103</v>
      </c>
      <c r="F3125" s="128">
        <v>11131.666666666668</v>
      </c>
      <c r="G3125" s="128">
        <v>9514.166666666666</v>
      </c>
      <c r="H3125" s="128">
        <v>301914.4930553436</v>
      </c>
      <c r="I3125" s="128">
        <v>-0.0001</v>
      </c>
      <c r="J3125" s="128">
        <v>-0.0001</v>
      </c>
    </row>
    <row r="3126" spans="1:8" ht="12.75">
      <c r="A3126" s="127">
        <v>38378.06686342593</v>
      </c>
      <c r="C3126" s="150" t="s">
        <v>796</v>
      </c>
      <c r="D3126" s="128">
        <v>14917.912890436137</v>
      </c>
      <c r="F3126" s="128">
        <v>187.955003480443</v>
      </c>
      <c r="G3126" s="128">
        <v>56.476396249524754</v>
      </c>
      <c r="H3126" s="128">
        <v>14917.912890436137</v>
      </c>
    </row>
    <row r="3128" spans="3:8" ht="12.75">
      <c r="C3128" s="150" t="s">
        <v>797</v>
      </c>
      <c r="D3128" s="128">
        <v>4.777746812503274</v>
      </c>
      <c r="F3128" s="128">
        <v>1.6884713593092644</v>
      </c>
      <c r="G3128" s="128">
        <v>0.5936031838436517</v>
      </c>
      <c r="H3128" s="128">
        <v>4.941105257806074</v>
      </c>
    </row>
    <row r="3129" spans="1:10" ht="12.75">
      <c r="A3129" s="144" t="s">
        <v>786</v>
      </c>
      <c r="C3129" s="145" t="s">
        <v>787</v>
      </c>
      <c r="D3129" s="145" t="s">
        <v>788</v>
      </c>
      <c r="F3129" s="145" t="s">
        <v>789</v>
      </c>
      <c r="G3129" s="145" t="s">
        <v>790</v>
      </c>
      <c r="H3129" s="145" t="s">
        <v>791</v>
      </c>
      <c r="I3129" s="146" t="s">
        <v>792</v>
      </c>
      <c r="J3129" s="145" t="s">
        <v>793</v>
      </c>
    </row>
    <row r="3130" spans="1:8" ht="12.75">
      <c r="A3130" s="147" t="s">
        <v>888</v>
      </c>
      <c r="C3130" s="148">
        <v>259.9399999999441</v>
      </c>
      <c r="D3130" s="128">
        <v>2938264.2474365234</v>
      </c>
      <c r="F3130" s="128">
        <v>21375</v>
      </c>
      <c r="G3130" s="128">
        <v>19850</v>
      </c>
      <c r="H3130" s="149" t="s">
        <v>467</v>
      </c>
    </row>
    <row r="3132" spans="4:8" ht="12.75">
      <c r="D3132" s="128">
        <v>2654753.8887443542</v>
      </c>
      <c r="F3132" s="128">
        <v>22375</v>
      </c>
      <c r="G3132" s="128">
        <v>19925</v>
      </c>
      <c r="H3132" s="149" t="s">
        <v>468</v>
      </c>
    </row>
    <row r="3134" spans="4:8" ht="12.75">
      <c r="D3134" s="128">
        <v>2921529.0237693787</v>
      </c>
      <c r="F3134" s="128">
        <v>21925</v>
      </c>
      <c r="G3134" s="128">
        <v>19825</v>
      </c>
      <c r="H3134" s="149" t="s">
        <v>469</v>
      </c>
    </row>
    <row r="3136" spans="1:10" ht="12.75">
      <c r="A3136" s="144" t="s">
        <v>794</v>
      </c>
      <c r="C3136" s="150" t="s">
        <v>795</v>
      </c>
      <c r="D3136" s="128">
        <v>2838182.3866500854</v>
      </c>
      <c r="F3136" s="128">
        <v>21891.666666666664</v>
      </c>
      <c r="G3136" s="128">
        <v>19866.666666666668</v>
      </c>
      <c r="H3136" s="128">
        <v>2817292.992710692</v>
      </c>
      <c r="I3136" s="128">
        <v>-0.0001</v>
      </c>
      <c r="J3136" s="128">
        <v>-0.0001</v>
      </c>
    </row>
    <row r="3137" spans="1:8" ht="12.75">
      <c r="A3137" s="127">
        <v>38378.06763888889</v>
      </c>
      <c r="C3137" s="150" t="s">
        <v>796</v>
      </c>
      <c r="D3137" s="128">
        <v>159073.9680487142</v>
      </c>
      <c r="F3137" s="128">
        <v>500.83264004389065</v>
      </c>
      <c r="G3137" s="128">
        <v>52.04164998665332</v>
      </c>
      <c r="H3137" s="128">
        <v>159073.9680487142</v>
      </c>
    </row>
    <row r="3139" spans="3:8" ht="12.75">
      <c r="C3139" s="150" t="s">
        <v>797</v>
      </c>
      <c r="D3139" s="128">
        <v>5.6047831456127675</v>
      </c>
      <c r="F3139" s="128">
        <v>2.2877775715746815</v>
      </c>
      <c r="G3139" s="128">
        <v>0.26195461402677844</v>
      </c>
      <c r="H3139" s="128">
        <v>5.646340954252659</v>
      </c>
    </row>
    <row r="3140" spans="1:10" ht="12.75">
      <c r="A3140" s="144" t="s">
        <v>786</v>
      </c>
      <c r="C3140" s="145" t="s">
        <v>787</v>
      </c>
      <c r="D3140" s="145" t="s">
        <v>788</v>
      </c>
      <c r="F3140" s="145" t="s">
        <v>789</v>
      </c>
      <c r="G3140" s="145" t="s">
        <v>790</v>
      </c>
      <c r="H3140" s="145" t="s">
        <v>791</v>
      </c>
      <c r="I3140" s="146" t="s">
        <v>792</v>
      </c>
      <c r="J3140" s="145" t="s">
        <v>793</v>
      </c>
    </row>
    <row r="3141" spans="1:8" ht="12.75">
      <c r="A3141" s="147" t="s">
        <v>890</v>
      </c>
      <c r="C3141" s="148">
        <v>285.2129999999888</v>
      </c>
      <c r="D3141" s="128">
        <v>2428079.736228943</v>
      </c>
      <c r="F3141" s="128">
        <v>17350</v>
      </c>
      <c r="G3141" s="128">
        <v>16975</v>
      </c>
      <c r="H3141" s="149" t="s">
        <v>470</v>
      </c>
    </row>
    <row r="3143" spans="4:8" ht="12.75">
      <c r="D3143" s="128">
        <v>2546488.947917938</v>
      </c>
      <c r="F3143" s="128">
        <v>17975</v>
      </c>
      <c r="G3143" s="128">
        <v>17600</v>
      </c>
      <c r="H3143" s="149" t="s">
        <v>471</v>
      </c>
    </row>
    <row r="3145" spans="4:8" ht="12.75">
      <c r="D3145" s="128">
        <v>2407068.5124320984</v>
      </c>
      <c r="F3145" s="128">
        <v>18600</v>
      </c>
      <c r="G3145" s="128">
        <v>18300</v>
      </c>
      <c r="H3145" s="149" t="s">
        <v>472</v>
      </c>
    </row>
    <row r="3147" spans="1:10" ht="12.75">
      <c r="A3147" s="144" t="s">
        <v>794</v>
      </c>
      <c r="C3147" s="150" t="s">
        <v>795</v>
      </c>
      <c r="D3147" s="128">
        <v>2460545.732192993</v>
      </c>
      <c r="F3147" s="128">
        <v>17975</v>
      </c>
      <c r="G3147" s="128">
        <v>17625</v>
      </c>
      <c r="H3147" s="128">
        <v>2442764.23158546</v>
      </c>
      <c r="I3147" s="128">
        <v>-0.0001</v>
      </c>
      <c r="J3147" s="128">
        <v>-0.0001</v>
      </c>
    </row>
    <row r="3148" spans="1:8" ht="12.75">
      <c r="A3148" s="127">
        <v>38378.06842592593</v>
      </c>
      <c r="C3148" s="150" t="s">
        <v>796</v>
      </c>
      <c r="D3148" s="128">
        <v>75166.78207971923</v>
      </c>
      <c r="F3148" s="128">
        <v>625</v>
      </c>
      <c r="G3148" s="128">
        <v>662.8536791781427</v>
      </c>
      <c r="H3148" s="128">
        <v>75166.78207971923</v>
      </c>
    </row>
    <row r="3150" spans="3:8" ht="12.75">
      <c r="C3150" s="150" t="s">
        <v>797</v>
      </c>
      <c r="D3150" s="128">
        <v>3.054882544805451</v>
      </c>
      <c r="F3150" s="128">
        <v>3.477051460361613</v>
      </c>
      <c r="G3150" s="128">
        <v>3.7608719385993914</v>
      </c>
      <c r="H3150" s="128">
        <v>3.0771198099184853</v>
      </c>
    </row>
    <row r="3151" spans="1:10" ht="12.75">
      <c r="A3151" s="144" t="s">
        <v>786</v>
      </c>
      <c r="C3151" s="145" t="s">
        <v>787</v>
      </c>
      <c r="D3151" s="145" t="s">
        <v>788</v>
      </c>
      <c r="F3151" s="145" t="s">
        <v>789</v>
      </c>
      <c r="G3151" s="145" t="s">
        <v>790</v>
      </c>
      <c r="H3151" s="145" t="s">
        <v>791</v>
      </c>
      <c r="I3151" s="146" t="s">
        <v>792</v>
      </c>
      <c r="J3151" s="145" t="s">
        <v>793</v>
      </c>
    </row>
    <row r="3152" spans="1:8" ht="12.75">
      <c r="A3152" s="147" t="s">
        <v>886</v>
      </c>
      <c r="C3152" s="148">
        <v>288.1579999998212</v>
      </c>
      <c r="D3152" s="128">
        <v>333102.5</v>
      </c>
      <c r="F3152" s="128">
        <v>4280</v>
      </c>
      <c r="G3152" s="128">
        <v>3990.0000000037253</v>
      </c>
      <c r="H3152" s="149" t="s">
        <v>473</v>
      </c>
    </row>
    <row r="3154" spans="4:8" ht="12.75">
      <c r="D3154" s="128">
        <v>431987.50000047684</v>
      </c>
      <c r="F3154" s="128">
        <v>4280</v>
      </c>
      <c r="G3154" s="128">
        <v>3990.0000000037253</v>
      </c>
      <c r="H3154" s="149" t="s">
        <v>474</v>
      </c>
    </row>
    <row r="3156" spans="4:8" ht="12.75">
      <c r="D3156" s="128">
        <v>461818.5989151001</v>
      </c>
      <c r="F3156" s="128">
        <v>4280</v>
      </c>
      <c r="G3156" s="128">
        <v>3990.0000000037253</v>
      </c>
      <c r="H3156" s="149" t="s">
        <v>475</v>
      </c>
    </row>
    <row r="3158" spans="1:10" ht="12.75">
      <c r="A3158" s="144" t="s">
        <v>794</v>
      </c>
      <c r="C3158" s="150" t="s">
        <v>795</v>
      </c>
      <c r="D3158" s="128">
        <v>408969.532971859</v>
      </c>
      <c r="F3158" s="128">
        <v>4280</v>
      </c>
      <c r="G3158" s="128">
        <v>3990.0000000037253</v>
      </c>
      <c r="H3158" s="128">
        <v>404836.7785470783</v>
      </c>
      <c r="I3158" s="128">
        <v>-0.0001</v>
      </c>
      <c r="J3158" s="128">
        <v>-0.0001</v>
      </c>
    </row>
    <row r="3159" spans="1:8" ht="12.75">
      <c r="A3159" s="127">
        <v>38378.06895833334</v>
      </c>
      <c r="C3159" s="150" t="s">
        <v>796</v>
      </c>
      <c r="D3159" s="128">
        <v>67374.53995819479</v>
      </c>
      <c r="H3159" s="128">
        <v>67374.53995819479</v>
      </c>
    </row>
    <row r="3161" spans="3:8" ht="12.75">
      <c r="C3161" s="150" t="s">
        <v>797</v>
      </c>
      <c r="D3161" s="128">
        <v>16.474219844349822</v>
      </c>
      <c r="F3161" s="128">
        <v>0</v>
      </c>
      <c r="G3161" s="128">
        <v>0</v>
      </c>
      <c r="H3161" s="128">
        <v>16.64239602933206</v>
      </c>
    </row>
    <row r="3162" spans="1:10" ht="12.75">
      <c r="A3162" s="144" t="s">
        <v>786</v>
      </c>
      <c r="C3162" s="145" t="s">
        <v>787</v>
      </c>
      <c r="D3162" s="145" t="s">
        <v>788</v>
      </c>
      <c r="F3162" s="145" t="s">
        <v>789</v>
      </c>
      <c r="G3162" s="145" t="s">
        <v>790</v>
      </c>
      <c r="H3162" s="145" t="s">
        <v>791</v>
      </c>
      <c r="I3162" s="146" t="s">
        <v>792</v>
      </c>
      <c r="J3162" s="145" t="s">
        <v>793</v>
      </c>
    </row>
    <row r="3163" spans="1:8" ht="12.75">
      <c r="A3163" s="147" t="s">
        <v>887</v>
      </c>
      <c r="C3163" s="148">
        <v>334.94100000010803</v>
      </c>
      <c r="D3163" s="128">
        <v>146610.42609882355</v>
      </c>
      <c r="F3163" s="128">
        <v>26700</v>
      </c>
      <c r="H3163" s="149" t="s">
        <v>476</v>
      </c>
    </row>
    <row r="3165" spans="4:8" ht="12.75">
      <c r="D3165" s="128">
        <v>138819.23524999619</v>
      </c>
      <c r="F3165" s="128">
        <v>26700</v>
      </c>
      <c r="H3165" s="149" t="s">
        <v>477</v>
      </c>
    </row>
    <row r="3167" spans="4:8" ht="12.75">
      <c r="D3167" s="128">
        <v>139954.4612979889</v>
      </c>
      <c r="F3167" s="128">
        <v>26400</v>
      </c>
      <c r="H3167" s="149" t="s">
        <v>478</v>
      </c>
    </row>
    <row r="3169" spans="1:10" ht="12.75">
      <c r="A3169" s="144" t="s">
        <v>794</v>
      </c>
      <c r="C3169" s="150" t="s">
        <v>795</v>
      </c>
      <c r="D3169" s="128">
        <v>141794.70754893622</v>
      </c>
      <c r="F3169" s="128">
        <v>26600</v>
      </c>
      <c r="H3169" s="128">
        <v>115194.70754893622</v>
      </c>
      <c r="I3169" s="128">
        <v>-0.0001</v>
      </c>
      <c r="J3169" s="128">
        <v>-0.0001</v>
      </c>
    </row>
    <row r="3170" spans="1:8" ht="12.75">
      <c r="A3170" s="127">
        <v>38378.06949074074</v>
      </c>
      <c r="C3170" s="150" t="s">
        <v>796</v>
      </c>
      <c r="D3170" s="128">
        <v>4208.983655090039</v>
      </c>
      <c r="F3170" s="128">
        <v>173.20508075688772</v>
      </c>
      <c r="H3170" s="128">
        <v>4208.983655090039</v>
      </c>
    </row>
    <row r="3172" spans="3:8" ht="12.75">
      <c r="C3172" s="150" t="s">
        <v>797</v>
      </c>
      <c r="D3172" s="128">
        <v>2.968364424770532</v>
      </c>
      <c r="F3172" s="128">
        <v>0.6511469201386757</v>
      </c>
      <c r="H3172" s="128">
        <v>3.6537995057646264</v>
      </c>
    </row>
    <row r="3173" spans="1:10" ht="12.75">
      <c r="A3173" s="144" t="s">
        <v>786</v>
      </c>
      <c r="C3173" s="145" t="s">
        <v>787</v>
      </c>
      <c r="D3173" s="145" t="s">
        <v>788</v>
      </c>
      <c r="F3173" s="145" t="s">
        <v>789</v>
      </c>
      <c r="G3173" s="145" t="s">
        <v>790</v>
      </c>
      <c r="H3173" s="145" t="s">
        <v>791</v>
      </c>
      <c r="I3173" s="146" t="s">
        <v>792</v>
      </c>
      <c r="J3173" s="145" t="s">
        <v>793</v>
      </c>
    </row>
    <row r="3174" spans="1:8" ht="12.75">
      <c r="A3174" s="147" t="s">
        <v>891</v>
      </c>
      <c r="C3174" s="148">
        <v>393.36599999992177</v>
      </c>
      <c r="D3174" s="128">
        <v>4395563.890861511</v>
      </c>
      <c r="F3174" s="128">
        <v>14800</v>
      </c>
      <c r="G3174" s="128">
        <v>17100</v>
      </c>
      <c r="H3174" s="149" t="s">
        <v>479</v>
      </c>
    </row>
    <row r="3176" spans="4:8" ht="12.75">
      <c r="D3176" s="128">
        <v>4443089.195838928</v>
      </c>
      <c r="F3176" s="128">
        <v>15600</v>
      </c>
      <c r="G3176" s="128">
        <v>17400</v>
      </c>
      <c r="H3176" s="149" t="s">
        <v>480</v>
      </c>
    </row>
    <row r="3178" spans="4:8" ht="12.75">
      <c r="D3178" s="128">
        <v>4306039.013954163</v>
      </c>
      <c r="F3178" s="128">
        <v>15800</v>
      </c>
      <c r="G3178" s="128">
        <v>14800</v>
      </c>
      <c r="H3178" s="149" t="s">
        <v>481</v>
      </c>
    </row>
    <row r="3180" spans="1:10" ht="12.75">
      <c r="A3180" s="144" t="s">
        <v>794</v>
      </c>
      <c r="C3180" s="150" t="s">
        <v>795</v>
      </c>
      <c r="D3180" s="128">
        <v>4381564.033551534</v>
      </c>
      <c r="F3180" s="128">
        <v>15400</v>
      </c>
      <c r="G3180" s="128">
        <v>16433.333333333332</v>
      </c>
      <c r="H3180" s="128">
        <v>4365647.366884868</v>
      </c>
      <c r="I3180" s="128">
        <v>-0.0001</v>
      </c>
      <c r="J3180" s="128">
        <v>-0.0001</v>
      </c>
    </row>
    <row r="3181" spans="1:8" ht="12.75">
      <c r="A3181" s="127">
        <v>38378.07005787037</v>
      </c>
      <c r="C3181" s="150" t="s">
        <v>796</v>
      </c>
      <c r="D3181" s="128">
        <v>69589.40359125567</v>
      </c>
      <c r="F3181" s="128">
        <v>529.150262212918</v>
      </c>
      <c r="G3181" s="128">
        <v>1422.4392195567914</v>
      </c>
      <c r="H3181" s="128">
        <v>69589.40359125567</v>
      </c>
    </row>
    <row r="3183" spans="3:8" ht="12.75">
      <c r="C3183" s="150" t="s">
        <v>797</v>
      </c>
      <c r="D3183" s="128">
        <v>1.5882320344602854</v>
      </c>
      <c r="F3183" s="128">
        <v>3.436040663720247</v>
      </c>
      <c r="G3183" s="128">
        <v>8.655816751866888</v>
      </c>
      <c r="H3183" s="128">
        <v>1.5940225525111884</v>
      </c>
    </row>
    <row r="3184" spans="1:10" ht="12.75">
      <c r="A3184" s="144" t="s">
        <v>786</v>
      </c>
      <c r="C3184" s="145" t="s">
        <v>787</v>
      </c>
      <c r="D3184" s="145" t="s">
        <v>788</v>
      </c>
      <c r="F3184" s="145" t="s">
        <v>789</v>
      </c>
      <c r="G3184" s="145" t="s">
        <v>790</v>
      </c>
      <c r="H3184" s="145" t="s">
        <v>791</v>
      </c>
      <c r="I3184" s="146" t="s">
        <v>792</v>
      </c>
      <c r="J3184" s="145" t="s">
        <v>793</v>
      </c>
    </row>
    <row r="3185" spans="1:8" ht="12.75">
      <c r="A3185" s="147" t="s">
        <v>885</v>
      </c>
      <c r="C3185" s="148">
        <v>396.15199999976903</v>
      </c>
      <c r="D3185" s="128">
        <v>5626137.707984924</v>
      </c>
      <c r="F3185" s="128">
        <v>91200</v>
      </c>
      <c r="G3185" s="128">
        <v>89000</v>
      </c>
      <c r="H3185" s="149" t="s">
        <v>482</v>
      </c>
    </row>
    <row r="3187" spans="4:8" ht="12.75">
      <c r="D3187" s="128">
        <v>5225026.94909668</v>
      </c>
      <c r="F3187" s="128">
        <v>87700</v>
      </c>
      <c r="G3187" s="128">
        <v>93300</v>
      </c>
      <c r="H3187" s="149" t="s">
        <v>483</v>
      </c>
    </row>
    <row r="3189" spans="4:8" ht="12.75">
      <c r="D3189" s="128">
        <v>4762325</v>
      </c>
      <c r="F3189" s="128">
        <v>87800</v>
      </c>
      <c r="G3189" s="128">
        <v>93000</v>
      </c>
      <c r="H3189" s="149" t="s">
        <v>484</v>
      </c>
    </row>
    <row r="3191" spans="1:10" ht="12.75">
      <c r="A3191" s="144" t="s">
        <v>794</v>
      </c>
      <c r="C3191" s="150" t="s">
        <v>795</v>
      </c>
      <c r="D3191" s="128">
        <v>5204496.552360535</v>
      </c>
      <c r="F3191" s="128">
        <v>88900</v>
      </c>
      <c r="G3191" s="128">
        <v>91766.66666666666</v>
      </c>
      <c r="H3191" s="128">
        <v>5114178.557909484</v>
      </c>
      <c r="I3191" s="128">
        <v>-0.0001</v>
      </c>
      <c r="J3191" s="128">
        <v>-0.0001</v>
      </c>
    </row>
    <row r="3192" spans="1:8" ht="12.75">
      <c r="A3192" s="127">
        <v>38378.070625</v>
      </c>
      <c r="C3192" s="150" t="s">
        <v>796</v>
      </c>
      <c r="D3192" s="128">
        <v>432272.1613887097</v>
      </c>
      <c r="F3192" s="128">
        <v>1992.4858845171275</v>
      </c>
      <c r="G3192" s="128">
        <v>2400.6943440041123</v>
      </c>
      <c r="H3192" s="128">
        <v>432272.1613887097</v>
      </c>
    </row>
    <row r="3194" spans="3:8" ht="12.75">
      <c r="C3194" s="150" t="s">
        <v>797</v>
      </c>
      <c r="D3194" s="128">
        <v>8.305744024225547</v>
      </c>
      <c r="F3194" s="128">
        <v>2.2412664617740465</v>
      </c>
      <c r="G3194" s="128">
        <v>2.6160853730520666</v>
      </c>
      <c r="H3194" s="128">
        <v>8.452426064009174</v>
      </c>
    </row>
    <row r="3195" spans="1:10" ht="12.75">
      <c r="A3195" s="144" t="s">
        <v>786</v>
      </c>
      <c r="C3195" s="145" t="s">
        <v>787</v>
      </c>
      <c r="D3195" s="145" t="s">
        <v>788</v>
      </c>
      <c r="F3195" s="145" t="s">
        <v>789</v>
      </c>
      <c r="G3195" s="145" t="s">
        <v>790</v>
      </c>
      <c r="H3195" s="145" t="s">
        <v>791</v>
      </c>
      <c r="I3195" s="146" t="s">
        <v>792</v>
      </c>
      <c r="J3195" s="145" t="s">
        <v>793</v>
      </c>
    </row>
    <row r="3196" spans="1:8" ht="12.75">
      <c r="A3196" s="147" t="s">
        <v>892</v>
      </c>
      <c r="C3196" s="148">
        <v>589.5920000001788</v>
      </c>
      <c r="D3196" s="128">
        <v>143740.5186033249</v>
      </c>
      <c r="F3196" s="128">
        <v>2500</v>
      </c>
      <c r="G3196" s="128">
        <v>2390</v>
      </c>
      <c r="H3196" s="149" t="s">
        <v>485</v>
      </c>
    </row>
    <row r="3198" spans="4:8" ht="12.75">
      <c r="D3198" s="128">
        <v>137165.99749851227</v>
      </c>
      <c r="F3198" s="128">
        <v>2590</v>
      </c>
      <c r="G3198" s="128">
        <v>2370</v>
      </c>
      <c r="H3198" s="149" t="s">
        <v>486</v>
      </c>
    </row>
    <row r="3200" spans="4:8" ht="12.75">
      <c r="D3200" s="128">
        <v>144373.8682718277</v>
      </c>
      <c r="F3200" s="128">
        <v>2540</v>
      </c>
      <c r="G3200" s="128">
        <v>2380</v>
      </c>
      <c r="H3200" s="149" t="s">
        <v>487</v>
      </c>
    </row>
    <row r="3202" spans="1:10" ht="12.75">
      <c r="A3202" s="144" t="s">
        <v>794</v>
      </c>
      <c r="C3202" s="150" t="s">
        <v>795</v>
      </c>
      <c r="D3202" s="128">
        <v>141760.12812455496</v>
      </c>
      <c r="F3202" s="128">
        <v>2543.3333333333335</v>
      </c>
      <c r="G3202" s="128">
        <v>2380</v>
      </c>
      <c r="H3202" s="128">
        <v>139298.46145788828</v>
      </c>
      <c r="I3202" s="128">
        <v>-0.0001</v>
      </c>
      <c r="J3202" s="128">
        <v>-0.0001</v>
      </c>
    </row>
    <row r="3203" spans="1:8" ht="12.75">
      <c r="A3203" s="127">
        <v>38378.071226851855</v>
      </c>
      <c r="C3203" s="150" t="s">
        <v>796</v>
      </c>
      <c r="D3203" s="128">
        <v>3991.2166199685303</v>
      </c>
      <c r="F3203" s="128">
        <v>45.09249752822894</v>
      </c>
      <c r="G3203" s="128">
        <v>10</v>
      </c>
      <c r="H3203" s="128">
        <v>3991.2166199685303</v>
      </c>
    </row>
    <row r="3205" spans="3:8" ht="12.75">
      <c r="C3205" s="150" t="s">
        <v>797</v>
      </c>
      <c r="D3205" s="128">
        <v>2.8154719333081584</v>
      </c>
      <c r="F3205" s="128">
        <v>1.7729684480299719</v>
      </c>
      <c r="G3205" s="128">
        <v>0.4201680672268908</v>
      </c>
      <c r="H3205" s="128">
        <v>2.8652266350946936</v>
      </c>
    </row>
    <row r="3206" spans="1:10" ht="12.75">
      <c r="A3206" s="144" t="s">
        <v>786</v>
      </c>
      <c r="C3206" s="145" t="s">
        <v>787</v>
      </c>
      <c r="D3206" s="145" t="s">
        <v>788</v>
      </c>
      <c r="F3206" s="145" t="s">
        <v>789</v>
      </c>
      <c r="G3206" s="145" t="s">
        <v>790</v>
      </c>
      <c r="H3206" s="145" t="s">
        <v>791</v>
      </c>
      <c r="I3206" s="146" t="s">
        <v>792</v>
      </c>
      <c r="J3206" s="145" t="s">
        <v>793</v>
      </c>
    </row>
    <row r="3207" spans="1:8" ht="12.75">
      <c r="A3207" s="147" t="s">
        <v>893</v>
      </c>
      <c r="C3207" s="148">
        <v>766.4900000002235</v>
      </c>
      <c r="D3207" s="128">
        <v>4180.200333096087</v>
      </c>
      <c r="F3207" s="128">
        <v>1815</v>
      </c>
      <c r="G3207" s="128">
        <v>1648.0000000018626</v>
      </c>
      <c r="H3207" s="149" t="s">
        <v>488</v>
      </c>
    </row>
    <row r="3209" spans="4:8" ht="12.75">
      <c r="D3209" s="128">
        <v>4091.0759941898286</v>
      </c>
      <c r="F3209" s="128">
        <v>1654.9999999981374</v>
      </c>
      <c r="G3209" s="128">
        <v>1722</v>
      </c>
      <c r="H3209" s="149" t="s">
        <v>489</v>
      </c>
    </row>
    <row r="3211" spans="4:8" ht="12.75">
      <c r="D3211" s="128">
        <v>4045.6697990447283</v>
      </c>
      <c r="F3211" s="128">
        <v>1744</v>
      </c>
      <c r="G3211" s="128">
        <v>1731</v>
      </c>
      <c r="H3211" s="149" t="s">
        <v>490</v>
      </c>
    </row>
    <row r="3213" spans="1:10" ht="12.75">
      <c r="A3213" s="144" t="s">
        <v>794</v>
      </c>
      <c r="C3213" s="150" t="s">
        <v>795</v>
      </c>
      <c r="D3213" s="128">
        <v>4105.648708776881</v>
      </c>
      <c r="F3213" s="128">
        <v>1737.9999999993793</v>
      </c>
      <c r="G3213" s="128">
        <v>1700.3333333339542</v>
      </c>
      <c r="H3213" s="128">
        <v>2387.217001459784</v>
      </c>
      <c r="I3213" s="128">
        <v>-0.0001</v>
      </c>
      <c r="J3213" s="128">
        <v>-0.0001</v>
      </c>
    </row>
    <row r="3214" spans="1:8" ht="12.75">
      <c r="A3214" s="127">
        <v>38378.0718287037</v>
      </c>
      <c r="C3214" s="150" t="s">
        <v>796</v>
      </c>
      <c r="D3214" s="128">
        <v>68.43894473077107</v>
      </c>
      <c r="F3214" s="128">
        <v>80.16857239689233</v>
      </c>
      <c r="G3214" s="128">
        <v>45.54484968946957</v>
      </c>
      <c r="H3214" s="128">
        <v>68.43894473077107</v>
      </c>
    </row>
    <row r="3216" spans="3:8" ht="12.75">
      <c r="C3216" s="150" t="s">
        <v>797</v>
      </c>
      <c r="D3216" s="128">
        <v>1.666945946555662</v>
      </c>
      <c r="F3216" s="128">
        <v>4.612691162078306</v>
      </c>
      <c r="G3216" s="128">
        <v>2.6785835927927635</v>
      </c>
      <c r="H3216" s="128">
        <v>2.866892481451022</v>
      </c>
    </row>
    <row r="3217" spans="1:16" ht="12.75">
      <c r="A3217" s="138" t="s">
        <v>736</v>
      </c>
      <c r="B3217" s="133" t="s">
        <v>766</v>
      </c>
      <c r="D3217" s="138" t="s">
        <v>737</v>
      </c>
      <c r="E3217" s="133" t="s">
        <v>738</v>
      </c>
      <c r="F3217" s="134" t="s">
        <v>831</v>
      </c>
      <c r="G3217" s="139" t="s">
        <v>740</v>
      </c>
      <c r="H3217" s="140">
        <v>2</v>
      </c>
      <c r="I3217" s="141" t="s">
        <v>741</v>
      </c>
      <c r="J3217" s="140">
        <v>13</v>
      </c>
      <c r="K3217" s="139" t="s">
        <v>742</v>
      </c>
      <c r="L3217" s="142">
        <v>1</v>
      </c>
      <c r="M3217" s="139" t="s">
        <v>743</v>
      </c>
      <c r="N3217" s="143">
        <v>1</v>
      </c>
      <c r="O3217" s="139" t="s">
        <v>744</v>
      </c>
      <c r="P3217" s="143">
        <v>1</v>
      </c>
    </row>
    <row r="3219" spans="1:10" ht="12.75">
      <c r="A3219" s="144" t="s">
        <v>786</v>
      </c>
      <c r="C3219" s="145" t="s">
        <v>787</v>
      </c>
      <c r="D3219" s="145" t="s">
        <v>788</v>
      </c>
      <c r="F3219" s="145" t="s">
        <v>789</v>
      </c>
      <c r="G3219" s="145" t="s">
        <v>790</v>
      </c>
      <c r="H3219" s="145" t="s">
        <v>791</v>
      </c>
      <c r="I3219" s="146" t="s">
        <v>792</v>
      </c>
      <c r="J3219" s="145" t="s">
        <v>793</v>
      </c>
    </row>
    <row r="3220" spans="1:8" ht="12.75">
      <c r="A3220" s="147" t="s">
        <v>717</v>
      </c>
      <c r="C3220" s="148">
        <v>178.2290000000503</v>
      </c>
      <c r="D3220" s="128">
        <v>795.444144288078</v>
      </c>
      <c r="F3220" s="128">
        <v>418</v>
      </c>
      <c r="G3220" s="128">
        <v>476</v>
      </c>
      <c r="H3220" s="149" t="s">
        <v>491</v>
      </c>
    </row>
    <row r="3222" spans="4:8" ht="12.75">
      <c r="D3222" s="128">
        <v>773</v>
      </c>
      <c r="F3222" s="128">
        <v>476.99999999953434</v>
      </c>
      <c r="G3222" s="128">
        <v>479</v>
      </c>
      <c r="H3222" s="149" t="s">
        <v>492</v>
      </c>
    </row>
    <row r="3224" spans="4:8" ht="12.75">
      <c r="D3224" s="128">
        <v>863.9063004478812</v>
      </c>
      <c r="F3224" s="128">
        <v>464</v>
      </c>
      <c r="G3224" s="128">
        <v>517</v>
      </c>
      <c r="H3224" s="149" t="s">
        <v>493</v>
      </c>
    </row>
    <row r="3226" spans="1:8" ht="12.75">
      <c r="A3226" s="144" t="s">
        <v>794</v>
      </c>
      <c r="C3226" s="150" t="s">
        <v>795</v>
      </c>
      <c r="D3226" s="128">
        <v>810.783481578653</v>
      </c>
      <c r="F3226" s="128">
        <v>452.9999999998448</v>
      </c>
      <c r="G3226" s="128">
        <v>490.66666666666663</v>
      </c>
      <c r="H3226" s="128">
        <v>334.4123529697881</v>
      </c>
    </row>
    <row r="3227" spans="1:8" ht="12.75">
      <c r="A3227" s="127">
        <v>38378.074155092596</v>
      </c>
      <c r="C3227" s="150" t="s">
        <v>796</v>
      </c>
      <c r="D3227" s="128">
        <v>47.35462297036867</v>
      </c>
      <c r="F3227" s="128">
        <v>30.999999999819742</v>
      </c>
      <c r="G3227" s="128">
        <v>22.854612955229268</v>
      </c>
      <c r="H3227" s="128">
        <v>47.35462297036867</v>
      </c>
    </row>
    <row r="3229" spans="3:8" ht="12.75">
      <c r="C3229" s="150" t="s">
        <v>797</v>
      </c>
      <c r="D3229" s="128">
        <v>5.84060036326417</v>
      </c>
      <c r="F3229" s="128">
        <v>6.843267108130322</v>
      </c>
      <c r="G3229" s="128">
        <v>4.65786948815814</v>
      </c>
      <c r="H3229" s="128">
        <v>14.160548361874316</v>
      </c>
    </row>
    <row r="3230" spans="1:10" ht="12.75">
      <c r="A3230" s="144" t="s">
        <v>786</v>
      </c>
      <c r="C3230" s="145" t="s">
        <v>787</v>
      </c>
      <c r="D3230" s="145" t="s">
        <v>788</v>
      </c>
      <c r="F3230" s="145" t="s">
        <v>789</v>
      </c>
      <c r="G3230" s="145" t="s">
        <v>790</v>
      </c>
      <c r="H3230" s="145" t="s">
        <v>791</v>
      </c>
      <c r="I3230" s="146" t="s">
        <v>792</v>
      </c>
      <c r="J3230" s="145" t="s">
        <v>793</v>
      </c>
    </row>
    <row r="3231" spans="1:8" ht="12.75">
      <c r="A3231" s="147" t="s">
        <v>886</v>
      </c>
      <c r="C3231" s="148">
        <v>251.61100000003353</v>
      </c>
      <c r="D3231" s="128">
        <v>4546551.315063477</v>
      </c>
      <c r="F3231" s="128">
        <v>30400</v>
      </c>
      <c r="G3231" s="128">
        <v>26600</v>
      </c>
      <c r="H3231" s="149" t="s">
        <v>494</v>
      </c>
    </row>
    <row r="3233" spans="4:8" ht="12.75">
      <c r="D3233" s="128">
        <v>5236468.108642578</v>
      </c>
      <c r="F3233" s="128">
        <v>30100</v>
      </c>
      <c r="G3233" s="128">
        <v>26400</v>
      </c>
      <c r="H3233" s="149" t="s">
        <v>495</v>
      </c>
    </row>
    <row r="3235" spans="4:8" ht="12.75">
      <c r="D3235" s="128">
        <v>5209287.58039856</v>
      </c>
      <c r="F3235" s="128">
        <v>29400</v>
      </c>
      <c r="G3235" s="128">
        <v>26400</v>
      </c>
      <c r="H3235" s="149" t="s">
        <v>496</v>
      </c>
    </row>
    <row r="3237" spans="1:10" ht="12.75">
      <c r="A3237" s="144" t="s">
        <v>794</v>
      </c>
      <c r="C3237" s="150" t="s">
        <v>795</v>
      </c>
      <c r="D3237" s="128">
        <v>4997435.668034871</v>
      </c>
      <c r="F3237" s="128">
        <v>29966.666666666664</v>
      </c>
      <c r="G3237" s="128">
        <v>26466.666666666664</v>
      </c>
      <c r="H3237" s="128">
        <v>4969236.252189673</v>
      </c>
      <c r="I3237" s="128">
        <v>-0.0001</v>
      </c>
      <c r="J3237" s="128">
        <v>-0.0001</v>
      </c>
    </row>
    <row r="3238" spans="1:8" ht="12.75">
      <c r="A3238" s="127">
        <v>38378.07474537037</v>
      </c>
      <c r="C3238" s="150" t="s">
        <v>796</v>
      </c>
      <c r="D3238" s="128">
        <v>390713.7316434288</v>
      </c>
      <c r="F3238" s="128">
        <v>513.1601439446883</v>
      </c>
      <c r="G3238" s="128">
        <v>115.47005383792514</v>
      </c>
      <c r="H3238" s="128">
        <v>390713.7316434288</v>
      </c>
    </row>
    <row r="3240" spans="3:8" ht="12.75">
      <c r="C3240" s="150" t="s">
        <v>797</v>
      </c>
      <c r="D3240" s="128">
        <v>7.81828436817213</v>
      </c>
      <c r="F3240" s="128">
        <v>1.7124365203938432</v>
      </c>
      <c r="G3240" s="128">
        <v>0.4362848381785585</v>
      </c>
      <c r="H3240" s="128">
        <v>7.862651558803679</v>
      </c>
    </row>
    <row r="3241" spans="1:10" ht="12.75">
      <c r="A3241" s="144" t="s">
        <v>786</v>
      </c>
      <c r="C3241" s="145" t="s">
        <v>787</v>
      </c>
      <c r="D3241" s="145" t="s">
        <v>788</v>
      </c>
      <c r="F3241" s="145" t="s">
        <v>789</v>
      </c>
      <c r="G3241" s="145" t="s">
        <v>790</v>
      </c>
      <c r="H3241" s="145" t="s">
        <v>791</v>
      </c>
      <c r="I3241" s="146" t="s">
        <v>792</v>
      </c>
      <c r="J3241" s="145" t="s">
        <v>793</v>
      </c>
    </row>
    <row r="3242" spans="1:8" ht="12.75">
      <c r="A3242" s="147" t="s">
        <v>889</v>
      </c>
      <c r="C3242" s="148">
        <v>257.6099999998696</v>
      </c>
      <c r="D3242" s="128">
        <v>476959.40798568726</v>
      </c>
      <c r="F3242" s="128">
        <v>11432.5</v>
      </c>
      <c r="G3242" s="128">
        <v>10017.5</v>
      </c>
      <c r="H3242" s="149" t="s">
        <v>497</v>
      </c>
    </row>
    <row r="3244" spans="4:8" ht="12.75">
      <c r="D3244" s="128">
        <v>484707.2811193466</v>
      </c>
      <c r="F3244" s="128">
        <v>11920</v>
      </c>
      <c r="G3244" s="128">
        <v>10010</v>
      </c>
      <c r="H3244" s="149" t="s">
        <v>498</v>
      </c>
    </row>
    <row r="3246" spans="4:8" ht="12.75">
      <c r="D3246" s="128">
        <v>470944.64235305786</v>
      </c>
      <c r="F3246" s="128">
        <v>12545</v>
      </c>
      <c r="G3246" s="128">
        <v>10357.5</v>
      </c>
      <c r="H3246" s="149" t="s">
        <v>499</v>
      </c>
    </row>
    <row r="3248" spans="1:10" ht="12.75">
      <c r="A3248" s="144" t="s">
        <v>794</v>
      </c>
      <c r="C3248" s="150" t="s">
        <v>795</v>
      </c>
      <c r="D3248" s="128">
        <v>477537.1104860306</v>
      </c>
      <c r="F3248" s="128">
        <v>11965.833333333332</v>
      </c>
      <c r="G3248" s="128">
        <v>10128.333333333334</v>
      </c>
      <c r="H3248" s="128">
        <v>466490.0271526972</v>
      </c>
      <c r="I3248" s="128">
        <v>-0.0001</v>
      </c>
      <c r="J3248" s="128">
        <v>-0.0001</v>
      </c>
    </row>
    <row r="3249" spans="1:8" ht="12.75">
      <c r="A3249" s="127">
        <v>38378.07548611111</v>
      </c>
      <c r="C3249" s="150" t="s">
        <v>796</v>
      </c>
      <c r="D3249" s="128">
        <v>6899.482704306986</v>
      </c>
      <c r="F3249" s="128">
        <v>557.6644002743346</v>
      </c>
      <c r="G3249" s="128">
        <v>198.49958018427478</v>
      </c>
      <c r="H3249" s="128">
        <v>6899.482704306986</v>
      </c>
    </row>
    <row r="3251" spans="3:8" ht="12.75">
      <c r="C3251" s="150" t="s">
        <v>797</v>
      </c>
      <c r="D3251" s="128">
        <v>1.4448055560089959</v>
      </c>
      <c r="F3251" s="128">
        <v>4.660472737162768</v>
      </c>
      <c r="G3251" s="128">
        <v>1.9598444645477187</v>
      </c>
      <c r="H3251" s="128">
        <v>1.4790204083073706</v>
      </c>
    </row>
    <row r="3252" spans="1:10" ht="12.75">
      <c r="A3252" s="144" t="s">
        <v>786</v>
      </c>
      <c r="C3252" s="145" t="s">
        <v>787</v>
      </c>
      <c r="D3252" s="145" t="s">
        <v>788</v>
      </c>
      <c r="F3252" s="145" t="s">
        <v>789</v>
      </c>
      <c r="G3252" s="145" t="s">
        <v>790</v>
      </c>
      <c r="H3252" s="145" t="s">
        <v>791</v>
      </c>
      <c r="I3252" s="146" t="s">
        <v>792</v>
      </c>
      <c r="J3252" s="145" t="s">
        <v>793</v>
      </c>
    </row>
    <row r="3253" spans="1:8" ht="12.75">
      <c r="A3253" s="147" t="s">
        <v>888</v>
      </c>
      <c r="C3253" s="148">
        <v>259.9399999999441</v>
      </c>
      <c r="D3253" s="128">
        <v>4986750</v>
      </c>
      <c r="F3253" s="128">
        <v>26475</v>
      </c>
      <c r="G3253" s="128">
        <v>24575</v>
      </c>
      <c r="H3253" s="149" t="s">
        <v>500</v>
      </c>
    </row>
    <row r="3255" spans="4:8" ht="12.75">
      <c r="D3255" s="128">
        <v>4755246.781616211</v>
      </c>
      <c r="F3255" s="128">
        <v>27650</v>
      </c>
      <c r="G3255" s="128">
        <v>24675</v>
      </c>
      <c r="H3255" s="149" t="s">
        <v>501</v>
      </c>
    </row>
    <row r="3257" spans="4:8" ht="12.75">
      <c r="D3257" s="128">
        <v>5180363.190658569</v>
      </c>
      <c r="F3257" s="128">
        <v>28375</v>
      </c>
      <c r="G3257" s="128">
        <v>24850</v>
      </c>
      <c r="H3257" s="149" t="s">
        <v>502</v>
      </c>
    </row>
    <row r="3259" spans="1:10" ht="12.75">
      <c r="A3259" s="144" t="s">
        <v>794</v>
      </c>
      <c r="C3259" s="150" t="s">
        <v>795</v>
      </c>
      <c r="D3259" s="128">
        <v>4974119.99075826</v>
      </c>
      <c r="F3259" s="128">
        <v>27500</v>
      </c>
      <c r="G3259" s="128">
        <v>24700</v>
      </c>
      <c r="H3259" s="128">
        <v>4948005.8493441185</v>
      </c>
      <c r="I3259" s="128">
        <v>-0.0001</v>
      </c>
      <c r="J3259" s="128">
        <v>-0.0001</v>
      </c>
    </row>
    <row r="3260" spans="1:8" ht="12.75">
      <c r="A3260" s="127">
        <v>38378.076273148145</v>
      </c>
      <c r="C3260" s="150" t="s">
        <v>796</v>
      </c>
      <c r="D3260" s="128">
        <v>212839.44220784516</v>
      </c>
      <c r="F3260" s="128">
        <v>958.8404455382553</v>
      </c>
      <c r="G3260" s="128">
        <v>139.19410907075056</v>
      </c>
      <c r="H3260" s="128">
        <v>212839.44220784516</v>
      </c>
    </row>
    <row r="3262" spans="3:8" ht="12.75">
      <c r="C3262" s="150" t="s">
        <v>797</v>
      </c>
      <c r="D3262" s="128">
        <v>4.278936628052668</v>
      </c>
      <c r="F3262" s="128">
        <v>3.486692529230019</v>
      </c>
      <c r="G3262" s="128">
        <v>0.5635389031204475</v>
      </c>
      <c r="H3262" s="128">
        <v>4.301519615949081</v>
      </c>
    </row>
    <row r="3263" spans="1:10" ht="12.75">
      <c r="A3263" s="144" t="s">
        <v>786</v>
      </c>
      <c r="C3263" s="145" t="s">
        <v>787</v>
      </c>
      <c r="D3263" s="145" t="s">
        <v>788</v>
      </c>
      <c r="F3263" s="145" t="s">
        <v>789</v>
      </c>
      <c r="G3263" s="145" t="s">
        <v>790</v>
      </c>
      <c r="H3263" s="145" t="s">
        <v>791</v>
      </c>
      <c r="I3263" s="146" t="s">
        <v>792</v>
      </c>
      <c r="J3263" s="145" t="s">
        <v>793</v>
      </c>
    </row>
    <row r="3264" spans="1:8" ht="12.75">
      <c r="A3264" s="147" t="s">
        <v>890</v>
      </c>
      <c r="C3264" s="148">
        <v>285.2129999999888</v>
      </c>
      <c r="D3264" s="128">
        <v>887796.920586586</v>
      </c>
      <c r="F3264" s="128">
        <v>13000</v>
      </c>
      <c r="G3264" s="128">
        <v>11900</v>
      </c>
      <c r="H3264" s="149" t="s">
        <v>503</v>
      </c>
    </row>
    <row r="3266" spans="4:8" ht="12.75">
      <c r="D3266" s="128">
        <v>884540.4848899841</v>
      </c>
      <c r="F3266" s="128">
        <v>12250</v>
      </c>
      <c r="G3266" s="128">
        <v>11875</v>
      </c>
      <c r="H3266" s="149" t="s">
        <v>504</v>
      </c>
    </row>
    <row r="3268" spans="4:8" ht="12.75">
      <c r="D3268" s="128">
        <v>917896.6400203705</v>
      </c>
      <c r="F3268" s="128">
        <v>12825</v>
      </c>
      <c r="G3268" s="128">
        <v>12175</v>
      </c>
      <c r="H3268" s="149" t="s">
        <v>505</v>
      </c>
    </row>
    <row r="3270" spans="1:10" ht="12.75">
      <c r="A3270" s="144" t="s">
        <v>794</v>
      </c>
      <c r="C3270" s="150" t="s">
        <v>795</v>
      </c>
      <c r="D3270" s="128">
        <v>896744.6818323135</v>
      </c>
      <c r="F3270" s="128">
        <v>12691.666666666668</v>
      </c>
      <c r="G3270" s="128">
        <v>11983.333333333332</v>
      </c>
      <c r="H3270" s="128">
        <v>884444.6210789721</v>
      </c>
      <c r="I3270" s="128">
        <v>-0.0001</v>
      </c>
      <c r="J3270" s="128">
        <v>-0.0001</v>
      </c>
    </row>
    <row r="3271" spans="1:8" ht="12.75">
      <c r="A3271" s="127">
        <v>38378.077060185184</v>
      </c>
      <c r="C3271" s="150" t="s">
        <v>796</v>
      </c>
      <c r="D3271" s="128">
        <v>18390.353306925394</v>
      </c>
      <c r="F3271" s="128">
        <v>392.3752455664518</v>
      </c>
      <c r="G3271" s="128">
        <v>166.45820296198482</v>
      </c>
      <c r="H3271" s="128">
        <v>18390.353306925394</v>
      </c>
    </row>
    <row r="3273" spans="3:8" ht="12.75">
      <c r="C3273" s="150" t="s">
        <v>797</v>
      </c>
      <c r="D3273" s="128">
        <v>2.050790339715032</v>
      </c>
      <c r="F3273" s="128">
        <v>3.0915974699917412</v>
      </c>
      <c r="G3273" s="128">
        <v>1.389080970475534</v>
      </c>
      <c r="H3273" s="128">
        <v>2.079310888282661</v>
      </c>
    </row>
    <row r="3274" spans="1:10" ht="12.75">
      <c r="A3274" s="144" t="s">
        <v>786</v>
      </c>
      <c r="C3274" s="145" t="s">
        <v>787</v>
      </c>
      <c r="D3274" s="145" t="s">
        <v>788</v>
      </c>
      <c r="F3274" s="145" t="s">
        <v>789</v>
      </c>
      <c r="G3274" s="145" t="s">
        <v>790</v>
      </c>
      <c r="H3274" s="145" t="s">
        <v>791</v>
      </c>
      <c r="I3274" s="146" t="s">
        <v>792</v>
      </c>
      <c r="J3274" s="145" t="s">
        <v>793</v>
      </c>
    </row>
    <row r="3275" spans="1:8" ht="12.75">
      <c r="A3275" s="147" t="s">
        <v>886</v>
      </c>
      <c r="C3275" s="148">
        <v>288.1579999998212</v>
      </c>
      <c r="D3275" s="128">
        <v>511785.2735824585</v>
      </c>
      <c r="F3275" s="128">
        <v>4400</v>
      </c>
      <c r="G3275" s="128">
        <v>4120</v>
      </c>
      <c r="H3275" s="149" t="s">
        <v>506</v>
      </c>
    </row>
    <row r="3277" spans="4:8" ht="12.75">
      <c r="D3277" s="128">
        <v>499682.92433691025</v>
      </c>
      <c r="F3277" s="128">
        <v>4400</v>
      </c>
      <c r="G3277" s="128">
        <v>4120</v>
      </c>
      <c r="H3277" s="149" t="s">
        <v>507</v>
      </c>
    </row>
    <row r="3279" spans="4:8" ht="12.75">
      <c r="D3279" s="128">
        <v>512226.69835424423</v>
      </c>
      <c r="F3279" s="128">
        <v>4400</v>
      </c>
      <c r="G3279" s="128">
        <v>4120</v>
      </c>
      <c r="H3279" s="149" t="s">
        <v>508</v>
      </c>
    </row>
    <row r="3281" spans="1:10" ht="12.75">
      <c r="A3281" s="144" t="s">
        <v>794</v>
      </c>
      <c r="C3281" s="150" t="s">
        <v>795</v>
      </c>
      <c r="D3281" s="128">
        <v>507898.29875787103</v>
      </c>
      <c r="F3281" s="128">
        <v>4400</v>
      </c>
      <c r="G3281" s="128">
        <v>4120</v>
      </c>
      <c r="H3281" s="128">
        <v>503640.4668994639</v>
      </c>
      <c r="I3281" s="128">
        <v>-0.0001</v>
      </c>
      <c r="J3281" s="128">
        <v>-0.0001</v>
      </c>
    </row>
    <row r="3282" spans="1:8" ht="12.75">
      <c r="A3282" s="127">
        <v>38378.07759259259</v>
      </c>
      <c r="C3282" s="150" t="s">
        <v>796</v>
      </c>
      <c r="D3282" s="128">
        <v>7118.145588191317</v>
      </c>
      <c r="H3282" s="128">
        <v>7118.145588191317</v>
      </c>
    </row>
    <row r="3284" spans="3:8" ht="12.75">
      <c r="C3284" s="150" t="s">
        <v>797</v>
      </c>
      <c r="D3284" s="128">
        <v>1.40149033883351</v>
      </c>
      <c r="F3284" s="128">
        <v>0</v>
      </c>
      <c r="G3284" s="128">
        <v>0</v>
      </c>
      <c r="H3284" s="128">
        <v>1.4133386921850015</v>
      </c>
    </row>
    <row r="3285" spans="1:10" ht="12.75">
      <c r="A3285" s="144" t="s">
        <v>786</v>
      </c>
      <c r="C3285" s="145" t="s">
        <v>787</v>
      </c>
      <c r="D3285" s="145" t="s">
        <v>788</v>
      </c>
      <c r="F3285" s="145" t="s">
        <v>789</v>
      </c>
      <c r="G3285" s="145" t="s">
        <v>790</v>
      </c>
      <c r="H3285" s="145" t="s">
        <v>791</v>
      </c>
      <c r="I3285" s="146" t="s">
        <v>792</v>
      </c>
      <c r="J3285" s="145" t="s">
        <v>793</v>
      </c>
    </row>
    <row r="3286" spans="1:8" ht="12.75">
      <c r="A3286" s="147" t="s">
        <v>887</v>
      </c>
      <c r="C3286" s="148">
        <v>334.94100000010803</v>
      </c>
      <c r="D3286" s="128">
        <v>1891304.7351322174</v>
      </c>
      <c r="F3286" s="128">
        <v>33000</v>
      </c>
      <c r="H3286" s="149" t="s">
        <v>509</v>
      </c>
    </row>
    <row r="3288" spans="4:8" ht="12.75">
      <c r="D3288" s="128">
        <v>1830940.401714325</v>
      </c>
      <c r="F3288" s="128">
        <v>47600</v>
      </c>
      <c r="H3288" s="149" t="s">
        <v>510</v>
      </c>
    </row>
    <row r="3290" spans="4:8" ht="12.75">
      <c r="D3290" s="128">
        <v>1834425</v>
      </c>
      <c r="F3290" s="128">
        <v>32400</v>
      </c>
      <c r="H3290" s="149" t="s">
        <v>511</v>
      </c>
    </row>
    <row r="3292" spans="1:10" ht="12.75">
      <c r="A3292" s="144" t="s">
        <v>794</v>
      </c>
      <c r="C3292" s="150" t="s">
        <v>795</v>
      </c>
      <c r="D3292" s="128">
        <v>1852223.3789488473</v>
      </c>
      <c r="F3292" s="128">
        <v>37666.666666666664</v>
      </c>
      <c r="H3292" s="128">
        <v>1814556.7122821808</v>
      </c>
      <c r="I3292" s="128">
        <v>-0.0001</v>
      </c>
      <c r="J3292" s="128">
        <v>-0.0001</v>
      </c>
    </row>
    <row r="3293" spans="1:8" ht="12.75">
      <c r="A3293" s="127">
        <v>38378.078125</v>
      </c>
      <c r="C3293" s="150" t="s">
        <v>796</v>
      </c>
      <c r="D3293" s="128">
        <v>33890.26271884743</v>
      </c>
      <c r="F3293" s="128">
        <v>8607.748447377708</v>
      </c>
      <c r="H3293" s="128">
        <v>33890.26271884743</v>
      </c>
    </row>
    <row r="3295" spans="3:8" ht="12.75">
      <c r="C3295" s="150" t="s">
        <v>797</v>
      </c>
      <c r="D3295" s="128">
        <v>1.8297071025029632</v>
      </c>
      <c r="F3295" s="128">
        <v>22.8524295063125</v>
      </c>
      <c r="H3295" s="128">
        <v>1.867688261791686</v>
      </c>
    </row>
    <row r="3296" spans="1:10" ht="12.75">
      <c r="A3296" s="144" t="s">
        <v>786</v>
      </c>
      <c r="C3296" s="145" t="s">
        <v>787</v>
      </c>
      <c r="D3296" s="145" t="s">
        <v>788</v>
      </c>
      <c r="F3296" s="145" t="s">
        <v>789</v>
      </c>
      <c r="G3296" s="145" t="s">
        <v>790</v>
      </c>
      <c r="H3296" s="145" t="s">
        <v>791</v>
      </c>
      <c r="I3296" s="146" t="s">
        <v>792</v>
      </c>
      <c r="J3296" s="145" t="s">
        <v>793</v>
      </c>
    </row>
    <row r="3297" spans="1:8" ht="12.75">
      <c r="A3297" s="147" t="s">
        <v>891</v>
      </c>
      <c r="C3297" s="148">
        <v>393.36599999992177</v>
      </c>
      <c r="D3297" s="128">
        <v>4681698.622428894</v>
      </c>
      <c r="F3297" s="128">
        <v>18800</v>
      </c>
      <c r="G3297" s="128">
        <v>15800</v>
      </c>
      <c r="H3297" s="149" t="s">
        <v>512</v>
      </c>
    </row>
    <row r="3299" spans="4:8" ht="12.75">
      <c r="D3299" s="128">
        <v>4840393.177352905</v>
      </c>
      <c r="F3299" s="128">
        <v>17300</v>
      </c>
      <c r="G3299" s="128">
        <v>16100</v>
      </c>
      <c r="H3299" s="149" t="s">
        <v>513</v>
      </c>
    </row>
    <row r="3301" spans="4:8" ht="12.75">
      <c r="D3301" s="128">
        <v>4949959.504821777</v>
      </c>
      <c r="F3301" s="128">
        <v>17500</v>
      </c>
      <c r="G3301" s="128">
        <v>16200</v>
      </c>
      <c r="H3301" s="149" t="s">
        <v>514</v>
      </c>
    </row>
    <row r="3303" spans="1:10" ht="12.75">
      <c r="A3303" s="144" t="s">
        <v>794</v>
      </c>
      <c r="C3303" s="150" t="s">
        <v>795</v>
      </c>
      <c r="D3303" s="128">
        <v>4824017.101534526</v>
      </c>
      <c r="F3303" s="128">
        <v>17866.666666666668</v>
      </c>
      <c r="G3303" s="128">
        <v>16033.333333333332</v>
      </c>
      <c r="H3303" s="128">
        <v>4807067.101534526</v>
      </c>
      <c r="I3303" s="128">
        <v>-0.0001</v>
      </c>
      <c r="J3303" s="128">
        <v>-0.0001</v>
      </c>
    </row>
    <row r="3304" spans="1:8" ht="12.75">
      <c r="A3304" s="127">
        <v>38378.07869212963</v>
      </c>
      <c r="C3304" s="150" t="s">
        <v>796</v>
      </c>
      <c r="D3304" s="128">
        <v>134878.11961159602</v>
      </c>
      <c r="F3304" s="128">
        <v>814.4527815247077</v>
      </c>
      <c r="G3304" s="128">
        <v>208.16659994661327</v>
      </c>
      <c r="H3304" s="128">
        <v>134878.11961159602</v>
      </c>
    </row>
    <row r="3306" spans="3:8" ht="12.75">
      <c r="C3306" s="150" t="s">
        <v>797</v>
      </c>
      <c r="D3306" s="128">
        <v>2.7959710086577245</v>
      </c>
      <c r="F3306" s="128">
        <v>4.558504374205453</v>
      </c>
      <c r="G3306" s="128">
        <v>1.2983363822034095</v>
      </c>
      <c r="H3306" s="128">
        <v>2.8058297661070686</v>
      </c>
    </row>
    <row r="3307" spans="1:10" ht="12.75">
      <c r="A3307" s="144" t="s">
        <v>786</v>
      </c>
      <c r="C3307" s="145" t="s">
        <v>787</v>
      </c>
      <c r="D3307" s="145" t="s">
        <v>788</v>
      </c>
      <c r="F3307" s="145" t="s">
        <v>789</v>
      </c>
      <c r="G3307" s="145" t="s">
        <v>790</v>
      </c>
      <c r="H3307" s="145" t="s">
        <v>791</v>
      </c>
      <c r="I3307" s="146" t="s">
        <v>792</v>
      </c>
      <c r="J3307" s="145" t="s">
        <v>793</v>
      </c>
    </row>
    <row r="3308" spans="1:8" ht="12.75">
      <c r="A3308" s="147" t="s">
        <v>885</v>
      </c>
      <c r="C3308" s="148">
        <v>396.15199999976903</v>
      </c>
      <c r="D3308" s="128">
        <v>5246460.743331909</v>
      </c>
      <c r="F3308" s="128">
        <v>90100</v>
      </c>
      <c r="G3308" s="128">
        <v>93400</v>
      </c>
      <c r="H3308" s="149" t="s">
        <v>515</v>
      </c>
    </row>
    <row r="3310" spans="4:8" ht="12.75">
      <c r="D3310" s="128">
        <v>5334868.053611755</v>
      </c>
      <c r="F3310" s="128">
        <v>88400</v>
      </c>
      <c r="G3310" s="128">
        <v>94900</v>
      </c>
      <c r="H3310" s="149" t="s">
        <v>516</v>
      </c>
    </row>
    <row r="3312" spans="4:8" ht="12.75">
      <c r="D3312" s="128">
        <v>5350301.733032227</v>
      </c>
      <c r="F3312" s="128">
        <v>88700</v>
      </c>
      <c r="G3312" s="128">
        <v>93700</v>
      </c>
      <c r="H3312" s="149" t="s">
        <v>517</v>
      </c>
    </row>
    <row r="3314" spans="1:10" ht="12.75">
      <c r="A3314" s="144" t="s">
        <v>794</v>
      </c>
      <c r="C3314" s="150" t="s">
        <v>795</v>
      </c>
      <c r="D3314" s="128">
        <v>5310543.509991963</v>
      </c>
      <c r="F3314" s="128">
        <v>89066.66666666666</v>
      </c>
      <c r="G3314" s="128">
        <v>94000</v>
      </c>
      <c r="H3314" s="128">
        <v>5219036.573804886</v>
      </c>
      <c r="I3314" s="128">
        <v>-0.0001</v>
      </c>
      <c r="J3314" s="128">
        <v>-0.0001</v>
      </c>
    </row>
    <row r="3315" spans="1:8" ht="12.75">
      <c r="A3315" s="127">
        <v>38378.07925925926</v>
      </c>
      <c r="C3315" s="150" t="s">
        <v>796</v>
      </c>
      <c r="D3315" s="128">
        <v>56031.24442862214</v>
      </c>
      <c r="F3315" s="128">
        <v>907.3771725877466</v>
      </c>
      <c r="G3315" s="128">
        <v>793.7253933193772</v>
      </c>
      <c r="H3315" s="128">
        <v>56031.24442862214</v>
      </c>
    </row>
    <row r="3317" spans="3:8" ht="12.75">
      <c r="C3317" s="150" t="s">
        <v>797</v>
      </c>
      <c r="D3317" s="128">
        <v>1.055094348124585</v>
      </c>
      <c r="F3317" s="128">
        <v>1.018761795570075</v>
      </c>
      <c r="G3317" s="128">
        <v>0.8443887162972098</v>
      </c>
      <c r="H3317" s="128">
        <v>1.0735936343088919</v>
      </c>
    </row>
    <row r="3318" spans="1:10" ht="12.75">
      <c r="A3318" s="144" t="s">
        <v>786</v>
      </c>
      <c r="C3318" s="145" t="s">
        <v>787</v>
      </c>
      <c r="D3318" s="145" t="s">
        <v>788</v>
      </c>
      <c r="F3318" s="145" t="s">
        <v>789</v>
      </c>
      <c r="G3318" s="145" t="s">
        <v>790</v>
      </c>
      <c r="H3318" s="145" t="s">
        <v>791</v>
      </c>
      <c r="I3318" s="146" t="s">
        <v>792</v>
      </c>
      <c r="J3318" s="145" t="s">
        <v>793</v>
      </c>
    </row>
    <row r="3319" spans="1:8" ht="12.75">
      <c r="A3319" s="147" t="s">
        <v>892</v>
      </c>
      <c r="C3319" s="148">
        <v>589.5920000001788</v>
      </c>
      <c r="D3319" s="128">
        <v>440031.42522192</v>
      </c>
      <c r="F3319" s="128">
        <v>3790.0000000037253</v>
      </c>
      <c r="G3319" s="128">
        <v>3570</v>
      </c>
      <c r="H3319" s="149" t="s">
        <v>518</v>
      </c>
    </row>
    <row r="3321" spans="4:8" ht="12.75">
      <c r="D3321" s="128">
        <v>406377.33641147614</v>
      </c>
      <c r="F3321" s="128">
        <v>3770</v>
      </c>
      <c r="G3321" s="128">
        <v>3580</v>
      </c>
      <c r="H3321" s="149" t="s">
        <v>519</v>
      </c>
    </row>
    <row r="3323" spans="4:8" ht="12.75">
      <c r="D3323" s="128">
        <v>441731.3685092926</v>
      </c>
      <c r="F3323" s="128">
        <v>3690.0000000037253</v>
      </c>
      <c r="G3323" s="128">
        <v>3380</v>
      </c>
      <c r="H3323" s="149" t="s">
        <v>520</v>
      </c>
    </row>
    <row r="3325" spans="1:10" ht="12.75">
      <c r="A3325" s="144" t="s">
        <v>794</v>
      </c>
      <c r="C3325" s="150" t="s">
        <v>795</v>
      </c>
      <c r="D3325" s="128">
        <v>429380.0433808962</v>
      </c>
      <c r="F3325" s="128">
        <v>3750.000000002484</v>
      </c>
      <c r="G3325" s="128">
        <v>3510</v>
      </c>
      <c r="H3325" s="128">
        <v>425750.04338089505</v>
      </c>
      <c r="I3325" s="128">
        <v>-0.0001</v>
      </c>
      <c r="J3325" s="128">
        <v>-0.0001</v>
      </c>
    </row>
    <row r="3326" spans="1:8" ht="12.75">
      <c r="A3326" s="127">
        <v>38378.07986111111</v>
      </c>
      <c r="C3326" s="150" t="s">
        <v>796</v>
      </c>
      <c r="D3326" s="128">
        <v>19939.053330982922</v>
      </c>
      <c r="F3326" s="128">
        <v>52.91502622057091</v>
      </c>
      <c r="G3326" s="128">
        <v>112.69427669584645</v>
      </c>
      <c r="H3326" s="128">
        <v>19939.053330982922</v>
      </c>
    </row>
    <row r="3328" spans="3:8" ht="12.75">
      <c r="C3328" s="150" t="s">
        <v>797</v>
      </c>
      <c r="D3328" s="128">
        <v>4.643684222951952</v>
      </c>
      <c r="F3328" s="128">
        <v>1.4110673658809565</v>
      </c>
      <c r="G3328" s="128">
        <v>3.2106631537278196</v>
      </c>
      <c r="H3328" s="128">
        <v>4.683276875944921</v>
      </c>
    </row>
    <row r="3329" spans="1:10" ht="12.75">
      <c r="A3329" s="144" t="s">
        <v>786</v>
      </c>
      <c r="C3329" s="145" t="s">
        <v>787</v>
      </c>
      <c r="D3329" s="145" t="s">
        <v>788</v>
      </c>
      <c r="F3329" s="145" t="s">
        <v>789</v>
      </c>
      <c r="G3329" s="145" t="s">
        <v>790</v>
      </c>
      <c r="H3329" s="145" t="s">
        <v>791</v>
      </c>
      <c r="I3329" s="146" t="s">
        <v>792</v>
      </c>
      <c r="J3329" s="145" t="s">
        <v>793</v>
      </c>
    </row>
    <row r="3330" spans="1:8" ht="12.75">
      <c r="A3330" s="147" t="s">
        <v>893</v>
      </c>
      <c r="C3330" s="148">
        <v>766.4900000002235</v>
      </c>
      <c r="D3330" s="128">
        <v>29857.469341158867</v>
      </c>
      <c r="F3330" s="128">
        <v>1974</v>
      </c>
      <c r="G3330" s="128">
        <v>2112</v>
      </c>
      <c r="H3330" s="149" t="s">
        <v>521</v>
      </c>
    </row>
    <row r="3332" spans="4:8" ht="12.75">
      <c r="D3332" s="128">
        <v>29597.170677930117</v>
      </c>
      <c r="F3332" s="128">
        <v>2191</v>
      </c>
      <c r="G3332" s="128">
        <v>1951.0000000018626</v>
      </c>
      <c r="H3332" s="149" t="s">
        <v>522</v>
      </c>
    </row>
    <row r="3334" spans="4:8" ht="12.75">
      <c r="D3334" s="128">
        <v>30734.80901569128</v>
      </c>
      <c r="F3334" s="128">
        <v>1879</v>
      </c>
      <c r="G3334" s="128">
        <v>2013</v>
      </c>
      <c r="H3334" s="149" t="s">
        <v>523</v>
      </c>
    </row>
    <row r="3336" spans="1:10" ht="12.75">
      <c r="A3336" s="144" t="s">
        <v>794</v>
      </c>
      <c r="C3336" s="150" t="s">
        <v>795</v>
      </c>
      <c r="D3336" s="128">
        <v>30063.149678260088</v>
      </c>
      <c r="F3336" s="128">
        <v>2014.6666666666665</v>
      </c>
      <c r="G3336" s="128">
        <v>2025.3333333339542</v>
      </c>
      <c r="H3336" s="128">
        <v>28042.94154817846</v>
      </c>
      <c r="I3336" s="128">
        <v>-0.0001</v>
      </c>
      <c r="J3336" s="128">
        <v>-0.0001</v>
      </c>
    </row>
    <row r="3337" spans="1:8" ht="12.75">
      <c r="A3337" s="127">
        <v>38378.080462962964</v>
      </c>
      <c r="C3337" s="150" t="s">
        <v>796</v>
      </c>
      <c r="D3337" s="128">
        <v>596.0566648302815</v>
      </c>
      <c r="F3337" s="128">
        <v>159.92602456552632</v>
      </c>
      <c r="G3337" s="128">
        <v>81.20550063385517</v>
      </c>
      <c r="H3337" s="128">
        <v>596.0566648302815</v>
      </c>
    </row>
    <row r="3339" spans="3:8" ht="12.75">
      <c r="C3339" s="150" t="s">
        <v>797</v>
      </c>
      <c r="D3339" s="128">
        <v>1.9826820250351704</v>
      </c>
      <c r="F3339" s="128">
        <v>7.93808857869919</v>
      </c>
      <c r="G3339" s="128">
        <v>4.009488181393857</v>
      </c>
      <c r="H3339" s="128">
        <v>2.1255140578110954</v>
      </c>
    </row>
    <row r="3340" spans="1:16" ht="12.75">
      <c r="A3340" s="138" t="s">
        <v>736</v>
      </c>
      <c r="B3340" s="133" t="s">
        <v>706</v>
      </c>
      <c r="D3340" s="138" t="s">
        <v>737</v>
      </c>
      <c r="E3340" s="133" t="s">
        <v>738</v>
      </c>
      <c r="F3340" s="134" t="s">
        <v>833</v>
      </c>
      <c r="G3340" s="139" t="s">
        <v>740</v>
      </c>
      <c r="H3340" s="140">
        <v>2</v>
      </c>
      <c r="I3340" s="141" t="s">
        <v>741</v>
      </c>
      <c r="J3340" s="140">
        <v>14</v>
      </c>
      <c r="K3340" s="139" t="s">
        <v>742</v>
      </c>
      <c r="L3340" s="142">
        <v>1</v>
      </c>
      <c r="M3340" s="139" t="s">
        <v>743</v>
      </c>
      <c r="N3340" s="143">
        <v>1</v>
      </c>
      <c r="O3340" s="139" t="s">
        <v>744</v>
      </c>
      <c r="P3340" s="143">
        <v>1</v>
      </c>
    </row>
    <row r="3342" spans="1:10" ht="12.75">
      <c r="A3342" s="144" t="s">
        <v>786</v>
      </c>
      <c r="C3342" s="145" t="s">
        <v>787</v>
      </c>
      <c r="D3342" s="145" t="s">
        <v>788</v>
      </c>
      <c r="F3342" s="145" t="s">
        <v>789</v>
      </c>
      <c r="G3342" s="145" t="s">
        <v>790</v>
      </c>
      <c r="H3342" s="145" t="s">
        <v>791</v>
      </c>
      <c r="I3342" s="146" t="s">
        <v>792</v>
      </c>
      <c r="J3342" s="145" t="s">
        <v>793</v>
      </c>
    </row>
    <row r="3343" spans="1:8" ht="12.75">
      <c r="A3343" s="147" t="s">
        <v>717</v>
      </c>
      <c r="C3343" s="148">
        <v>178.2290000000503</v>
      </c>
      <c r="D3343" s="128">
        <v>591.8999256482348</v>
      </c>
      <c r="F3343" s="128">
        <v>451</v>
      </c>
      <c r="G3343" s="128">
        <v>443</v>
      </c>
      <c r="H3343" s="149" t="s">
        <v>524</v>
      </c>
    </row>
    <row r="3345" spans="4:8" ht="12.75">
      <c r="D3345" s="128">
        <v>540.75</v>
      </c>
      <c r="F3345" s="128">
        <v>494.99999999953434</v>
      </c>
      <c r="G3345" s="128">
        <v>429</v>
      </c>
      <c r="H3345" s="149" t="s">
        <v>525</v>
      </c>
    </row>
    <row r="3347" spans="4:8" ht="12.75">
      <c r="D3347" s="128">
        <v>578.25</v>
      </c>
      <c r="F3347" s="128">
        <v>424</v>
      </c>
      <c r="G3347" s="128">
        <v>436</v>
      </c>
      <c r="H3347" s="149" t="s">
        <v>526</v>
      </c>
    </row>
    <row r="3349" spans="1:8" ht="12.75">
      <c r="A3349" s="144" t="s">
        <v>794</v>
      </c>
      <c r="C3349" s="150" t="s">
        <v>795</v>
      </c>
      <c r="D3349" s="128">
        <v>570.2999752160782</v>
      </c>
      <c r="F3349" s="128">
        <v>456.66666666651145</v>
      </c>
      <c r="G3349" s="128">
        <v>436</v>
      </c>
      <c r="H3349" s="128">
        <v>126.4564056623314</v>
      </c>
    </row>
    <row r="3350" spans="1:8" ht="12.75">
      <c r="A3350" s="127">
        <v>38378.08280092593</v>
      </c>
      <c r="C3350" s="150" t="s">
        <v>796</v>
      </c>
      <c r="D3350" s="128">
        <v>26.485484590688724</v>
      </c>
      <c r="F3350" s="128">
        <v>35.837596645359774</v>
      </c>
      <c r="G3350" s="128">
        <v>7</v>
      </c>
      <c r="H3350" s="128">
        <v>26.485484590688724</v>
      </c>
    </row>
    <row r="3352" spans="3:8" ht="12.75">
      <c r="C3352" s="150" t="s">
        <v>797</v>
      </c>
      <c r="D3352" s="128">
        <v>4.6441321658226915</v>
      </c>
      <c r="F3352" s="128">
        <v>7.847648900446413</v>
      </c>
      <c r="G3352" s="128">
        <v>1.6055045871559634</v>
      </c>
      <c r="H3352" s="128">
        <v>20.94435979891066</v>
      </c>
    </row>
    <row r="3353" spans="1:10" ht="12.75">
      <c r="A3353" s="144" t="s">
        <v>786</v>
      </c>
      <c r="C3353" s="145" t="s">
        <v>787</v>
      </c>
      <c r="D3353" s="145" t="s">
        <v>788</v>
      </c>
      <c r="F3353" s="145" t="s">
        <v>789</v>
      </c>
      <c r="G3353" s="145" t="s">
        <v>790</v>
      </c>
      <c r="H3353" s="145" t="s">
        <v>791</v>
      </c>
      <c r="I3353" s="146" t="s">
        <v>792</v>
      </c>
      <c r="J3353" s="145" t="s">
        <v>793</v>
      </c>
    </row>
    <row r="3354" spans="1:8" ht="12.75">
      <c r="A3354" s="147" t="s">
        <v>886</v>
      </c>
      <c r="C3354" s="148">
        <v>251.61100000003353</v>
      </c>
      <c r="D3354" s="128">
        <v>5802550</v>
      </c>
      <c r="F3354" s="128">
        <v>33300</v>
      </c>
      <c r="G3354" s="128">
        <v>29200</v>
      </c>
      <c r="H3354" s="149" t="s">
        <v>527</v>
      </c>
    </row>
    <row r="3356" spans="4:8" ht="12.75">
      <c r="D3356" s="128">
        <v>5735895.667068481</v>
      </c>
      <c r="F3356" s="128">
        <v>33400</v>
      </c>
      <c r="G3356" s="128">
        <v>29500</v>
      </c>
      <c r="H3356" s="149" t="s">
        <v>528</v>
      </c>
    </row>
    <row r="3358" spans="4:8" ht="12.75">
      <c r="D3358" s="128">
        <v>6024117.108001709</v>
      </c>
      <c r="F3358" s="128">
        <v>31500</v>
      </c>
      <c r="G3358" s="128">
        <v>29100</v>
      </c>
      <c r="H3358" s="149" t="s">
        <v>529</v>
      </c>
    </row>
    <row r="3360" spans="1:10" ht="12.75">
      <c r="A3360" s="144" t="s">
        <v>794</v>
      </c>
      <c r="C3360" s="150" t="s">
        <v>795</v>
      </c>
      <c r="D3360" s="128">
        <v>5854187.5916900635</v>
      </c>
      <c r="F3360" s="128">
        <v>32733.333333333336</v>
      </c>
      <c r="G3360" s="128">
        <v>29266.666666666664</v>
      </c>
      <c r="H3360" s="128">
        <v>5823204.678217993</v>
      </c>
      <c r="I3360" s="128">
        <v>-0.0001</v>
      </c>
      <c r="J3360" s="128">
        <v>-0.0001</v>
      </c>
    </row>
    <row r="3361" spans="1:8" ht="12.75">
      <c r="A3361" s="127">
        <v>38378.08337962963</v>
      </c>
      <c r="C3361" s="150" t="s">
        <v>796</v>
      </c>
      <c r="D3361" s="128">
        <v>150889.7955796879</v>
      </c>
      <c r="F3361" s="128">
        <v>1069.2676621563628</v>
      </c>
      <c r="G3361" s="128">
        <v>208.16659994661327</v>
      </c>
      <c r="H3361" s="128">
        <v>150889.7955796879</v>
      </c>
    </row>
    <row r="3363" spans="3:8" ht="12.75">
      <c r="C3363" s="150" t="s">
        <v>797</v>
      </c>
      <c r="D3363" s="128">
        <v>2.577467722316822</v>
      </c>
      <c r="F3363" s="128">
        <v>3.2666018192149577</v>
      </c>
      <c r="G3363" s="128">
        <v>0.7112753984508428</v>
      </c>
      <c r="H3363" s="128">
        <v>2.5911813840942117</v>
      </c>
    </row>
    <row r="3364" spans="1:10" ht="12.75">
      <c r="A3364" s="144" t="s">
        <v>786</v>
      </c>
      <c r="C3364" s="145" t="s">
        <v>787</v>
      </c>
      <c r="D3364" s="145" t="s">
        <v>788</v>
      </c>
      <c r="F3364" s="145" t="s">
        <v>789</v>
      </c>
      <c r="G3364" s="145" t="s">
        <v>790</v>
      </c>
      <c r="H3364" s="145" t="s">
        <v>791</v>
      </c>
      <c r="I3364" s="146" t="s">
        <v>792</v>
      </c>
      <c r="J3364" s="145" t="s">
        <v>793</v>
      </c>
    </row>
    <row r="3365" spans="1:8" ht="12.75">
      <c r="A3365" s="147" t="s">
        <v>889</v>
      </c>
      <c r="C3365" s="148">
        <v>257.6099999998696</v>
      </c>
      <c r="D3365" s="128">
        <v>269922.5</v>
      </c>
      <c r="F3365" s="128">
        <v>11372.5</v>
      </c>
      <c r="G3365" s="128">
        <v>9847.5</v>
      </c>
      <c r="H3365" s="149" t="s">
        <v>530</v>
      </c>
    </row>
    <row r="3367" spans="4:8" ht="12.75">
      <c r="D3367" s="128">
        <v>311814.09041929245</v>
      </c>
      <c r="F3367" s="128">
        <v>11077.5</v>
      </c>
      <c r="G3367" s="128">
        <v>9582.5</v>
      </c>
      <c r="H3367" s="149" t="s">
        <v>531</v>
      </c>
    </row>
    <row r="3369" spans="4:8" ht="12.75">
      <c r="D3369" s="128">
        <v>287955.3414363861</v>
      </c>
      <c r="F3369" s="128">
        <v>12537.5</v>
      </c>
      <c r="G3369" s="128">
        <v>9670</v>
      </c>
      <c r="H3369" s="149" t="s">
        <v>532</v>
      </c>
    </row>
    <row r="3371" spans="1:10" ht="12.75">
      <c r="A3371" s="144" t="s">
        <v>794</v>
      </c>
      <c r="C3371" s="150" t="s">
        <v>795</v>
      </c>
      <c r="D3371" s="128">
        <v>289897.31061855954</v>
      </c>
      <c r="F3371" s="128">
        <v>11662.5</v>
      </c>
      <c r="G3371" s="128">
        <v>9700</v>
      </c>
      <c r="H3371" s="128">
        <v>279216.06061855954</v>
      </c>
      <c r="I3371" s="128">
        <v>-0.0001</v>
      </c>
      <c r="J3371" s="128">
        <v>-0.0001</v>
      </c>
    </row>
    <row r="3372" spans="1:8" ht="12.75">
      <c r="A3372" s="127">
        <v>38378.084131944444</v>
      </c>
      <c r="C3372" s="150" t="s">
        <v>796</v>
      </c>
      <c r="D3372" s="128">
        <v>21013.204662612472</v>
      </c>
      <c r="F3372" s="128">
        <v>771.9941709624497</v>
      </c>
      <c r="G3372" s="128">
        <v>135.02314616390777</v>
      </c>
      <c r="H3372" s="128">
        <v>21013.204662612472</v>
      </c>
    </row>
    <row r="3374" spans="3:8" ht="12.75">
      <c r="C3374" s="150" t="s">
        <v>797</v>
      </c>
      <c r="D3374" s="128">
        <v>7.248499345432418</v>
      </c>
      <c r="F3374" s="128">
        <v>6.619456985744478</v>
      </c>
      <c r="G3374" s="128">
        <v>1.3919911975660597</v>
      </c>
      <c r="H3374" s="128">
        <v>7.525786523905896</v>
      </c>
    </row>
    <row r="3375" spans="1:10" ht="12.75">
      <c r="A3375" s="144" t="s">
        <v>786</v>
      </c>
      <c r="C3375" s="145" t="s">
        <v>787</v>
      </c>
      <c r="D3375" s="145" t="s">
        <v>788</v>
      </c>
      <c r="F3375" s="145" t="s">
        <v>789</v>
      </c>
      <c r="G3375" s="145" t="s">
        <v>790</v>
      </c>
      <c r="H3375" s="145" t="s">
        <v>791</v>
      </c>
      <c r="I3375" s="146" t="s">
        <v>792</v>
      </c>
      <c r="J3375" s="145" t="s">
        <v>793</v>
      </c>
    </row>
    <row r="3376" spans="1:8" ht="12.75">
      <c r="A3376" s="147" t="s">
        <v>888</v>
      </c>
      <c r="C3376" s="148">
        <v>259.9399999999441</v>
      </c>
      <c r="D3376" s="128">
        <v>2604977.552307129</v>
      </c>
      <c r="F3376" s="128">
        <v>21900</v>
      </c>
      <c r="G3376" s="128">
        <v>19625</v>
      </c>
      <c r="H3376" s="149" t="s">
        <v>533</v>
      </c>
    </row>
    <row r="3378" spans="4:8" ht="12.75">
      <c r="D3378" s="128">
        <v>2705281.7770080566</v>
      </c>
      <c r="F3378" s="128">
        <v>22050</v>
      </c>
      <c r="G3378" s="128">
        <v>19575</v>
      </c>
      <c r="H3378" s="149" t="s">
        <v>534</v>
      </c>
    </row>
    <row r="3380" spans="4:8" ht="12.75">
      <c r="D3380" s="128">
        <v>2830372.0083122253</v>
      </c>
      <c r="F3380" s="128">
        <v>21900</v>
      </c>
      <c r="G3380" s="128">
        <v>19775</v>
      </c>
      <c r="H3380" s="149" t="s">
        <v>535</v>
      </c>
    </row>
    <row r="3382" spans="1:10" ht="12.75">
      <c r="A3382" s="144" t="s">
        <v>794</v>
      </c>
      <c r="C3382" s="150" t="s">
        <v>795</v>
      </c>
      <c r="D3382" s="128">
        <v>2713543.779209137</v>
      </c>
      <c r="F3382" s="128">
        <v>21950</v>
      </c>
      <c r="G3382" s="128">
        <v>19658.333333333332</v>
      </c>
      <c r="H3382" s="128">
        <v>2692728.0384683963</v>
      </c>
      <c r="I3382" s="128">
        <v>-0.0001</v>
      </c>
      <c r="J3382" s="128">
        <v>-0.0001</v>
      </c>
    </row>
    <row r="3383" spans="1:8" ht="12.75">
      <c r="A3383" s="127">
        <v>38378.08490740741</v>
      </c>
      <c r="C3383" s="150" t="s">
        <v>796</v>
      </c>
      <c r="D3383" s="128">
        <v>112924.13696697738</v>
      </c>
      <c r="F3383" s="128">
        <v>86.60254037844386</v>
      </c>
      <c r="G3383" s="128">
        <v>104.08329997330664</v>
      </c>
      <c r="H3383" s="128">
        <v>112924.13696697738</v>
      </c>
    </row>
    <row r="3385" spans="3:8" ht="12.75">
      <c r="C3385" s="150" t="s">
        <v>797</v>
      </c>
      <c r="D3385" s="128">
        <v>4.161500464160161</v>
      </c>
      <c r="F3385" s="128">
        <v>0.3945446030908604</v>
      </c>
      <c r="G3385" s="128">
        <v>0.5294614665874015</v>
      </c>
      <c r="H3385" s="128">
        <v>4.193670335575658</v>
      </c>
    </row>
    <row r="3386" spans="1:10" ht="12.75">
      <c r="A3386" s="144" t="s">
        <v>786</v>
      </c>
      <c r="C3386" s="145" t="s">
        <v>787</v>
      </c>
      <c r="D3386" s="145" t="s">
        <v>788</v>
      </c>
      <c r="F3386" s="145" t="s">
        <v>789</v>
      </c>
      <c r="G3386" s="145" t="s">
        <v>790</v>
      </c>
      <c r="H3386" s="145" t="s">
        <v>791</v>
      </c>
      <c r="I3386" s="146" t="s">
        <v>792</v>
      </c>
      <c r="J3386" s="145" t="s">
        <v>793</v>
      </c>
    </row>
    <row r="3387" spans="1:8" ht="12.75">
      <c r="A3387" s="147" t="s">
        <v>890</v>
      </c>
      <c r="C3387" s="148">
        <v>285.2129999999888</v>
      </c>
      <c r="D3387" s="128">
        <v>464921.1236920357</v>
      </c>
      <c r="F3387" s="128">
        <v>11175</v>
      </c>
      <c r="G3387" s="128">
        <v>10550</v>
      </c>
      <c r="H3387" s="149" t="s">
        <v>536</v>
      </c>
    </row>
    <row r="3389" spans="4:8" ht="12.75">
      <c r="D3389" s="128">
        <v>469672.1648879051</v>
      </c>
      <c r="F3389" s="128">
        <v>11275</v>
      </c>
      <c r="G3389" s="128">
        <v>10775</v>
      </c>
      <c r="H3389" s="149" t="s">
        <v>537</v>
      </c>
    </row>
    <row r="3391" spans="4:8" ht="12.75">
      <c r="D3391" s="128">
        <v>420679.80025053024</v>
      </c>
      <c r="F3391" s="128">
        <v>11775</v>
      </c>
      <c r="G3391" s="128">
        <v>10575</v>
      </c>
      <c r="H3391" s="149" t="s">
        <v>538</v>
      </c>
    </row>
    <row r="3393" spans="1:10" ht="12.75">
      <c r="A3393" s="144" t="s">
        <v>794</v>
      </c>
      <c r="C3393" s="150" t="s">
        <v>795</v>
      </c>
      <c r="D3393" s="128">
        <v>451757.69627682364</v>
      </c>
      <c r="F3393" s="128">
        <v>11408.333333333332</v>
      </c>
      <c r="G3393" s="128">
        <v>10633.333333333332</v>
      </c>
      <c r="H3393" s="128">
        <v>440777.8258839521</v>
      </c>
      <c r="I3393" s="128">
        <v>-0.0001</v>
      </c>
      <c r="J3393" s="128">
        <v>-0.0001</v>
      </c>
    </row>
    <row r="3394" spans="1:8" ht="12.75">
      <c r="A3394" s="127">
        <v>38378.085694444446</v>
      </c>
      <c r="C3394" s="150" t="s">
        <v>796</v>
      </c>
      <c r="D3394" s="128">
        <v>27018.878847521253</v>
      </c>
      <c r="F3394" s="128">
        <v>321.4550253664318</v>
      </c>
      <c r="G3394" s="128">
        <v>123.32207155790618</v>
      </c>
      <c r="H3394" s="128">
        <v>27018.878847521253</v>
      </c>
    </row>
    <row r="3396" spans="3:8" ht="12.75">
      <c r="C3396" s="150" t="s">
        <v>797</v>
      </c>
      <c r="D3396" s="128">
        <v>5.980834210506709</v>
      </c>
      <c r="F3396" s="128">
        <v>2.817721186557474</v>
      </c>
      <c r="G3396" s="128">
        <v>1.1597686980367354</v>
      </c>
      <c r="H3396" s="128">
        <v>6.129818076337347</v>
      </c>
    </row>
    <row r="3397" spans="1:10" ht="12.75">
      <c r="A3397" s="144" t="s">
        <v>786</v>
      </c>
      <c r="C3397" s="145" t="s">
        <v>787</v>
      </c>
      <c r="D3397" s="145" t="s">
        <v>788</v>
      </c>
      <c r="F3397" s="145" t="s">
        <v>789</v>
      </c>
      <c r="G3397" s="145" t="s">
        <v>790</v>
      </c>
      <c r="H3397" s="145" t="s">
        <v>791</v>
      </c>
      <c r="I3397" s="146" t="s">
        <v>792</v>
      </c>
      <c r="J3397" s="145" t="s">
        <v>793</v>
      </c>
    </row>
    <row r="3398" spans="1:8" ht="12.75">
      <c r="A3398" s="147" t="s">
        <v>886</v>
      </c>
      <c r="C3398" s="148">
        <v>288.1579999998212</v>
      </c>
      <c r="D3398" s="128">
        <v>587993.9090604782</v>
      </c>
      <c r="F3398" s="128">
        <v>4320</v>
      </c>
      <c r="G3398" s="128">
        <v>4460</v>
      </c>
      <c r="H3398" s="149" t="s">
        <v>539</v>
      </c>
    </row>
    <row r="3400" spans="4:8" ht="12.75">
      <c r="D3400" s="128">
        <v>562104.2762956619</v>
      </c>
      <c r="F3400" s="128">
        <v>4320</v>
      </c>
      <c r="G3400" s="128">
        <v>4460</v>
      </c>
      <c r="H3400" s="149" t="s">
        <v>540</v>
      </c>
    </row>
    <row r="3402" spans="4:8" ht="12.75">
      <c r="D3402" s="128">
        <v>635993.5449199677</v>
      </c>
      <c r="F3402" s="128">
        <v>4320</v>
      </c>
      <c r="G3402" s="128">
        <v>4460</v>
      </c>
      <c r="H3402" s="149" t="s">
        <v>541</v>
      </c>
    </row>
    <row r="3404" spans="1:10" ht="12.75">
      <c r="A3404" s="144" t="s">
        <v>794</v>
      </c>
      <c r="C3404" s="150" t="s">
        <v>795</v>
      </c>
      <c r="D3404" s="128">
        <v>595363.9100920359</v>
      </c>
      <c r="F3404" s="128">
        <v>4320</v>
      </c>
      <c r="G3404" s="128">
        <v>4460</v>
      </c>
      <c r="H3404" s="128">
        <v>590972.8260212394</v>
      </c>
      <c r="I3404" s="128">
        <v>-0.0001</v>
      </c>
      <c r="J3404" s="128">
        <v>-0.0001</v>
      </c>
    </row>
    <row r="3405" spans="1:8" ht="12.75">
      <c r="A3405" s="127">
        <v>38378.086226851854</v>
      </c>
      <c r="C3405" s="150" t="s">
        <v>796</v>
      </c>
      <c r="D3405" s="128">
        <v>37491.915006606476</v>
      </c>
      <c r="H3405" s="128">
        <v>37491.915006606476</v>
      </c>
    </row>
    <row r="3407" spans="3:8" ht="12.75">
      <c r="C3407" s="150" t="s">
        <v>797</v>
      </c>
      <c r="D3407" s="128">
        <v>6.2973106651376805</v>
      </c>
      <c r="F3407" s="128">
        <v>0</v>
      </c>
      <c r="G3407" s="128">
        <v>0</v>
      </c>
      <c r="H3407" s="128">
        <v>6.3441013454075526</v>
      </c>
    </row>
    <row r="3408" spans="1:10" ht="12.75">
      <c r="A3408" s="144" t="s">
        <v>786</v>
      </c>
      <c r="C3408" s="145" t="s">
        <v>787</v>
      </c>
      <c r="D3408" s="145" t="s">
        <v>788</v>
      </c>
      <c r="F3408" s="145" t="s">
        <v>789</v>
      </c>
      <c r="G3408" s="145" t="s">
        <v>790</v>
      </c>
      <c r="H3408" s="145" t="s">
        <v>791</v>
      </c>
      <c r="I3408" s="146" t="s">
        <v>792</v>
      </c>
      <c r="J3408" s="145" t="s">
        <v>793</v>
      </c>
    </row>
    <row r="3409" spans="1:8" ht="12.75">
      <c r="A3409" s="147" t="s">
        <v>887</v>
      </c>
      <c r="C3409" s="148">
        <v>334.94100000010803</v>
      </c>
      <c r="D3409" s="128">
        <v>489436.64055395126</v>
      </c>
      <c r="F3409" s="128">
        <v>28800</v>
      </c>
      <c r="H3409" s="149" t="s">
        <v>542</v>
      </c>
    </row>
    <row r="3411" spans="4:8" ht="12.75">
      <c r="D3411" s="128">
        <v>486888.0814847946</v>
      </c>
      <c r="F3411" s="128">
        <v>29300</v>
      </c>
      <c r="H3411" s="149" t="s">
        <v>543</v>
      </c>
    </row>
    <row r="3413" spans="4:8" ht="12.75">
      <c r="D3413" s="128">
        <v>459893.79499578476</v>
      </c>
      <c r="F3413" s="128">
        <v>35900</v>
      </c>
      <c r="H3413" s="149" t="s">
        <v>544</v>
      </c>
    </row>
    <row r="3415" spans="1:10" ht="12.75">
      <c r="A3415" s="144" t="s">
        <v>794</v>
      </c>
      <c r="C3415" s="150" t="s">
        <v>795</v>
      </c>
      <c r="D3415" s="128">
        <v>478739.5056781769</v>
      </c>
      <c r="F3415" s="128">
        <v>31333.333333333336</v>
      </c>
      <c r="H3415" s="128">
        <v>447406.1723448435</v>
      </c>
      <c r="I3415" s="128">
        <v>-0.0001</v>
      </c>
      <c r="J3415" s="128">
        <v>-0.0001</v>
      </c>
    </row>
    <row r="3416" spans="1:8" ht="12.75">
      <c r="A3416" s="127">
        <v>38378.08677083333</v>
      </c>
      <c r="C3416" s="150" t="s">
        <v>796</v>
      </c>
      <c r="D3416" s="128">
        <v>16370.534404092401</v>
      </c>
      <c r="F3416" s="128">
        <v>3962.7431576287318</v>
      </c>
      <c r="H3416" s="128">
        <v>16370.534404092401</v>
      </c>
    </row>
    <row r="3418" spans="3:8" ht="12.75">
      <c r="C3418" s="150" t="s">
        <v>797</v>
      </c>
      <c r="D3418" s="128">
        <v>3.4195077301803396</v>
      </c>
      <c r="F3418" s="128">
        <v>12.647052630729995</v>
      </c>
      <c r="H3418" s="128">
        <v>3.6589871611057316</v>
      </c>
    </row>
    <row r="3419" spans="1:10" ht="12.75">
      <c r="A3419" s="144" t="s">
        <v>786</v>
      </c>
      <c r="C3419" s="145" t="s">
        <v>787</v>
      </c>
      <c r="D3419" s="145" t="s">
        <v>788</v>
      </c>
      <c r="F3419" s="145" t="s">
        <v>789</v>
      </c>
      <c r="G3419" s="145" t="s">
        <v>790</v>
      </c>
      <c r="H3419" s="145" t="s">
        <v>791</v>
      </c>
      <c r="I3419" s="146" t="s">
        <v>792</v>
      </c>
      <c r="J3419" s="145" t="s">
        <v>793</v>
      </c>
    </row>
    <row r="3420" spans="1:8" ht="12.75">
      <c r="A3420" s="147" t="s">
        <v>891</v>
      </c>
      <c r="C3420" s="148">
        <v>393.36599999992177</v>
      </c>
      <c r="D3420" s="128">
        <v>2527977.702568054</v>
      </c>
      <c r="F3420" s="128">
        <v>13000</v>
      </c>
      <c r="G3420" s="128">
        <v>12200</v>
      </c>
      <c r="H3420" s="149" t="s">
        <v>545</v>
      </c>
    </row>
    <row r="3422" spans="4:8" ht="12.75">
      <c r="D3422" s="128">
        <v>2794965.48985672</v>
      </c>
      <c r="F3422" s="128">
        <v>13300</v>
      </c>
      <c r="G3422" s="128">
        <v>12400</v>
      </c>
      <c r="H3422" s="149" t="s">
        <v>546</v>
      </c>
    </row>
    <row r="3424" spans="4:8" ht="12.75">
      <c r="D3424" s="128">
        <v>2760456.2446289062</v>
      </c>
      <c r="F3424" s="128">
        <v>13200</v>
      </c>
      <c r="G3424" s="128">
        <v>12400</v>
      </c>
      <c r="H3424" s="149" t="s">
        <v>547</v>
      </c>
    </row>
    <row r="3426" spans="1:10" ht="12.75">
      <c r="A3426" s="144" t="s">
        <v>794</v>
      </c>
      <c r="C3426" s="150" t="s">
        <v>795</v>
      </c>
      <c r="D3426" s="128">
        <v>2694466.479017894</v>
      </c>
      <c r="F3426" s="128">
        <v>13166.666666666668</v>
      </c>
      <c r="G3426" s="128">
        <v>12333.333333333332</v>
      </c>
      <c r="H3426" s="128">
        <v>2681716.4790178933</v>
      </c>
      <c r="I3426" s="128">
        <v>-0.0001</v>
      </c>
      <c r="J3426" s="128">
        <v>-0.0001</v>
      </c>
    </row>
    <row r="3427" spans="1:8" ht="12.75">
      <c r="A3427" s="127">
        <v>38378.087326388886</v>
      </c>
      <c r="C3427" s="150" t="s">
        <v>796</v>
      </c>
      <c r="D3427" s="128">
        <v>145212.2808662259</v>
      </c>
      <c r="F3427" s="128">
        <v>152.7525231651947</v>
      </c>
      <c r="G3427" s="128">
        <v>115.47005383792514</v>
      </c>
      <c r="H3427" s="128">
        <v>145212.2808662259</v>
      </c>
    </row>
    <row r="3429" spans="3:8" ht="12.75">
      <c r="C3429" s="150" t="s">
        <v>797</v>
      </c>
      <c r="D3429" s="128">
        <v>5.38927769178091</v>
      </c>
      <c r="F3429" s="128">
        <v>1.1601457455584407</v>
      </c>
      <c r="G3429" s="128">
        <v>0.9362436797669608</v>
      </c>
      <c r="H3429" s="128">
        <v>5.414900568437645</v>
      </c>
    </row>
    <row r="3430" spans="1:10" ht="12.75">
      <c r="A3430" s="144" t="s">
        <v>786</v>
      </c>
      <c r="C3430" s="145" t="s">
        <v>787</v>
      </c>
      <c r="D3430" s="145" t="s">
        <v>788</v>
      </c>
      <c r="F3430" s="145" t="s">
        <v>789</v>
      </c>
      <c r="G3430" s="145" t="s">
        <v>790</v>
      </c>
      <c r="H3430" s="145" t="s">
        <v>791</v>
      </c>
      <c r="I3430" s="146" t="s">
        <v>792</v>
      </c>
      <c r="J3430" s="145" t="s">
        <v>793</v>
      </c>
    </row>
    <row r="3431" spans="1:8" ht="12.75">
      <c r="A3431" s="147" t="s">
        <v>885</v>
      </c>
      <c r="C3431" s="148">
        <v>396.15199999976903</v>
      </c>
      <c r="D3431" s="128">
        <v>6224385.286392212</v>
      </c>
      <c r="F3431" s="128">
        <v>86900</v>
      </c>
      <c r="G3431" s="128">
        <v>88400</v>
      </c>
      <c r="H3431" s="149" t="s">
        <v>548</v>
      </c>
    </row>
    <row r="3433" spans="4:8" ht="12.75">
      <c r="D3433" s="128">
        <v>6131752.603469849</v>
      </c>
      <c r="F3433" s="128">
        <v>87000</v>
      </c>
      <c r="G3433" s="128">
        <v>88200</v>
      </c>
      <c r="H3433" s="149" t="s">
        <v>549</v>
      </c>
    </row>
    <row r="3435" spans="4:8" ht="12.75">
      <c r="D3435" s="128">
        <v>5586507.409889221</v>
      </c>
      <c r="F3435" s="128">
        <v>84700</v>
      </c>
      <c r="G3435" s="128">
        <v>92600</v>
      </c>
      <c r="H3435" s="149" t="s">
        <v>550</v>
      </c>
    </row>
    <row r="3437" spans="1:10" ht="12.75">
      <c r="A3437" s="144" t="s">
        <v>794</v>
      </c>
      <c r="C3437" s="150" t="s">
        <v>795</v>
      </c>
      <c r="D3437" s="128">
        <v>5980881.766583761</v>
      </c>
      <c r="F3437" s="128">
        <v>86200</v>
      </c>
      <c r="G3437" s="128">
        <v>89733.33333333334</v>
      </c>
      <c r="H3437" s="128">
        <v>5892934.005981304</v>
      </c>
      <c r="I3437" s="128">
        <v>-0.0001</v>
      </c>
      <c r="J3437" s="128">
        <v>-0.0001</v>
      </c>
    </row>
    <row r="3438" spans="1:8" ht="12.75">
      <c r="A3438" s="127">
        <v>38378.08789351852</v>
      </c>
      <c r="C3438" s="150" t="s">
        <v>796</v>
      </c>
      <c r="D3438" s="128">
        <v>344664.40692363353</v>
      </c>
      <c r="F3438" s="128">
        <v>1300</v>
      </c>
      <c r="G3438" s="128">
        <v>2484.61935381123</v>
      </c>
      <c r="H3438" s="128">
        <v>344664.40692363353</v>
      </c>
    </row>
    <row r="3440" spans="3:8" ht="12.75">
      <c r="C3440" s="150" t="s">
        <v>797</v>
      </c>
      <c r="D3440" s="128">
        <v>5.762769109553949</v>
      </c>
      <c r="F3440" s="128">
        <v>1.5081206496519721</v>
      </c>
      <c r="G3440" s="128">
        <v>2.76889229622351</v>
      </c>
      <c r="H3440" s="128">
        <v>5.848774253602715</v>
      </c>
    </row>
    <row r="3441" spans="1:10" ht="12.75">
      <c r="A3441" s="144" t="s">
        <v>786</v>
      </c>
      <c r="C3441" s="145" t="s">
        <v>787</v>
      </c>
      <c r="D3441" s="145" t="s">
        <v>788</v>
      </c>
      <c r="F3441" s="145" t="s">
        <v>789</v>
      </c>
      <c r="G3441" s="145" t="s">
        <v>790</v>
      </c>
      <c r="H3441" s="145" t="s">
        <v>791</v>
      </c>
      <c r="I3441" s="146" t="s">
        <v>792</v>
      </c>
      <c r="J3441" s="145" t="s">
        <v>793</v>
      </c>
    </row>
    <row r="3442" spans="1:8" ht="12.75">
      <c r="A3442" s="147" t="s">
        <v>892</v>
      </c>
      <c r="C3442" s="148">
        <v>589.5920000001788</v>
      </c>
      <c r="D3442" s="128">
        <v>589161.0126428604</v>
      </c>
      <c r="F3442" s="128">
        <v>5090</v>
      </c>
      <c r="G3442" s="128">
        <v>3920</v>
      </c>
      <c r="H3442" s="149" t="s">
        <v>551</v>
      </c>
    </row>
    <row r="3444" spans="4:8" ht="12.75">
      <c r="D3444" s="128">
        <v>621228.914762497</v>
      </c>
      <c r="F3444" s="128">
        <v>5410</v>
      </c>
      <c r="G3444" s="128">
        <v>3959.9999999962747</v>
      </c>
      <c r="H3444" s="149" t="s">
        <v>552</v>
      </c>
    </row>
    <row r="3446" spans="4:8" ht="12.75">
      <c r="D3446" s="128">
        <v>627123.5336704254</v>
      </c>
      <c r="F3446" s="128">
        <v>4730</v>
      </c>
      <c r="G3446" s="128">
        <v>3959.9999999962747</v>
      </c>
      <c r="H3446" s="149" t="s">
        <v>553</v>
      </c>
    </row>
    <row r="3448" spans="1:10" ht="12.75">
      <c r="A3448" s="144" t="s">
        <v>794</v>
      </c>
      <c r="C3448" s="150" t="s">
        <v>795</v>
      </c>
      <c r="D3448" s="128">
        <v>612504.4870252609</v>
      </c>
      <c r="F3448" s="128">
        <v>5076.666666666667</v>
      </c>
      <c r="G3448" s="128">
        <v>3946.666666664183</v>
      </c>
      <c r="H3448" s="128">
        <v>607992.8203585955</v>
      </c>
      <c r="I3448" s="128">
        <v>-0.0001</v>
      </c>
      <c r="J3448" s="128">
        <v>-0.0001</v>
      </c>
    </row>
    <row r="3449" spans="1:8" ht="12.75">
      <c r="A3449" s="127">
        <v>38378.08849537037</v>
      </c>
      <c r="C3449" s="150" t="s">
        <v>796</v>
      </c>
      <c r="D3449" s="128">
        <v>20429.757223196513</v>
      </c>
      <c r="F3449" s="128">
        <v>340.19602192461525</v>
      </c>
      <c r="G3449" s="128">
        <v>23.09401076545144</v>
      </c>
      <c r="H3449" s="128">
        <v>20429.757223196513</v>
      </c>
    </row>
    <row r="3451" spans="3:8" ht="12.75">
      <c r="C3451" s="150" t="s">
        <v>797</v>
      </c>
      <c r="D3451" s="128">
        <v>3.335446132389549</v>
      </c>
      <c r="F3451" s="128">
        <v>6.70116917776655</v>
      </c>
      <c r="G3451" s="128">
        <v>0.5851522998006581</v>
      </c>
      <c r="H3451" s="128">
        <v>3.3601971173190828</v>
      </c>
    </row>
    <row r="3452" spans="1:10" ht="12.75">
      <c r="A3452" s="144" t="s">
        <v>786</v>
      </c>
      <c r="C3452" s="145" t="s">
        <v>787</v>
      </c>
      <c r="D3452" s="145" t="s">
        <v>788</v>
      </c>
      <c r="F3452" s="145" t="s">
        <v>789</v>
      </c>
      <c r="G3452" s="145" t="s">
        <v>790</v>
      </c>
      <c r="H3452" s="145" t="s">
        <v>791</v>
      </c>
      <c r="I3452" s="146" t="s">
        <v>792</v>
      </c>
      <c r="J3452" s="145" t="s">
        <v>793</v>
      </c>
    </row>
    <row r="3453" spans="1:8" ht="12.75">
      <c r="A3453" s="147" t="s">
        <v>893</v>
      </c>
      <c r="C3453" s="148">
        <v>766.4900000002235</v>
      </c>
      <c r="D3453" s="128">
        <v>81146.60219502449</v>
      </c>
      <c r="F3453" s="128">
        <v>2355</v>
      </c>
      <c r="G3453" s="128">
        <v>2538</v>
      </c>
      <c r="H3453" s="149" t="s">
        <v>554</v>
      </c>
    </row>
    <row r="3455" spans="4:8" ht="12.75">
      <c r="D3455" s="128">
        <v>79161.54860556126</v>
      </c>
      <c r="F3455" s="128">
        <v>2250</v>
      </c>
      <c r="G3455" s="128">
        <v>2431</v>
      </c>
      <c r="H3455" s="149" t="s">
        <v>555</v>
      </c>
    </row>
    <row r="3457" spans="4:8" ht="12.75">
      <c r="D3457" s="128">
        <v>77714.19285094738</v>
      </c>
      <c r="F3457" s="128">
        <v>2396</v>
      </c>
      <c r="G3457" s="128">
        <v>2689</v>
      </c>
      <c r="H3457" s="149" t="s">
        <v>556</v>
      </c>
    </row>
    <row r="3459" spans="1:10" ht="12.75">
      <c r="A3459" s="144" t="s">
        <v>794</v>
      </c>
      <c r="C3459" s="150" t="s">
        <v>795</v>
      </c>
      <c r="D3459" s="128">
        <v>79340.7812171777</v>
      </c>
      <c r="F3459" s="128">
        <v>2333.6666666666665</v>
      </c>
      <c r="G3459" s="128">
        <v>2552.6666666666665</v>
      </c>
      <c r="H3459" s="128">
        <v>76893.34137977935</v>
      </c>
      <c r="I3459" s="128">
        <v>-0.0001</v>
      </c>
      <c r="J3459" s="128">
        <v>-0.0001</v>
      </c>
    </row>
    <row r="3460" spans="1:8" ht="12.75">
      <c r="A3460" s="127">
        <v>38378.08909722222</v>
      </c>
      <c r="C3460" s="150" t="s">
        <v>796</v>
      </c>
      <c r="D3460" s="128">
        <v>1723.209715364508</v>
      </c>
      <c r="F3460" s="128">
        <v>75.30161574185067</v>
      </c>
      <c r="G3460" s="128">
        <v>129.623814684391</v>
      </c>
      <c r="H3460" s="128">
        <v>1723.209715364508</v>
      </c>
    </row>
    <row r="3462" spans="3:8" ht="12.75">
      <c r="C3462" s="150" t="s">
        <v>797</v>
      </c>
      <c r="D3462" s="128">
        <v>2.171909185829171</v>
      </c>
      <c r="F3462" s="128">
        <v>3.226751138773776</v>
      </c>
      <c r="G3462" s="128">
        <v>5.077976548095756</v>
      </c>
      <c r="H3462" s="128">
        <v>2.2410389306058445</v>
      </c>
    </row>
    <row r="3463" spans="1:16" ht="12.75">
      <c r="A3463" s="138" t="s">
        <v>736</v>
      </c>
      <c r="B3463" s="133" t="s">
        <v>745</v>
      </c>
      <c r="D3463" s="138" t="s">
        <v>737</v>
      </c>
      <c r="E3463" s="133" t="s">
        <v>738</v>
      </c>
      <c r="F3463" s="134" t="s">
        <v>834</v>
      </c>
      <c r="G3463" s="139" t="s">
        <v>740</v>
      </c>
      <c r="H3463" s="140">
        <v>3</v>
      </c>
      <c r="I3463" s="141" t="s">
        <v>741</v>
      </c>
      <c r="J3463" s="140">
        <v>1</v>
      </c>
      <c r="K3463" s="139" t="s">
        <v>742</v>
      </c>
      <c r="L3463" s="142">
        <v>1</v>
      </c>
      <c r="M3463" s="139" t="s">
        <v>743</v>
      </c>
      <c r="N3463" s="143">
        <v>1</v>
      </c>
      <c r="O3463" s="139" t="s">
        <v>744</v>
      </c>
      <c r="P3463" s="143">
        <v>1</v>
      </c>
    </row>
    <row r="3465" spans="1:10" ht="12.75">
      <c r="A3465" s="144" t="s">
        <v>786</v>
      </c>
      <c r="C3465" s="145" t="s">
        <v>787</v>
      </c>
      <c r="D3465" s="145" t="s">
        <v>788</v>
      </c>
      <c r="F3465" s="145" t="s">
        <v>789</v>
      </c>
      <c r="G3465" s="145" t="s">
        <v>790</v>
      </c>
      <c r="H3465" s="145" t="s">
        <v>791</v>
      </c>
      <c r="I3465" s="146" t="s">
        <v>792</v>
      </c>
      <c r="J3465" s="145" t="s">
        <v>793</v>
      </c>
    </row>
    <row r="3466" spans="1:8" ht="12.75">
      <c r="A3466" s="147" t="s">
        <v>717</v>
      </c>
      <c r="C3466" s="148">
        <v>178.2290000000503</v>
      </c>
      <c r="D3466" s="128">
        <v>381.5</v>
      </c>
      <c r="F3466" s="128">
        <v>352</v>
      </c>
      <c r="G3466" s="128">
        <v>363</v>
      </c>
      <c r="H3466" s="149" t="s">
        <v>557</v>
      </c>
    </row>
    <row r="3468" spans="4:8" ht="12.75">
      <c r="D3468" s="128">
        <v>404.5</v>
      </c>
      <c r="F3468" s="128">
        <v>383</v>
      </c>
      <c r="G3468" s="128">
        <v>350</v>
      </c>
      <c r="H3468" s="149" t="s">
        <v>558</v>
      </c>
    </row>
    <row r="3470" spans="4:8" ht="12.75">
      <c r="D3470" s="128">
        <v>408.89928834326565</v>
      </c>
      <c r="F3470" s="128">
        <v>433</v>
      </c>
      <c r="G3470" s="128">
        <v>350</v>
      </c>
      <c r="H3470" s="149" t="s">
        <v>559</v>
      </c>
    </row>
    <row r="3472" spans="1:8" ht="12.75">
      <c r="A3472" s="144" t="s">
        <v>794</v>
      </c>
      <c r="C3472" s="150" t="s">
        <v>795</v>
      </c>
      <c r="D3472" s="128">
        <v>398.2997627810886</v>
      </c>
      <c r="F3472" s="128">
        <v>389.33333333333337</v>
      </c>
      <c r="G3472" s="128">
        <v>354.33333333333337</v>
      </c>
      <c r="H3472" s="128">
        <v>30.68296488082608</v>
      </c>
    </row>
    <row r="3473" spans="1:8" ht="12.75">
      <c r="A3473" s="127">
        <v>38378.09142361111</v>
      </c>
      <c r="C3473" s="150" t="s">
        <v>796</v>
      </c>
      <c r="D3473" s="128">
        <v>14.714362256225082</v>
      </c>
      <c r="F3473" s="128">
        <v>40.86971168644738</v>
      </c>
      <c r="G3473" s="128">
        <v>7.505553499465135</v>
      </c>
      <c r="H3473" s="128">
        <v>14.714362256225082</v>
      </c>
    </row>
    <row r="3475" spans="3:8" ht="12.75">
      <c r="C3475" s="150" t="s">
        <v>797</v>
      </c>
      <c r="D3475" s="128">
        <v>3.6942935023318886</v>
      </c>
      <c r="F3475" s="128">
        <v>10.4973574537108</v>
      </c>
      <c r="G3475" s="128">
        <v>2.1182182971209222</v>
      </c>
      <c r="H3475" s="128">
        <v>47.95612912042979</v>
      </c>
    </row>
    <row r="3476" spans="1:10" ht="12.75">
      <c r="A3476" s="144" t="s">
        <v>786</v>
      </c>
      <c r="C3476" s="145" t="s">
        <v>787</v>
      </c>
      <c r="D3476" s="145" t="s">
        <v>788</v>
      </c>
      <c r="F3476" s="145" t="s">
        <v>789</v>
      </c>
      <c r="G3476" s="145" t="s">
        <v>790</v>
      </c>
      <c r="H3476" s="145" t="s">
        <v>791</v>
      </c>
      <c r="I3476" s="146" t="s">
        <v>792</v>
      </c>
      <c r="J3476" s="145" t="s">
        <v>793</v>
      </c>
    </row>
    <row r="3477" spans="1:8" ht="12.75">
      <c r="A3477" s="147" t="s">
        <v>886</v>
      </c>
      <c r="C3477" s="148">
        <v>251.61100000003353</v>
      </c>
      <c r="D3477" s="128">
        <v>28550</v>
      </c>
      <c r="F3477" s="128">
        <v>17600</v>
      </c>
      <c r="G3477" s="128">
        <v>17200</v>
      </c>
      <c r="H3477" s="149" t="s">
        <v>560</v>
      </c>
    </row>
    <row r="3479" spans="4:8" ht="12.75">
      <c r="D3479" s="128">
        <v>30337.855205714703</v>
      </c>
      <c r="F3479" s="128">
        <v>17200</v>
      </c>
      <c r="G3479" s="128">
        <v>17300</v>
      </c>
      <c r="H3479" s="149" t="s">
        <v>561</v>
      </c>
    </row>
    <row r="3481" spans="4:8" ht="12.75">
      <c r="D3481" s="128">
        <v>29523.61693736911</v>
      </c>
      <c r="F3481" s="128">
        <v>17400</v>
      </c>
      <c r="G3481" s="128">
        <v>17200</v>
      </c>
      <c r="H3481" s="149" t="s">
        <v>562</v>
      </c>
    </row>
    <row r="3483" spans="1:10" ht="12.75">
      <c r="A3483" s="144" t="s">
        <v>794</v>
      </c>
      <c r="C3483" s="150" t="s">
        <v>795</v>
      </c>
      <c r="D3483" s="128">
        <v>29470.490714361273</v>
      </c>
      <c r="F3483" s="128">
        <v>17400</v>
      </c>
      <c r="G3483" s="128">
        <v>17233.333333333332</v>
      </c>
      <c r="H3483" s="128">
        <v>12154.64551538354</v>
      </c>
      <c r="I3483" s="128">
        <v>-0.0001</v>
      </c>
      <c r="J3483" s="128">
        <v>-0.0001</v>
      </c>
    </row>
    <row r="3484" spans="1:8" ht="12.75">
      <c r="A3484" s="127">
        <v>38378.092002314814</v>
      </c>
      <c r="C3484" s="150" t="s">
        <v>796</v>
      </c>
      <c r="D3484" s="128">
        <v>895.1108064528402</v>
      </c>
      <c r="F3484" s="128">
        <v>200</v>
      </c>
      <c r="G3484" s="128">
        <v>57.73502691896257</v>
      </c>
      <c r="H3484" s="128">
        <v>895.1108064528402</v>
      </c>
    </row>
    <row r="3486" spans="3:8" ht="12.75">
      <c r="C3486" s="150" t="s">
        <v>797</v>
      </c>
      <c r="D3486" s="128">
        <v>3.0373121884144383</v>
      </c>
      <c r="F3486" s="128">
        <v>1.1494252873563218</v>
      </c>
      <c r="G3486" s="128">
        <v>0.3350194985626455</v>
      </c>
      <c r="H3486" s="128">
        <v>7.364351394040594</v>
      </c>
    </row>
    <row r="3487" spans="1:10" ht="12.75">
      <c r="A3487" s="144" t="s">
        <v>786</v>
      </c>
      <c r="C3487" s="145" t="s">
        <v>787</v>
      </c>
      <c r="D3487" s="145" t="s">
        <v>788</v>
      </c>
      <c r="F3487" s="145" t="s">
        <v>789</v>
      </c>
      <c r="G3487" s="145" t="s">
        <v>790</v>
      </c>
      <c r="H3487" s="145" t="s">
        <v>791</v>
      </c>
      <c r="I3487" s="146" t="s">
        <v>792</v>
      </c>
      <c r="J3487" s="145" t="s">
        <v>793</v>
      </c>
    </row>
    <row r="3488" spans="1:8" ht="12.75">
      <c r="A3488" s="147" t="s">
        <v>889</v>
      </c>
      <c r="C3488" s="148">
        <v>257.6099999998696</v>
      </c>
      <c r="D3488" s="128">
        <v>20723.629404962063</v>
      </c>
      <c r="F3488" s="128">
        <v>8812.5</v>
      </c>
      <c r="G3488" s="128">
        <v>8612.5</v>
      </c>
      <c r="H3488" s="149" t="s">
        <v>563</v>
      </c>
    </row>
    <row r="3490" spans="4:8" ht="12.75">
      <c r="D3490" s="128">
        <v>21023.89076602459</v>
      </c>
      <c r="F3490" s="128">
        <v>8840</v>
      </c>
      <c r="G3490" s="128">
        <v>8580</v>
      </c>
      <c r="H3490" s="149" t="s">
        <v>564</v>
      </c>
    </row>
    <row r="3492" spans="4:8" ht="12.75">
      <c r="D3492" s="128">
        <v>21398.378439307213</v>
      </c>
      <c r="F3492" s="128">
        <v>8830</v>
      </c>
      <c r="G3492" s="128">
        <v>8660</v>
      </c>
      <c r="H3492" s="149" t="s">
        <v>565</v>
      </c>
    </row>
    <row r="3494" spans="1:10" ht="12.75">
      <c r="A3494" s="144" t="s">
        <v>794</v>
      </c>
      <c r="C3494" s="150" t="s">
        <v>795</v>
      </c>
      <c r="D3494" s="128">
        <v>21048.632870097957</v>
      </c>
      <c r="F3494" s="128">
        <v>8827.5</v>
      </c>
      <c r="G3494" s="128">
        <v>8617.5</v>
      </c>
      <c r="H3494" s="128">
        <v>12326.132870097954</v>
      </c>
      <c r="I3494" s="128">
        <v>-0.0001</v>
      </c>
      <c r="J3494" s="128">
        <v>-0.0001</v>
      </c>
    </row>
    <row r="3495" spans="1:8" ht="12.75">
      <c r="A3495" s="127">
        <v>38378.09274305555</v>
      </c>
      <c r="C3495" s="150" t="s">
        <v>796</v>
      </c>
      <c r="D3495" s="128">
        <v>338.054276149324</v>
      </c>
      <c r="F3495" s="128">
        <v>13.919410907075054</v>
      </c>
      <c r="G3495" s="128">
        <v>40.233692348577705</v>
      </c>
      <c r="H3495" s="128">
        <v>338.054276149324</v>
      </c>
    </row>
    <row r="3497" spans="3:8" ht="12.75">
      <c r="C3497" s="150" t="s">
        <v>797</v>
      </c>
      <c r="D3497" s="128">
        <v>1.6060628651543905</v>
      </c>
      <c r="F3497" s="128">
        <v>0.15768236654857043</v>
      </c>
      <c r="G3497" s="128">
        <v>0.4668835781674234</v>
      </c>
      <c r="H3497" s="128">
        <v>2.742581795215044</v>
      </c>
    </row>
    <row r="3498" spans="1:10" ht="12.75">
      <c r="A3498" s="144" t="s">
        <v>786</v>
      </c>
      <c r="C3498" s="145" t="s">
        <v>787</v>
      </c>
      <c r="D3498" s="145" t="s">
        <v>788</v>
      </c>
      <c r="F3498" s="145" t="s">
        <v>789</v>
      </c>
      <c r="G3498" s="145" t="s">
        <v>790</v>
      </c>
      <c r="H3498" s="145" t="s">
        <v>791</v>
      </c>
      <c r="I3498" s="146" t="s">
        <v>792</v>
      </c>
      <c r="J3498" s="145" t="s">
        <v>793</v>
      </c>
    </row>
    <row r="3499" spans="1:8" ht="12.75">
      <c r="A3499" s="147" t="s">
        <v>888</v>
      </c>
      <c r="C3499" s="148">
        <v>259.9399999999441</v>
      </c>
      <c r="D3499" s="128">
        <v>29449.145304083824</v>
      </c>
      <c r="F3499" s="128">
        <v>14950</v>
      </c>
      <c r="G3499" s="128">
        <v>15050</v>
      </c>
      <c r="H3499" s="149" t="s">
        <v>566</v>
      </c>
    </row>
    <row r="3501" spans="4:8" ht="12.75">
      <c r="D3501" s="128">
        <v>28568.06184449792</v>
      </c>
      <c r="F3501" s="128">
        <v>14975</v>
      </c>
      <c r="G3501" s="128">
        <v>15050</v>
      </c>
      <c r="H3501" s="149" t="s">
        <v>567</v>
      </c>
    </row>
    <row r="3503" spans="4:8" ht="12.75">
      <c r="D3503" s="128">
        <v>28606.454647511244</v>
      </c>
      <c r="F3503" s="128">
        <v>15000</v>
      </c>
      <c r="G3503" s="128">
        <v>15050</v>
      </c>
      <c r="H3503" s="149" t="s">
        <v>568</v>
      </c>
    </row>
    <row r="3505" spans="1:10" ht="12.75">
      <c r="A3505" s="144" t="s">
        <v>794</v>
      </c>
      <c r="C3505" s="150" t="s">
        <v>795</v>
      </c>
      <c r="D3505" s="128">
        <v>28874.553932030998</v>
      </c>
      <c r="F3505" s="128">
        <v>14975</v>
      </c>
      <c r="G3505" s="128">
        <v>15050</v>
      </c>
      <c r="H3505" s="128">
        <v>13862.432719909784</v>
      </c>
      <c r="I3505" s="128">
        <v>-0.0001</v>
      </c>
      <c r="J3505" s="128">
        <v>-0.0001</v>
      </c>
    </row>
    <row r="3506" spans="1:8" ht="12.75">
      <c r="A3506" s="127">
        <v>38378.09353009259</v>
      </c>
      <c r="C3506" s="150" t="s">
        <v>796</v>
      </c>
      <c r="D3506" s="128">
        <v>497.9808585266952</v>
      </c>
      <c r="F3506" s="128">
        <v>25</v>
      </c>
      <c r="H3506" s="128">
        <v>497.9808585266952</v>
      </c>
    </row>
    <row r="3508" spans="3:8" ht="12.75">
      <c r="C3508" s="150" t="s">
        <v>797</v>
      </c>
      <c r="D3508" s="128">
        <v>1.7246356764468567</v>
      </c>
      <c r="F3508" s="128">
        <v>0.16694490818030047</v>
      </c>
      <c r="G3508" s="128">
        <v>0</v>
      </c>
      <c r="H3508" s="128">
        <v>3.592304962544382</v>
      </c>
    </row>
    <row r="3509" spans="1:10" ht="12.75">
      <c r="A3509" s="144" t="s">
        <v>786</v>
      </c>
      <c r="C3509" s="145" t="s">
        <v>787</v>
      </c>
      <c r="D3509" s="145" t="s">
        <v>788</v>
      </c>
      <c r="F3509" s="145" t="s">
        <v>789</v>
      </c>
      <c r="G3509" s="145" t="s">
        <v>790</v>
      </c>
      <c r="H3509" s="145" t="s">
        <v>791</v>
      </c>
      <c r="I3509" s="146" t="s">
        <v>792</v>
      </c>
      <c r="J3509" s="145" t="s">
        <v>793</v>
      </c>
    </row>
    <row r="3510" spans="1:8" ht="12.75">
      <c r="A3510" s="147" t="s">
        <v>890</v>
      </c>
      <c r="C3510" s="148">
        <v>285.2129999999888</v>
      </c>
      <c r="D3510" s="128">
        <v>9929.783904582262</v>
      </c>
      <c r="F3510" s="128">
        <v>9300</v>
      </c>
      <c r="G3510" s="128">
        <v>9375</v>
      </c>
      <c r="H3510" s="149" t="s">
        <v>569</v>
      </c>
    </row>
    <row r="3512" spans="4:8" ht="12.75">
      <c r="D3512" s="128">
        <v>9871.35538507998</v>
      </c>
      <c r="F3512" s="128">
        <v>9300</v>
      </c>
      <c r="G3512" s="128">
        <v>9425</v>
      </c>
      <c r="H3512" s="149" t="s">
        <v>570</v>
      </c>
    </row>
    <row r="3514" spans="4:8" ht="12.75">
      <c r="D3514" s="128">
        <v>9943.148942515254</v>
      </c>
      <c r="F3514" s="128">
        <v>9275</v>
      </c>
      <c r="G3514" s="128">
        <v>9375</v>
      </c>
      <c r="H3514" s="149" t="s">
        <v>571</v>
      </c>
    </row>
    <row r="3516" spans="1:10" ht="12.75">
      <c r="A3516" s="144" t="s">
        <v>794</v>
      </c>
      <c r="C3516" s="150" t="s">
        <v>795</v>
      </c>
      <c r="D3516" s="128">
        <v>9914.762744059166</v>
      </c>
      <c r="F3516" s="128">
        <v>9291.666666666666</v>
      </c>
      <c r="G3516" s="128">
        <v>9391.666666666666</v>
      </c>
      <c r="H3516" s="128">
        <v>567.8105366877598</v>
      </c>
      <c r="I3516" s="128">
        <v>-0.0001</v>
      </c>
      <c r="J3516" s="128">
        <v>-0.0001</v>
      </c>
    </row>
    <row r="3517" spans="1:8" ht="12.75">
      <c r="A3517" s="127">
        <v>38378.094305555554</v>
      </c>
      <c r="C3517" s="150" t="s">
        <v>796</v>
      </c>
      <c r="D3517" s="128">
        <v>38.18121488253898</v>
      </c>
      <c r="F3517" s="128">
        <v>14.433756729740642</v>
      </c>
      <c r="G3517" s="128">
        <v>28.867513459481284</v>
      </c>
      <c r="H3517" s="128">
        <v>38.18121488253898</v>
      </c>
    </row>
    <row r="3519" spans="3:8" ht="12.75">
      <c r="C3519" s="150" t="s">
        <v>797</v>
      </c>
      <c r="D3519" s="128">
        <v>0.3850945894334871</v>
      </c>
      <c r="F3519" s="128">
        <v>0.15534087960258985</v>
      </c>
      <c r="G3519" s="128">
        <v>0.3073737014319214</v>
      </c>
      <c r="H3519" s="128">
        <v>6.724287841726847</v>
      </c>
    </row>
    <row r="3520" spans="1:10" ht="12.75">
      <c r="A3520" s="144" t="s">
        <v>786</v>
      </c>
      <c r="C3520" s="145" t="s">
        <v>787</v>
      </c>
      <c r="D3520" s="145" t="s">
        <v>788</v>
      </c>
      <c r="F3520" s="145" t="s">
        <v>789</v>
      </c>
      <c r="G3520" s="145" t="s">
        <v>790</v>
      </c>
      <c r="H3520" s="145" t="s">
        <v>791</v>
      </c>
      <c r="I3520" s="146" t="s">
        <v>792</v>
      </c>
      <c r="J3520" s="145" t="s">
        <v>793</v>
      </c>
    </row>
    <row r="3521" spans="1:8" ht="12.75">
      <c r="A3521" s="147" t="s">
        <v>886</v>
      </c>
      <c r="C3521" s="148">
        <v>288.1579999998212</v>
      </c>
      <c r="D3521" s="128">
        <v>4166.198070541024</v>
      </c>
      <c r="F3521" s="128">
        <v>3070</v>
      </c>
      <c r="G3521" s="128">
        <v>2830</v>
      </c>
      <c r="H3521" s="149" t="s">
        <v>572</v>
      </c>
    </row>
    <row r="3523" spans="4:8" ht="12.75">
      <c r="D3523" s="128">
        <v>4205.895587489009</v>
      </c>
      <c r="F3523" s="128">
        <v>3070</v>
      </c>
      <c r="G3523" s="128">
        <v>2830</v>
      </c>
      <c r="H3523" s="149" t="s">
        <v>573</v>
      </c>
    </row>
    <row r="3525" spans="4:8" ht="12.75">
      <c r="D3525" s="128">
        <v>4074.82443176955</v>
      </c>
      <c r="F3525" s="128">
        <v>3070</v>
      </c>
      <c r="G3525" s="128">
        <v>2830</v>
      </c>
      <c r="H3525" s="149" t="s">
        <v>574</v>
      </c>
    </row>
    <row r="3527" spans="1:10" ht="12.75">
      <c r="A3527" s="144" t="s">
        <v>794</v>
      </c>
      <c r="C3527" s="150" t="s">
        <v>795</v>
      </c>
      <c r="D3527" s="128">
        <v>4148.972696599861</v>
      </c>
      <c r="F3527" s="128">
        <v>3070</v>
      </c>
      <c r="G3527" s="128">
        <v>2830</v>
      </c>
      <c r="H3527" s="128">
        <v>1200.831103679507</v>
      </c>
      <c r="I3527" s="128">
        <v>-0.0001</v>
      </c>
      <c r="J3527" s="128">
        <v>-0.0001</v>
      </c>
    </row>
    <row r="3528" spans="1:8" ht="12.75">
      <c r="A3528" s="127">
        <v>38378.09483796296</v>
      </c>
      <c r="C3528" s="150" t="s">
        <v>796</v>
      </c>
      <c r="D3528" s="128">
        <v>67.21195649559935</v>
      </c>
      <c r="H3528" s="128">
        <v>67.21195649559935</v>
      </c>
    </row>
    <row r="3530" spans="3:8" ht="12.75">
      <c r="C3530" s="150" t="s">
        <v>797</v>
      </c>
      <c r="D3530" s="128">
        <v>1.6199662280419553</v>
      </c>
      <c r="F3530" s="128">
        <v>0</v>
      </c>
      <c r="G3530" s="128">
        <v>0</v>
      </c>
      <c r="H3530" s="128">
        <v>5.597119885523697</v>
      </c>
    </row>
    <row r="3531" spans="1:10" ht="12.75">
      <c r="A3531" s="144" t="s">
        <v>786</v>
      </c>
      <c r="C3531" s="145" t="s">
        <v>787</v>
      </c>
      <c r="D3531" s="145" t="s">
        <v>788</v>
      </c>
      <c r="F3531" s="145" t="s">
        <v>789</v>
      </c>
      <c r="G3531" s="145" t="s">
        <v>790</v>
      </c>
      <c r="H3531" s="145" t="s">
        <v>791</v>
      </c>
      <c r="I3531" s="146" t="s">
        <v>792</v>
      </c>
      <c r="J3531" s="145" t="s">
        <v>793</v>
      </c>
    </row>
    <row r="3532" spans="1:8" ht="12.75">
      <c r="A3532" s="147" t="s">
        <v>887</v>
      </c>
      <c r="C3532" s="148">
        <v>334.94100000010803</v>
      </c>
      <c r="D3532" s="128">
        <v>26416.428202986717</v>
      </c>
      <c r="F3532" s="128">
        <v>26200</v>
      </c>
      <c r="H3532" s="149" t="s">
        <v>575</v>
      </c>
    </row>
    <row r="3534" spans="4:8" ht="12.75">
      <c r="D3534" s="128">
        <v>26778.01345127821</v>
      </c>
      <c r="F3534" s="128">
        <v>26300</v>
      </c>
      <c r="H3534" s="149" t="s">
        <v>576</v>
      </c>
    </row>
    <row r="3536" spans="4:8" ht="12.75">
      <c r="D3536" s="128">
        <v>26757.003036558628</v>
      </c>
      <c r="F3536" s="128">
        <v>26000</v>
      </c>
      <c r="H3536" s="149" t="s">
        <v>577</v>
      </c>
    </row>
    <row r="3538" spans="1:10" ht="12.75">
      <c r="A3538" s="144" t="s">
        <v>794</v>
      </c>
      <c r="C3538" s="150" t="s">
        <v>795</v>
      </c>
      <c r="D3538" s="128">
        <v>26650.48156360785</v>
      </c>
      <c r="F3538" s="128">
        <v>26166.666666666664</v>
      </c>
      <c r="H3538" s="128">
        <v>483.814896941185</v>
      </c>
      <c r="I3538" s="128">
        <v>-0.0001</v>
      </c>
      <c r="J3538" s="128">
        <v>-0.0001</v>
      </c>
    </row>
    <row r="3539" spans="1:8" ht="12.75">
      <c r="A3539" s="127">
        <v>38378.09538194445</v>
      </c>
      <c r="C3539" s="150" t="s">
        <v>796</v>
      </c>
      <c r="D3539" s="128">
        <v>202.96820217701762</v>
      </c>
      <c r="F3539" s="128">
        <v>152.7525231651947</v>
      </c>
      <c r="H3539" s="128">
        <v>202.96820217701762</v>
      </c>
    </row>
    <row r="3541" spans="3:8" ht="12.75">
      <c r="C3541" s="150" t="s">
        <v>797</v>
      </c>
      <c r="D3541" s="128">
        <v>0.7615930004588649</v>
      </c>
      <c r="F3541" s="128">
        <v>0.5837676044529736</v>
      </c>
      <c r="H3541" s="128">
        <v>41.95162312285963</v>
      </c>
    </row>
    <row r="3542" spans="1:10" ht="12.75">
      <c r="A3542" s="144" t="s">
        <v>786</v>
      </c>
      <c r="C3542" s="145" t="s">
        <v>787</v>
      </c>
      <c r="D3542" s="145" t="s">
        <v>788</v>
      </c>
      <c r="F3542" s="145" t="s">
        <v>789</v>
      </c>
      <c r="G3542" s="145" t="s">
        <v>790</v>
      </c>
      <c r="H3542" s="145" t="s">
        <v>791</v>
      </c>
      <c r="I3542" s="146" t="s">
        <v>792</v>
      </c>
      <c r="J3542" s="145" t="s">
        <v>793</v>
      </c>
    </row>
    <row r="3543" spans="1:8" ht="12.75">
      <c r="A3543" s="147" t="s">
        <v>891</v>
      </c>
      <c r="C3543" s="148">
        <v>393.36599999992177</v>
      </c>
      <c r="D3543" s="128">
        <v>33663.483956456184</v>
      </c>
      <c r="F3543" s="128">
        <v>7800</v>
      </c>
      <c r="G3543" s="128">
        <v>7800</v>
      </c>
      <c r="H3543" s="149" t="s">
        <v>578</v>
      </c>
    </row>
    <row r="3545" spans="4:8" ht="12.75">
      <c r="D3545" s="128">
        <v>31125</v>
      </c>
      <c r="F3545" s="128">
        <v>7800</v>
      </c>
      <c r="G3545" s="128">
        <v>7800</v>
      </c>
      <c r="H3545" s="149" t="s">
        <v>579</v>
      </c>
    </row>
    <row r="3547" spans="4:8" ht="12.75">
      <c r="D3547" s="128">
        <v>36359.05383247137</v>
      </c>
      <c r="F3547" s="128">
        <v>7800</v>
      </c>
      <c r="G3547" s="128">
        <v>7800</v>
      </c>
      <c r="H3547" s="149" t="s">
        <v>580</v>
      </c>
    </row>
    <row r="3549" spans="1:10" ht="12.75">
      <c r="A3549" s="144" t="s">
        <v>794</v>
      </c>
      <c r="C3549" s="150" t="s">
        <v>795</v>
      </c>
      <c r="D3549" s="128">
        <v>33715.84592964252</v>
      </c>
      <c r="F3549" s="128">
        <v>7800</v>
      </c>
      <c r="G3549" s="128">
        <v>7800</v>
      </c>
      <c r="H3549" s="128">
        <v>25915.84592964252</v>
      </c>
      <c r="I3549" s="128">
        <v>-0.0001</v>
      </c>
      <c r="J3549" s="128">
        <v>-0.0001</v>
      </c>
    </row>
    <row r="3550" spans="1:8" ht="12.75">
      <c r="A3550" s="127">
        <v>38378.09594907407</v>
      </c>
      <c r="C3550" s="150" t="s">
        <v>796</v>
      </c>
      <c r="D3550" s="128">
        <v>2617.4197623764207</v>
      </c>
      <c r="H3550" s="128">
        <v>2617.4197623764207</v>
      </c>
    </row>
    <row r="3552" spans="3:8" ht="12.75">
      <c r="C3552" s="150" t="s">
        <v>797</v>
      </c>
      <c r="D3552" s="128">
        <v>7.763173932632135</v>
      </c>
      <c r="F3552" s="128">
        <v>0</v>
      </c>
      <c r="G3552" s="128">
        <v>0</v>
      </c>
      <c r="H3552" s="128">
        <v>10.09968869811276</v>
      </c>
    </row>
    <row r="3553" spans="1:10" ht="12.75">
      <c r="A3553" s="144" t="s">
        <v>786</v>
      </c>
      <c r="C3553" s="145" t="s">
        <v>787</v>
      </c>
      <c r="D3553" s="145" t="s">
        <v>788</v>
      </c>
      <c r="F3553" s="145" t="s">
        <v>789</v>
      </c>
      <c r="G3553" s="145" t="s">
        <v>790</v>
      </c>
      <c r="H3553" s="145" t="s">
        <v>791</v>
      </c>
      <c r="I3553" s="146" t="s">
        <v>792</v>
      </c>
      <c r="J3553" s="145" t="s">
        <v>793</v>
      </c>
    </row>
    <row r="3554" spans="1:8" ht="12.75">
      <c r="A3554" s="147" t="s">
        <v>885</v>
      </c>
      <c r="C3554" s="148">
        <v>396.15199999976903</v>
      </c>
      <c r="D3554" s="128">
        <v>73530.19285535812</v>
      </c>
      <c r="F3554" s="128">
        <v>66200</v>
      </c>
      <c r="G3554" s="128">
        <v>66100</v>
      </c>
      <c r="H3554" s="149" t="s">
        <v>581</v>
      </c>
    </row>
    <row r="3556" spans="4:8" ht="12.75">
      <c r="D3556" s="128">
        <v>74200</v>
      </c>
      <c r="F3556" s="128">
        <v>66500</v>
      </c>
      <c r="G3556" s="128">
        <v>67100</v>
      </c>
      <c r="H3556" s="149" t="s">
        <v>582</v>
      </c>
    </row>
    <row r="3558" spans="4:8" ht="12.75">
      <c r="D3558" s="128">
        <v>74433.0563338995</v>
      </c>
      <c r="F3558" s="128">
        <v>66400</v>
      </c>
      <c r="G3558" s="128">
        <v>67000</v>
      </c>
      <c r="H3558" s="149" t="s">
        <v>583</v>
      </c>
    </row>
    <row r="3560" spans="1:10" ht="12.75">
      <c r="A3560" s="144" t="s">
        <v>794</v>
      </c>
      <c r="C3560" s="150" t="s">
        <v>795</v>
      </c>
      <c r="D3560" s="128">
        <v>74054.41639641921</v>
      </c>
      <c r="F3560" s="128">
        <v>66366.66666666667</v>
      </c>
      <c r="G3560" s="128">
        <v>66733.33333333333</v>
      </c>
      <c r="H3560" s="128">
        <v>7506.378346478661</v>
      </c>
      <c r="I3560" s="128">
        <v>-0.0001</v>
      </c>
      <c r="J3560" s="128">
        <v>-0.0001</v>
      </c>
    </row>
    <row r="3561" spans="1:8" ht="12.75">
      <c r="A3561" s="127">
        <v>38378.0965162037</v>
      </c>
      <c r="C3561" s="150" t="s">
        <v>796</v>
      </c>
      <c r="D3561" s="128">
        <v>468.707322798553</v>
      </c>
      <c r="F3561" s="128">
        <v>152.7525231651947</v>
      </c>
      <c r="G3561" s="128">
        <v>550.7570547286101</v>
      </c>
      <c r="H3561" s="128">
        <v>468.707322798553</v>
      </c>
    </row>
    <row r="3563" spans="3:8" ht="12.75">
      <c r="C3563" s="150" t="s">
        <v>797</v>
      </c>
      <c r="D3563" s="128">
        <v>0.6329228499884804</v>
      </c>
      <c r="F3563" s="128">
        <v>0.23016452511079058</v>
      </c>
      <c r="G3563" s="128">
        <v>0.8253102718210941</v>
      </c>
      <c r="H3563" s="128">
        <v>6.244120681958826</v>
      </c>
    </row>
    <row r="3564" spans="1:10" ht="12.75">
      <c r="A3564" s="144" t="s">
        <v>786</v>
      </c>
      <c r="C3564" s="145" t="s">
        <v>787</v>
      </c>
      <c r="D3564" s="145" t="s">
        <v>788</v>
      </c>
      <c r="F3564" s="145" t="s">
        <v>789</v>
      </c>
      <c r="G3564" s="145" t="s">
        <v>790</v>
      </c>
      <c r="H3564" s="145" t="s">
        <v>791</v>
      </c>
      <c r="I3564" s="146" t="s">
        <v>792</v>
      </c>
      <c r="J3564" s="145" t="s">
        <v>793</v>
      </c>
    </row>
    <row r="3565" spans="1:8" ht="12.75">
      <c r="A3565" s="147" t="s">
        <v>892</v>
      </c>
      <c r="C3565" s="148">
        <v>589.5920000001788</v>
      </c>
      <c r="D3565" s="128">
        <v>4118.548928909004</v>
      </c>
      <c r="F3565" s="128">
        <v>1960</v>
      </c>
      <c r="G3565" s="128">
        <v>1900</v>
      </c>
      <c r="H3565" s="149" t="s">
        <v>584</v>
      </c>
    </row>
    <row r="3567" spans="4:8" ht="12.75">
      <c r="D3567" s="128">
        <v>4354.826372124255</v>
      </c>
      <c r="F3567" s="128">
        <v>1929.9999999981374</v>
      </c>
      <c r="G3567" s="128">
        <v>1900</v>
      </c>
      <c r="H3567" s="149" t="s">
        <v>585</v>
      </c>
    </row>
    <row r="3569" spans="4:8" ht="12.75">
      <c r="D3569" s="128">
        <v>4330.986977361143</v>
      </c>
      <c r="F3569" s="128">
        <v>1920.0000000018626</v>
      </c>
      <c r="G3569" s="128">
        <v>1910</v>
      </c>
      <c r="H3569" s="149" t="s">
        <v>586</v>
      </c>
    </row>
    <row r="3571" spans="1:10" ht="12.75">
      <c r="A3571" s="144" t="s">
        <v>794</v>
      </c>
      <c r="C3571" s="150" t="s">
        <v>795</v>
      </c>
      <c r="D3571" s="128">
        <v>4268.1207594648</v>
      </c>
      <c r="F3571" s="128">
        <v>1936.6666666666665</v>
      </c>
      <c r="G3571" s="128">
        <v>1903.3333333333335</v>
      </c>
      <c r="H3571" s="128">
        <v>2348.1207594648004</v>
      </c>
      <c r="I3571" s="128">
        <v>-0.0001</v>
      </c>
      <c r="J3571" s="128">
        <v>-0.0001</v>
      </c>
    </row>
    <row r="3572" spans="1:8" ht="12.75">
      <c r="A3572" s="127">
        <v>38378.09711805556</v>
      </c>
      <c r="C3572" s="150" t="s">
        <v>796</v>
      </c>
      <c r="D3572" s="128">
        <v>130.0802773579695</v>
      </c>
      <c r="F3572" s="128">
        <v>20.816659994241373</v>
      </c>
      <c r="G3572" s="128">
        <v>5.773502691896258</v>
      </c>
      <c r="H3572" s="128">
        <v>130.0802773579695</v>
      </c>
    </row>
    <row r="3574" spans="3:8" ht="12.75">
      <c r="C3574" s="150" t="s">
        <v>797</v>
      </c>
      <c r="D3574" s="128">
        <v>3.0477178291993994</v>
      </c>
      <c r="F3574" s="128">
        <v>1.0748705676888837</v>
      </c>
      <c r="G3574" s="128">
        <v>0.3033363936197684</v>
      </c>
      <c r="H3574" s="128">
        <v>5.539760969858224</v>
      </c>
    </row>
    <row r="3575" spans="1:10" ht="12.75">
      <c r="A3575" s="144" t="s">
        <v>786</v>
      </c>
      <c r="C3575" s="145" t="s">
        <v>787</v>
      </c>
      <c r="D3575" s="145" t="s">
        <v>788</v>
      </c>
      <c r="F3575" s="145" t="s">
        <v>789</v>
      </c>
      <c r="G3575" s="145" t="s">
        <v>790</v>
      </c>
      <c r="H3575" s="145" t="s">
        <v>791</v>
      </c>
      <c r="I3575" s="146" t="s">
        <v>792</v>
      </c>
      <c r="J3575" s="145" t="s">
        <v>793</v>
      </c>
    </row>
    <row r="3576" spans="1:8" ht="12.75">
      <c r="A3576" s="147" t="s">
        <v>893</v>
      </c>
      <c r="C3576" s="148">
        <v>766.4900000002235</v>
      </c>
      <c r="D3576" s="128">
        <v>1712</v>
      </c>
      <c r="F3576" s="128">
        <v>1717.0000000018626</v>
      </c>
      <c r="G3576" s="128">
        <v>1690</v>
      </c>
      <c r="H3576" s="149" t="s">
        <v>587</v>
      </c>
    </row>
    <row r="3578" spans="4:8" ht="12.75">
      <c r="D3578" s="128">
        <v>1937.9139635432512</v>
      </c>
      <c r="F3578" s="128">
        <v>1807</v>
      </c>
      <c r="G3578" s="128">
        <v>1607.9999999981374</v>
      </c>
      <c r="H3578" s="149" t="s">
        <v>588</v>
      </c>
    </row>
    <row r="3580" spans="4:8" ht="12.75">
      <c r="D3580" s="128">
        <v>1811.3477268256247</v>
      </c>
      <c r="F3580" s="128">
        <v>1541</v>
      </c>
      <c r="G3580" s="128">
        <v>1694</v>
      </c>
      <c r="H3580" s="149" t="s">
        <v>589</v>
      </c>
    </row>
    <row r="3582" spans="1:10" ht="12.75">
      <c r="A3582" s="144" t="s">
        <v>794</v>
      </c>
      <c r="C3582" s="150" t="s">
        <v>795</v>
      </c>
      <c r="D3582" s="128">
        <v>1820.4205634562918</v>
      </c>
      <c r="F3582" s="128">
        <v>1688.3333333339542</v>
      </c>
      <c r="G3582" s="128">
        <v>1663.9999999993793</v>
      </c>
      <c r="H3582" s="128">
        <v>144.72869353761698</v>
      </c>
      <c r="I3582" s="128">
        <v>-0.0001</v>
      </c>
      <c r="J3582" s="128">
        <v>-0.0001</v>
      </c>
    </row>
    <row r="3583" spans="1:8" ht="12.75">
      <c r="A3583" s="127">
        <v>38378.097719907404</v>
      </c>
      <c r="C3583" s="150" t="s">
        <v>796</v>
      </c>
      <c r="D3583" s="128">
        <v>113.22992980811927</v>
      </c>
      <c r="F3583" s="128">
        <v>135.2972037160657</v>
      </c>
      <c r="G3583" s="128">
        <v>48.53864439911882</v>
      </c>
      <c r="H3583" s="128">
        <v>113.22992980811927</v>
      </c>
    </row>
    <row r="3585" spans="3:8" ht="12.75">
      <c r="C3585" s="150" t="s">
        <v>797</v>
      </c>
      <c r="D3585" s="128">
        <v>6.219987407368019</v>
      </c>
      <c r="F3585" s="128">
        <v>8.013654711708744</v>
      </c>
      <c r="G3585" s="128">
        <v>2.916985841294287</v>
      </c>
      <c r="H3585" s="128">
        <v>78.23599249079744</v>
      </c>
    </row>
    <row r="3586" spans="1:16" ht="12.75">
      <c r="A3586" s="138" t="s">
        <v>736</v>
      </c>
      <c r="B3586" s="133" t="s">
        <v>746</v>
      </c>
      <c r="D3586" s="138" t="s">
        <v>737</v>
      </c>
      <c r="E3586" s="133" t="s">
        <v>738</v>
      </c>
      <c r="F3586" s="134" t="s">
        <v>835</v>
      </c>
      <c r="G3586" s="139" t="s">
        <v>740</v>
      </c>
      <c r="H3586" s="140">
        <v>3</v>
      </c>
      <c r="I3586" s="141" t="s">
        <v>741</v>
      </c>
      <c r="J3586" s="140">
        <v>2</v>
      </c>
      <c r="K3586" s="139" t="s">
        <v>742</v>
      </c>
      <c r="L3586" s="142">
        <v>1</v>
      </c>
      <c r="M3586" s="139" t="s">
        <v>743</v>
      </c>
      <c r="N3586" s="143">
        <v>1</v>
      </c>
      <c r="O3586" s="139" t="s">
        <v>744</v>
      </c>
      <c r="P3586" s="143">
        <v>1</v>
      </c>
    </row>
    <row r="3588" spans="1:10" ht="12.75">
      <c r="A3588" s="144" t="s">
        <v>786</v>
      </c>
      <c r="C3588" s="145" t="s">
        <v>787</v>
      </c>
      <c r="D3588" s="145" t="s">
        <v>788</v>
      </c>
      <c r="F3588" s="145" t="s">
        <v>789</v>
      </c>
      <c r="G3588" s="145" t="s">
        <v>790</v>
      </c>
      <c r="H3588" s="145" t="s">
        <v>791</v>
      </c>
      <c r="I3588" s="146" t="s">
        <v>792</v>
      </c>
      <c r="J3588" s="145" t="s">
        <v>793</v>
      </c>
    </row>
    <row r="3589" spans="1:8" ht="12.75">
      <c r="A3589" s="147" t="s">
        <v>717</v>
      </c>
      <c r="C3589" s="148">
        <v>178.2290000000503</v>
      </c>
      <c r="D3589" s="128">
        <v>578.75</v>
      </c>
      <c r="F3589" s="128">
        <v>580</v>
      </c>
      <c r="G3589" s="128">
        <v>574</v>
      </c>
      <c r="H3589" s="149" t="s">
        <v>590</v>
      </c>
    </row>
    <row r="3591" spans="4:8" ht="12.75">
      <c r="D3591" s="128">
        <v>645.6858502402902</v>
      </c>
      <c r="F3591" s="128">
        <v>620</v>
      </c>
      <c r="G3591" s="128">
        <v>585</v>
      </c>
      <c r="H3591" s="149" t="s">
        <v>591</v>
      </c>
    </row>
    <row r="3593" spans="4:8" ht="12.75">
      <c r="D3593" s="128">
        <v>654.8243595687672</v>
      </c>
      <c r="F3593" s="128">
        <v>557</v>
      </c>
      <c r="G3593" s="128">
        <v>524</v>
      </c>
      <c r="H3593" s="149" t="s">
        <v>592</v>
      </c>
    </row>
    <row r="3595" spans="1:8" ht="12.75">
      <c r="A3595" s="144" t="s">
        <v>794</v>
      </c>
      <c r="C3595" s="150" t="s">
        <v>795</v>
      </c>
      <c r="D3595" s="128">
        <v>626.4200699363524</v>
      </c>
      <c r="F3595" s="128">
        <v>585.6666666666666</v>
      </c>
      <c r="G3595" s="128">
        <v>561</v>
      </c>
      <c r="H3595" s="128">
        <v>56.058390146326225</v>
      </c>
    </row>
    <row r="3596" spans="1:8" ht="12.75">
      <c r="A3596" s="127">
        <v>38378.1000462963</v>
      </c>
      <c r="C3596" s="150" t="s">
        <v>796</v>
      </c>
      <c r="D3596" s="128">
        <v>41.53558431019419</v>
      </c>
      <c r="F3596" s="128">
        <v>31.879983270593684</v>
      </c>
      <c r="G3596" s="128">
        <v>32.51153641401772</v>
      </c>
      <c r="H3596" s="128">
        <v>41.53558431019419</v>
      </c>
    </row>
    <row r="3598" spans="3:8" ht="12.75">
      <c r="C3598" s="150" t="s">
        <v>797</v>
      </c>
      <c r="D3598" s="128">
        <v>6.630627960948702</v>
      </c>
      <c r="F3598" s="128">
        <v>5.443366523152025</v>
      </c>
      <c r="G3598" s="128">
        <v>5.795282783247366</v>
      </c>
      <c r="H3598" s="128">
        <v>74.09343044239422</v>
      </c>
    </row>
    <row r="3599" spans="1:10" ht="12.75">
      <c r="A3599" s="144" t="s">
        <v>786</v>
      </c>
      <c r="C3599" s="145" t="s">
        <v>787</v>
      </c>
      <c r="D3599" s="145" t="s">
        <v>788</v>
      </c>
      <c r="F3599" s="145" t="s">
        <v>789</v>
      </c>
      <c r="G3599" s="145" t="s">
        <v>790</v>
      </c>
      <c r="H3599" s="145" t="s">
        <v>791</v>
      </c>
      <c r="I3599" s="146" t="s">
        <v>792</v>
      </c>
      <c r="J3599" s="145" t="s">
        <v>793</v>
      </c>
    </row>
    <row r="3600" spans="1:8" ht="12.75">
      <c r="A3600" s="147" t="s">
        <v>886</v>
      </c>
      <c r="C3600" s="148">
        <v>251.61100000003353</v>
      </c>
      <c r="D3600" s="128">
        <v>4012478.1798171997</v>
      </c>
      <c r="F3600" s="128">
        <v>27200</v>
      </c>
      <c r="G3600" s="128">
        <v>25500</v>
      </c>
      <c r="H3600" s="149" t="s">
        <v>593</v>
      </c>
    </row>
    <row r="3602" spans="4:8" ht="12.75">
      <c r="D3602" s="128">
        <v>4008551.507671356</v>
      </c>
      <c r="F3602" s="128">
        <v>28000</v>
      </c>
      <c r="G3602" s="128">
        <v>25000</v>
      </c>
      <c r="H3602" s="149" t="s">
        <v>594</v>
      </c>
    </row>
    <row r="3604" spans="4:8" ht="12.75">
      <c r="D3604" s="128">
        <v>3661831.089992523</v>
      </c>
      <c r="F3604" s="128">
        <v>28100</v>
      </c>
      <c r="G3604" s="128">
        <v>25300</v>
      </c>
      <c r="H3604" s="149" t="s">
        <v>595</v>
      </c>
    </row>
    <row r="3606" spans="1:10" ht="12.75">
      <c r="A3606" s="144" t="s">
        <v>794</v>
      </c>
      <c r="C3606" s="150" t="s">
        <v>795</v>
      </c>
      <c r="D3606" s="128">
        <v>3894286.9258270264</v>
      </c>
      <c r="F3606" s="128">
        <v>27766.666666666664</v>
      </c>
      <c r="G3606" s="128">
        <v>25266.666666666664</v>
      </c>
      <c r="H3606" s="128">
        <v>3867782.581175694</v>
      </c>
      <c r="I3606" s="128">
        <v>-0.0001</v>
      </c>
      <c r="J3606" s="128">
        <v>-0.0001</v>
      </c>
    </row>
    <row r="3607" spans="1:8" ht="12.75">
      <c r="A3607" s="127">
        <v>38378.100625</v>
      </c>
      <c r="C3607" s="150" t="s">
        <v>796</v>
      </c>
      <c r="D3607" s="128">
        <v>201322.2327480748</v>
      </c>
      <c r="F3607" s="128">
        <v>493.28828623162474</v>
      </c>
      <c r="G3607" s="128">
        <v>251.66114784235833</v>
      </c>
      <c r="H3607" s="128">
        <v>201322.2327480748</v>
      </c>
    </row>
    <row r="3609" spans="3:8" ht="12.75">
      <c r="C3609" s="150" t="s">
        <v>797</v>
      </c>
      <c r="D3609" s="128">
        <v>5.16968155101515</v>
      </c>
      <c r="F3609" s="128">
        <v>1.776548449813775</v>
      </c>
      <c r="G3609" s="128">
        <v>0.9960203740462734</v>
      </c>
      <c r="H3609" s="128">
        <v>5.205107281052976</v>
      </c>
    </row>
    <row r="3610" spans="1:10" ht="12.75">
      <c r="A3610" s="144" t="s">
        <v>786</v>
      </c>
      <c r="C3610" s="145" t="s">
        <v>787</v>
      </c>
      <c r="D3610" s="145" t="s">
        <v>788</v>
      </c>
      <c r="F3610" s="145" t="s">
        <v>789</v>
      </c>
      <c r="G3610" s="145" t="s">
        <v>790</v>
      </c>
      <c r="H3610" s="145" t="s">
        <v>791</v>
      </c>
      <c r="I3610" s="146" t="s">
        <v>792</v>
      </c>
      <c r="J3610" s="145" t="s">
        <v>793</v>
      </c>
    </row>
    <row r="3611" spans="1:8" ht="12.75">
      <c r="A3611" s="147" t="s">
        <v>889</v>
      </c>
      <c r="C3611" s="148">
        <v>257.6099999998696</v>
      </c>
      <c r="D3611" s="128">
        <v>318968.8843140602</v>
      </c>
      <c r="F3611" s="128">
        <v>10472.5</v>
      </c>
      <c r="G3611" s="128">
        <v>9797.5</v>
      </c>
      <c r="H3611" s="149" t="s">
        <v>596</v>
      </c>
    </row>
    <row r="3613" spans="4:8" ht="12.75">
      <c r="D3613" s="128">
        <v>299406.5336227417</v>
      </c>
      <c r="F3613" s="128">
        <v>12997.500000014901</v>
      </c>
      <c r="G3613" s="128">
        <v>9730</v>
      </c>
      <c r="H3613" s="149" t="s">
        <v>597</v>
      </c>
    </row>
    <row r="3615" spans="4:8" ht="12.75">
      <c r="D3615" s="128">
        <v>322182.5</v>
      </c>
      <c r="F3615" s="128">
        <v>10635</v>
      </c>
      <c r="G3615" s="128">
        <v>10202.5</v>
      </c>
      <c r="H3615" s="149" t="s">
        <v>598</v>
      </c>
    </row>
    <row r="3617" spans="1:10" ht="12.75">
      <c r="A3617" s="144" t="s">
        <v>794</v>
      </c>
      <c r="C3617" s="150" t="s">
        <v>795</v>
      </c>
      <c r="D3617" s="128">
        <v>313519.305978934</v>
      </c>
      <c r="F3617" s="128">
        <v>11368.333333338302</v>
      </c>
      <c r="G3617" s="128">
        <v>9910</v>
      </c>
      <c r="H3617" s="128">
        <v>302880.1393122648</v>
      </c>
      <c r="I3617" s="128">
        <v>-0.0001</v>
      </c>
      <c r="J3617" s="128">
        <v>-0.0001</v>
      </c>
    </row>
    <row r="3618" spans="1:8" ht="12.75">
      <c r="A3618" s="127">
        <v>38378.101377314815</v>
      </c>
      <c r="C3618" s="150" t="s">
        <v>796</v>
      </c>
      <c r="D3618" s="128">
        <v>12327.189019703561</v>
      </c>
      <c r="F3618" s="128">
        <v>1413.237270721948</v>
      </c>
      <c r="G3618" s="128">
        <v>255.55087556101228</v>
      </c>
      <c r="H3618" s="128">
        <v>12327.189019703561</v>
      </c>
    </row>
    <row r="3620" spans="3:8" ht="12.75">
      <c r="C3620" s="150" t="s">
        <v>797</v>
      </c>
      <c r="D3620" s="128">
        <v>3.931875576597457</v>
      </c>
      <c r="F3620" s="128">
        <v>12.431349691142037</v>
      </c>
      <c r="G3620" s="128">
        <v>2.5787172105046654</v>
      </c>
      <c r="H3620" s="128">
        <v>4.06998922005725</v>
      </c>
    </row>
    <row r="3621" spans="1:10" ht="12.75">
      <c r="A3621" s="144" t="s">
        <v>786</v>
      </c>
      <c r="C3621" s="145" t="s">
        <v>787</v>
      </c>
      <c r="D3621" s="145" t="s">
        <v>788</v>
      </c>
      <c r="F3621" s="145" t="s">
        <v>789</v>
      </c>
      <c r="G3621" s="145" t="s">
        <v>790</v>
      </c>
      <c r="H3621" s="145" t="s">
        <v>791</v>
      </c>
      <c r="I3621" s="146" t="s">
        <v>792</v>
      </c>
      <c r="J3621" s="145" t="s">
        <v>793</v>
      </c>
    </row>
    <row r="3622" spans="1:8" ht="12.75">
      <c r="A3622" s="147" t="s">
        <v>888</v>
      </c>
      <c r="C3622" s="148">
        <v>259.9399999999441</v>
      </c>
      <c r="D3622" s="128">
        <v>3628878.6733055115</v>
      </c>
      <c r="F3622" s="128">
        <v>23675</v>
      </c>
      <c r="G3622" s="128">
        <v>21425</v>
      </c>
      <c r="H3622" s="149" t="s">
        <v>599</v>
      </c>
    </row>
    <row r="3624" spans="4:8" ht="12.75">
      <c r="D3624" s="128">
        <v>3686558.576587677</v>
      </c>
      <c r="F3624" s="128">
        <v>24125</v>
      </c>
      <c r="G3624" s="128">
        <v>20525</v>
      </c>
      <c r="H3624" s="149" t="s">
        <v>600</v>
      </c>
    </row>
    <row r="3626" spans="4:8" ht="12.75">
      <c r="D3626" s="128">
        <v>3596446.383945465</v>
      </c>
      <c r="F3626" s="128">
        <v>23700</v>
      </c>
      <c r="G3626" s="128">
        <v>20425</v>
      </c>
      <c r="H3626" s="149" t="s">
        <v>601</v>
      </c>
    </row>
    <row r="3628" spans="1:10" ht="12.75">
      <c r="A3628" s="144" t="s">
        <v>794</v>
      </c>
      <c r="C3628" s="150" t="s">
        <v>795</v>
      </c>
      <c r="D3628" s="128">
        <v>3637294.5446128845</v>
      </c>
      <c r="F3628" s="128">
        <v>23833.333333333336</v>
      </c>
      <c r="G3628" s="128">
        <v>20791.666666666668</v>
      </c>
      <c r="H3628" s="128">
        <v>3614966.6826600223</v>
      </c>
      <c r="I3628" s="128">
        <v>-0.0001</v>
      </c>
      <c r="J3628" s="128">
        <v>-0.0001</v>
      </c>
    </row>
    <row r="3629" spans="1:8" ht="12.75">
      <c r="A3629" s="127">
        <v>38378.10215277778</v>
      </c>
      <c r="C3629" s="150" t="s">
        <v>796</v>
      </c>
      <c r="D3629" s="128">
        <v>45641.77892121793</v>
      </c>
      <c r="F3629" s="128">
        <v>252.89984842489196</v>
      </c>
      <c r="G3629" s="128">
        <v>550.7570547286101</v>
      </c>
      <c r="H3629" s="128">
        <v>45641.77892121793</v>
      </c>
    </row>
    <row r="3631" spans="3:8" ht="12.75">
      <c r="C3631" s="150" t="s">
        <v>797</v>
      </c>
      <c r="D3631" s="128">
        <v>1.2548276847366384</v>
      </c>
      <c r="F3631" s="128">
        <v>1.061118245139407</v>
      </c>
      <c r="G3631" s="128">
        <v>2.648931726149628</v>
      </c>
      <c r="H3631" s="128">
        <v>1.2625781349562277</v>
      </c>
    </row>
    <row r="3632" spans="1:10" ht="12.75">
      <c r="A3632" s="144" t="s">
        <v>786</v>
      </c>
      <c r="C3632" s="145" t="s">
        <v>787</v>
      </c>
      <c r="D3632" s="145" t="s">
        <v>788</v>
      </c>
      <c r="F3632" s="145" t="s">
        <v>789</v>
      </c>
      <c r="G3632" s="145" t="s">
        <v>790</v>
      </c>
      <c r="H3632" s="145" t="s">
        <v>791</v>
      </c>
      <c r="I3632" s="146" t="s">
        <v>792</v>
      </c>
      <c r="J3632" s="145" t="s">
        <v>793</v>
      </c>
    </row>
    <row r="3633" spans="1:8" ht="12.75">
      <c r="A3633" s="147" t="s">
        <v>890</v>
      </c>
      <c r="C3633" s="148">
        <v>285.2129999999888</v>
      </c>
      <c r="D3633" s="128">
        <v>6044729.695198059</v>
      </c>
      <c r="F3633" s="128">
        <v>28325</v>
      </c>
      <c r="G3633" s="128">
        <v>26675</v>
      </c>
      <c r="H3633" s="149" t="s">
        <v>602</v>
      </c>
    </row>
    <row r="3635" spans="4:8" ht="12.75">
      <c r="D3635" s="128">
        <v>5638130.629165649</v>
      </c>
      <c r="F3635" s="128">
        <v>30225</v>
      </c>
      <c r="G3635" s="128">
        <v>28325</v>
      </c>
      <c r="H3635" s="149" t="s">
        <v>603</v>
      </c>
    </row>
    <row r="3637" spans="4:8" ht="12.75">
      <c r="D3637" s="128">
        <v>4049200</v>
      </c>
      <c r="F3637" s="128">
        <v>33575</v>
      </c>
      <c r="G3637" s="128">
        <v>28375</v>
      </c>
      <c r="H3637" s="149" t="s">
        <v>604</v>
      </c>
    </row>
    <row r="3639" spans="1:10" ht="12.75">
      <c r="A3639" s="144" t="s">
        <v>794</v>
      </c>
      <c r="C3639" s="150" t="s">
        <v>795</v>
      </c>
      <c r="D3639" s="128">
        <v>5244020.108121236</v>
      </c>
      <c r="F3639" s="128">
        <v>30708.333333333336</v>
      </c>
      <c r="G3639" s="128">
        <v>27791.666666666664</v>
      </c>
      <c r="H3639" s="128">
        <v>5214924.269725124</v>
      </c>
      <c r="I3639" s="128">
        <v>-0.0001</v>
      </c>
      <c r="J3639" s="128">
        <v>-0.0001</v>
      </c>
    </row>
    <row r="3640" spans="1:8" ht="12.75">
      <c r="A3640" s="127">
        <v>38378.10293981482</v>
      </c>
      <c r="C3640" s="150" t="s">
        <v>796</v>
      </c>
      <c r="D3640" s="128">
        <v>1054526.9167748825</v>
      </c>
      <c r="F3640" s="128">
        <v>2658.1635264470347</v>
      </c>
      <c r="G3640" s="128">
        <v>967.3847907287635</v>
      </c>
      <c r="H3640" s="128">
        <v>1054526.9167748825</v>
      </c>
    </row>
    <row r="3642" spans="3:8" ht="12.75">
      <c r="C3642" s="150" t="s">
        <v>797</v>
      </c>
      <c r="D3642" s="128">
        <v>20.10913183078327</v>
      </c>
      <c r="F3642" s="128">
        <v>8.656163451116532</v>
      </c>
      <c r="G3642" s="128">
        <v>3.480844824211443</v>
      </c>
      <c r="H3642" s="128">
        <v>20.221327525250256</v>
      </c>
    </row>
    <row r="3643" spans="1:10" ht="12.75">
      <c r="A3643" s="144" t="s">
        <v>786</v>
      </c>
      <c r="C3643" s="145" t="s">
        <v>787</v>
      </c>
      <c r="D3643" s="145" t="s">
        <v>788</v>
      </c>
      <c r="F3643" s="145" t="s">
        <v>789</v>
      </c>
      <c r="G3643" s="145" t="s">
        <v>790</v>
      </c>
      <c r="H3643" s="145" t="s">
        <v>791</v>
      </c>
      <c r="I3643" s="146" t="s">
        <v>792</v>
      </c>
      <c r="J3643" s="145" t="s">
        <v>793</v>
      </c>
    </row>
    <row r="3644" spans="1:8" ht="12.75">
      <c r="A3644" s="147" t="s">
        <v>886</v>
      </c>
      <c r="C3644" s="148">
        <v>288.1579999998212</v>
      </c>
      <c r="D3644" s="128">
        <v>424299.223906517</v>
      </c>
      <c r="F3644" s="128">
        <v>4160</v>
      </c>
      <c r="G3644" s="128">
        <v>3990.0000000037253</v>
      </c>
      <c r="H3644" s="149" t="s">
        <v>605</v>
      </c>
    </row>
    <row r="3646" spans="4:8" ht="12.75">
      <c r="D3646" s="128">
        <v>387363.0028786659</v>
      </c>
      <c r="F3646" s="128">
        <v>4160</v>
      </c>
      <c r="G3646" s="128">
        <v>3990.0000000037253</v>
      </c>
      <c r="H3646" s="149" t="s">
        <v>606</v>
      </c>
    </row>
    <row r="3648" spans="4:8" ht="12.75">
      <c r="D3648" s="128">
        <v>413850.72912311554</v>
      </c>
      <c r="F3648" s="128">
        <v>4160</v>
      </c>
      <c r="G3648" s="128">
        <v>3990.0000000037253</v>
      </c>
      <c r="H3648" s="149" t="s">
        <v>607</v>
      </c>
    </row>
    <row r="3650" spans="1:10" ht="12.75">
      <c r="A3650" s="144" t="s">
        <v>794</v>
      </c>
      <c r="C3650" s="150" t="s">
        <v>795</v>
      </c>
      <c r="D3650" s="128">
        <v>408504.31863609946</v>
      </c>
      <c r="F3650" s="128">
        <v>4160</v>
      </c>
      <c r="G3650" s="128">
        <v>3990.0000000037253</v>
      </c>
      <c r="H3650" s="128">
        <v>404430.635007779</v>
      </c>
      <c r="I3650" s="128">
        <v>-0.0001</v>
      </c>
      <c r="J3650" s="128">
        <v>-0.0001</v>
      </c>
    </row>
    <row r="3651" spans="1:8" ht="12.75">
      <c r="A3651" s="127">
        <v>38378.103472222225</v>
      </c>
      <c r="C3651" s="150" t="s">
        <v>796</v>
      </c>
      <c r="D3651" s="128">
        <v>19039.67396717449</v>
      </c>
      <c r="H3651" s="128">
        <v>19039.67396717449</v>
      </c>
    </row>
    <row r="3653" spans="3:8" ht="12.75">
      <c r="C3653" s="150" t="s">
        <v>797</v>
      </c>
      <c r="D3653" s="128">
        <v>4.660825626212111</v>
      </c>
      <c r="F3653" s="128">
        <v>0</v>
      </c>
      <c r="G3653" s="128">
        <v>0</v>
      </c>
      <c r="H3653" s="128">
        <v>4.707772438358503</v>
      </c>
    </row>
    <row r="3654" spans="1:10" ht="12.75">
      <c r="A3654" s="144" t="s">
        <v>786</v>
      </c>
      <c r="C3654" s="145" t="s">
        <v>787</v>
      </c>
      <c r="D3654" s="145" t="s">
        <v>788</v>
      </c>
      <c r="F3654" s="145" t="s">
        <v>789</v>
      </c>
      <c r="G3654" s="145" t="s">
        <v>790</v>
      </c>
      <c r="H3654" s="145" t="s">
        <v>791</v>
      </c>
      <c r="I3654" s="146" t="s">
        <v>792</v>
      </c>
      <c r="J3654" s="145" t="s">
        <v>793</v>
      </c>
    </row>
    <row r="3655" spans="1:8" ht="12.75">
      <c r="A3655" s="147" t="s">
        <v>887</v>
      </c>
      <c r="C3655" s="148">
        <v>334.94100000010803</v>
      </c>
      <c r="D3655" s="128">
        <v>28150</v>
      </c>
      <c r="F3655" s="128">
        <v>26400</v>
      </c>
      <c r="H3655" s="149" t="s">
        <v>608</v>
      </c>
    </row>
    <row r="3657" spans="4:8" ht="12.75">
      <c r="D3657" s="128">
        <v>29202.71140676737</v>
      </c>
      <c r="F3657" s="128">
        <v>26300</v>
      </c>
      <c r="H3657" s="149" t="s">
        <v>609</v>
      </c>
    </row>
    <row r="3659" spans="4:8" ht="12.75">
      <c r="D3659" s="128">
        <v>28825</v>
      </c>
      <c r="F3659" s="128">
        <v>26300</v>
      </c>
      <c r="H3659" s="149" t="s">
        <v>610</v>
      </c>
    </row>
    <row r="3661" spans="1:10" ht="12.75">
      <c r="A3661" s="144" t="s">
        <v>794</v>
      </c>
      <c r="C3661" s="150" t="s">
        <v>795</v>
      </c>
      <c r="D3661" s="128">
        <v>28725.903802255787</v>
      </c>
      <c r="F3661" s="128">
        <v>26333.333333333336</v>
      </c>
      <c r="H3661" s="128">
        <v>2392.5704689224563</v>
      </c>
      <c r="I3661" s="128">
        <v>-0.0001</v>
      </c>
      <c r="J3661" s="128">
        <v>-0.0001</v>
      </c>
    </row>
    <row r="3662" spans="1:8" ht="12.75">
      <c r="A3662" s="127">
        <v>38378.10400462963</v>
      </c>
      <c r="C3662" s="150" t="s">
        <v>796</v>
      </c>
      <c r="D3662" s="128">
        <v>533.3060742107479</v>
      </c>
      <c r="F3662" s="128">
        <v>57.73502691896257</v>
      </c>
      <c r="H3662" s="128">
        <v>533.3060742107479</v>
      </c>
    </row>
    <row r="3664" spans="3:8" ht="12.75">
      <c r="C3664" s="150" t="s">
        <v>797</v>
      </c>
      <c r="D3664" s="128">
        <v>1.856533663420778</v>
      </c>
      <c r="F3664" s="128">
        <v>0.21924693766694642</v>
      </c>
      <c r="H3664" s="128">
        <v>22.290088469199127</v>
      </c>
    </row>
    <row r="3665" spans="1:10" ht="12.75">
      <c r="A3665" s="144" t="s">
        <v>786</v>
      </c>
      <c r="C3665" s="145" t="s">
        <v>787</v>
      </c>
      <c r="D3665" s="145" t="s">
        <v>788</v>
      </c>
      <c r="F3665" s="145" t="s">
        <v>789</v>
      </c>
      <c r="G3665" s="145" t="s">
        <v>790</v>
      </c>
      <c r="H3665" s="145" t="s">
        <v>791</v>
      </c>
      <c r="I3665" s="146" t="s">
        <v>792</v>
      </c>
      <c r="J3665" s="145" t="s">
        <v>793</v>
      </c>
    </row>
    <row r="3666" spans="1:8" ht="12.75">
      <c r="A3666" s="147" t="s">
        <v>891</v>
      </c>
      <c r="C3666" s="148">
        <v>393.36599999992177</v>
      </c>
      <c r="D3666" s="128">
        <v>80725</v>
      </c>
      <c r="F3666" s="128">
        <v>7800</v>
      </c>
      <c r="G3666" s="128">
        <v>7800</v>
      </c>
      <c r="H3666" s="149" t="s">
        <v>611</v>
      </c>
    </row>
    <row r="3668" spans="4:8" ht="12.75">
      <c r="D3668" s="128">
        <v>78692.5040576458</v>
      </c>
      <c r="F3668" s="128">
        <v>7900</v>
      </c>
      <c r="G3668" s="128">
        <v>7800</v>
      </c>
      <c r="H3668" s="149" t="s">
        <v>612</v>
      </c>
    </row>
    <row r="3670" spans="4:8" ht="12.75">
      <c r="D3670" s="128">
        <v>82277.67784440517</v>
      </c>
      <c r="F3670" s="128">
        <v>7900</v>
      </c>
      <c r="G3670" s="128">
        <v>7900</v>
      </c>
      <c r="H3670" s="149" t="s">
        <v>613</v>
      </c>
    </row>
    <row r="3672" spans="1:10" ht="12.75">
      <c r="A3672" s="144" t="s">
        <v>794</v>
      </c>
      <c r="C3672" s="150" t="s">
        <v>795</v>
      </c>
      <c r="D3672" s="128">
        <v>80565.06063401699</v>
      </c>
      <c r="F3672" s="128">
        <v>7866.666666666666</v>
      </c>
      <c r="G3672" s="128">
        <v>7833.333333333334</v>
      </c>
      <c r="H3672" s="128">
        <v>72715.06063401699</v>
      </c>
      <c r="I3672" s="128">
        <v>-0.0001</v>
      </c>
      <c r="J3672" s="128">
        <v>-0.0001</v>
      </c>
    </row>
    <row r="3673" spans="1:8" ht="12.75">
      <c r="A3673" s="127">
        <v>38378.10456018519</v>
      </c>
      <c r="C3673" s="150" t="s">
        <v>796</v>
      </c>
      <c r="D3673" s="128">
        <v>1797.9302603020594</v>
      </c>
      <c r="F3673" s="128">
        <v>57.73502691896257</v>
      </c>
      <c r="G3673" s="128">
        <v>57.73502691896257</v>
      </c>
      <c r="H3673" s="128">
        <v>1797.9302603020594</v>
      </c>
    </row>
    <row r="3675" spans="3:8" ht="12.75">
      <c r="C3675" s="150" t="s">
        <v>797</v>
      </c>
      <c r="D3675" s="128">
        <v>2.2316501050865214</v>
      </c>
      <c r="F3675" s="128">
        <v>0.7339198337156261</v>
      </c>
      <c r="G3675" s="128">
        <v>0.73704289683782</v>
      </c>
      <c r="H3675" s="128">
        <v>2.4725692925585845</v>
      </c>
    </row>
    <row r="3676" spans="1:10" ht="12.75">
      <c r="A3676" s="144" t="s">
        <v>786</v>
      </c>
      <c r="C3676" s="145" t="s">
        <v>787</v>
      </c>
      <c r="D3676" s="145" t="s">
        <v>788</v>
      </c>
      <c r="F3676" s="145" t="s">
        <v>789</v>
      </c>
      <c r="G3676" s="145" t="s">
        <v>790</v>
      </c>
      <c r="H3676" s="145" t="s">
        <v>791</v>
      </c>
      <c r="I3676" s="146" t="s">
        <v>792</v>
      </c>
      <c r="J3676" s="145" t="s">
        <v>793</v>
      </c>
    </row>
    <row r="3677" spans="1:8" ht="12.75">
      <c r="A3677" s="147" t="s">
        <v>885</v>
      </c>
      <c r="C3677" s="148">
        <v>396.15199999976903</v>
      </c>
      <c r="D3677" s="128">
        <v>141555.84184980392</v>
      </c>
      <c r="F3677" s="128">
        <v>67000</v>
      </c>
      <c r="G3677" s="128">
        <v>68100</v>
      </c>
      <c r="H3677" s="149" t="s">
        <v>614</v>
      </c>
    </row>
    <row r="3679" spans="4:8" ht="12.75">
      <c r="D3679" s="128">
        <v>142200.81146669388</v>
      </c>
      <c r="F3679" s="128">
        <v>67300</v>
      </c>
      <c r="G3679" s="128">
        <v>67800</v>
      </c>
      <c r="H3679" s="149" t="s">
        <v>615</v>
      </c>
    </row>
    <row r="3681" spans="4:8" ht="12.75">
      <c r="D3681" s="128">
        <v>136437.7946381569</v>
      </c>
      <c r="F3681" s="128">
        <v>66300</v>
      </c>
      <c r="G3681" s="128">
        <v>66400</v>
      </c>
      <c r="H3681" s="149" t="s">
        <v>616</v>
      </c>
    </row>
    <row r="3683" spans="1:10" ht="12.75">
      <c r="A3683" s="144" t="s">
        <v>794</v>
      </c>
      <c r="C3683" s="150" t="s">
        <v>795</v>
      </c>
      <c r="D3683" s="128">
        <v>140064.8159848849</v>
      </c>
      <c r="F3683" s="128">
        <v>66866.66666666667</v>
      </c>
      <c r="G3683" s="128">
        <v>67433.33333333333</v>
      </c>
      <c r="H3683" s="128">
        <v>72917.84808952223</v>
      </c>
      <c r="I3683" s="128">
        <v>-0.0001</v>
      </c>
      <c r="J3683" s="128">
        <v>-0.0001</v>
      </c>
    </row>
    <row r="3684" spans="1:8" ht="12.75">
      <c r="A3684" s="127">
        <v>38378.10512731481</v>
      </c>
      <c r="C3684" s="150" t="s">
        <v>796</v>
      </c>
      <c r="D3684" s="128">
        <v>3157.6034169751633</v>
      </c>
      <c r="F3684" s="128">
        <v>513.1601439446883</v>
      </c>
      <c r="G3684" s="128">
        <v>907.3771725877466</v>
      </c>
      <c r="H3684" s="128">
        <v>3157.6034169751633</v>
      </c>
    </row>
    <row r="3686" spans="3:8" ht="12.75">
      <c r="C3686" s="150" t="s">
        <v>797</v>
      </c>
      <c r="D3686" s="128">
        <v>2.254387295461779</v>
      </c>
      <c r="F3686" s="128">
        <v>0.7674379022104012</v>
      </c>
      <c r="G3686" s="128">
        <v>1.3455914571246865</v>
      </c>
      <c r="H3686" s="128">
        <v>4.330357381225143</v>
      </c>
    </row>
    <row r="3687" spans="1:10" ht="12.75">
      <c r="A3687" s="144" t="s">
        <v>786</v>
      </c>
      <c r="C3687" s="145" t="s">
        <v>787</v>
      </c>
      <c r="D3687" s="145" t="s">
        <v>788</v>
      </c>
      <c r="F3687" s="145" t="s">
        <v>789</v>
      </c>
      <c r="G3687" s="145" t="s">
        <v>790</v>
      </c>
      <c r="H3687" s="145" t="s">
        <v>791</v>
      </c>
      <c r="I3687" s="146" t="s">
        <v>792</v>
      </c>
      <c r="J3687" s="145" t="s">
        <v>793</v>
      </c>
    </row>
    <row r="3688" spans="1:8" ht="12.75">
      <c r="A3688" s="147" t="s">
        <v>892</v>
      </c>
      <c r="C3688" s="148">
        <v>589.5920000001788</v>
      </c>
      <c r="D3688" s="128">
        <v>5483.387661032379</v>
      </c>
      <c r="F3688" s="128">
        <v>1960</v>
      </c>
      <c r="G3688" s="128">
        <v>1950</v>
      </c>
      <c r="H3688" s="149" t="s">
        <v>617</v>
      </c>
    </row>
    <row r="3690" spans="4:8" ht="12.75">
      <c r="D3690" s="128">
        <v>5594.627304114401</v>
      </c>
      <c r="F3690" s="128">
        <v>1940</v>
      </c>
      <c r="G3690" s="128">
        <v>1910</v>
      </c>
      <c r="H3690" s="149" t="s">
        <v>618</v>
      </c>
    </row>
    <row r="3692" spans="4:8" ht="12.75">
      <c r="D3692" s="128">
        <v>5263.182688124478</v>
      </c>
      <c r="F3692" s="128">
        <v>1910</v>
      </c>
      <c r="G3692" s="128">
        <v>1900</v>
      </c>
      <c r="H3692" s="149" t="s">
        <v>619</v>
      </c>
    </row>
    <row r="3694" spans="1:10" ht="12.75">
      <c r="A3694" s="144" t="s">
        <v>794</v>
      </c>
      <c r="C3694" s="150" t="s">
        <v>795</v>
      </c>
      <c r="D3694" s="128">
        <v>5447.065884423753</v>
      </c>
      <c r="F3694" s="128">
        <v>1936.6666666666665</v>
      </c>
      <c r="G3694" s="128">
        <v>1920</v>
      </c>
      <c r="H3694" s="128">
        <v>3518.7325510904193</v>
      </c>
      <c r="I3694" s="128">
        <v>-0.0001</v>
      </c>
      <c r="J3694" s="128">
        <v>-0.0001</v>
      </c>
    </row>
    <row r="3695" spans="1:8" ht="12.75">
      <c r="A3695" s="127">
        <v>38378.105729166666</v>
      </c>
      <c r="C3695" s="150" t="s">
        <v>796</v>
      </c>
      <c r="D3695" s="128">
        <v>168.68116954534082</v>
      </c>
      <c r="F3695" s="128">
        <v>25.166114784235834</v>
      </c>
      <c r="G3695" s="128">
        <v>26.45751311064591</v>
      </c>
      <c r="H3695" s="128">
        <v>168.68116954534082</v>
      </c>
    </row>
    <row r="3697" spans="3:8" ht="12.75">
      <c r="C3697" s="150" t="s">
        <v>797</v>
      </c>
      <c r="D3697" s="128">
        <v>3.096734519545574</v>
      </c>
      <c r="F3697" s="128">
        <v>1.299455152370181</v>
      </c>
      <c r="G3697" s="128">
        <v>1.3779954745128078</v>
      </c>
      <c r="H3697" s="128">
        <v>4.7938047889734685</v>
      </c>
    </row>
    <row r="3698" spans="1:10" ht="12.75">
      <c r="A3698" s="144" t="s">
        <v>786</v>
      </c>
      <c r="C3698" s="145" t="s">
        <v>787</v>
      </c>
      <c r="D3698" s="145" t="s">
        <v>788</v>
      </c>
      <c r="F3698" s="145" t="s">
        <v>789</v>
      </c>
      <c r="G3698" s="145" t="s">
        <v>790</v>
      </c>
      <c r="H3698" s="145" t="s">
        <v>791</v>
      </c>
      <c r="I3698" s="146" t="s">
        <v>792</v>
      </c>
      <c r="J3698" s="145" t="s">
        <v>793</v>
      </c>
    </row>
    <row r="3699" spans="1:8" ht="12.75">
      <c r="A3699" s="147" t="s">
        <v>893</v>
      </c>
      <c r="C3699" s="148">
        <v>766.4900000002235</v>
      </c>
      <c r="D3699" s="128">
        <v>1924.5608622208238</v>
      </c>
      <c r="F3699" s="128">
        <v>1566</v>
      </c>
      <c r="G3699" s="128">
        <v>1701.0000000018626</v>
      </c>
      <c r="H3699" s="149" t="s">
        <v>620</v>
      </c>
    </row>
    <row r="3701" spans="4:8" ht="12.75">
      <c r="D3701" s="128">
        <v>1928.8070140536875</v>
      </c>
      <c r="F3701" s="128">
        <v>1757</v>
      </c>
      <c r="G3701" s="128">
        <v>1718</v>
      </c>
      <c r="H3701" s="149" t="s">
        <v>621</v>
      </c>
    </row>
    <row r="3703" spans="4:8" ht="12.75">
      <c r="D3703" s="128">
        <v>1836.75</v>
      </c>
      <c r="F3703" s="128">
        <v>1807.9999999981374</v>
      </c>
      <c r="G3703" s="128">
        <v>1642.0000000018626</v>
      </c>
      <c r="H3703" s="149" t="s">
        <v>622</v>
      </c>
    </row>
    <row r="3705" spans="1:10" ht="12.75">
      <c r="A3705" s="144" t="s">
        <v>794</v>
      </c>
      <c r="C3705" s="150" t="s">
        <v>795</v>
      </c>
      <c r="D3705" s="128">
        <v>1896.7059587581703</v>
      </c>
      <c r="F3705" s="128">
        <v>1710.3333333327123</v>
      </c>
      <c r="G3705" s="128">
        <v>1687.000000001242</v>
      </c>
      <c r="H3705" s="128">
        <v>198.49457664400248</v>
      </c>
      <c r="I3705" s="128">
        <v>-0.0001</v>
      </c>
      <c r="J3705" s="128">
        <v>-0.0001</v>
      </c>
    </row>
    <row r="3706" spans="1:8" ht="12.75">
      <c r="A3706" s="127">
        <v>38378.10633101852</v>
      </c>
      <c r="C3706" s="150" t="s">
        <v>796</v>
      </c>
      <c r="D3706" s="128">
        <v>51.966770096899324</v>
      </c>
      <c r="F3706" s="128">
        <v>127.57089532158403</v>
      </c>
      <c r="G3706" s="128">
        <v>39.88734134963102</v>
      </c>
      <c r="H3706" s="128">
        <v>51.966770096899324</v>
      </c>
    </row>
    <row r="3708" spans="3:8" ht="12.75">
      <c r="C3708" s="150" t="s">
        <v>797</v>
      </c>
      <c r="D3708" s="128">
        <v>2.7398432454402966</v>
      </c>
      <c r="F3708" s="128">
        <v>7.458832312704951</v>
      </c>
      <c r="G3708" s="128">
        <v>2.364394863639695</v>
      </c>
      <c r="H3708" s="128">
        <v>26.18044834046075</v>
      </c>
    </row>
    <row r="3709" spans="1:16" ht="12.75">
      <c r="A3709" s="138" t="s">
        <v>736</v>
      </c>
      <c r="B3709" s="133" t="s">
        <v>708</v>
      </c>
      <c r="D3709" s="138" t="s">
        <v>737</v>
      </c>
      <c r="E3709" s="133" t="s">
        <v>738</v>
      </c>
      <c r="F3709" s="134" t="s">
        <v>836</v>
      </c>
      <c r="G3709" s="139" t="s">
        <v>740</v>
      </c>
      <c r="H3709" s="140">
        <v>3</v>
      </c>
      <c r="I3709" s="141" t="s">
        <v>741</v>
      </c>
      <c r="J3709" s="140">
        <v>3</v>
      </c>
      <c r="K3709" s="139" t="s">
        <v>742</v>
      </c>
      <c r="L3709" s="142">
        <v>1</v>
      </c>
      <c r="M3709" s="139" t="s">
        <v>743</v>
      </c>
      <c r="N3709" s="143">
        <v>1</v>
      </c>
      <c r="O3709" s="139" t="s">
        <v>744</v>
      </c>
      <c r="P3709" s="143">
        <v>1</v>
      </c>
    </row>
    <row r="3711" spans="1:10" ht="12.75">
      <c r="A3711" s="144" t="s">
        <v>786</v>
      </c>
      <c r="C3711" s="145" t="s">
        <v>787</v>
      </c>
      <c r="D3711" s="145" t="s">
        <v>788</v>
      </c>
      <c r="F3711" s="145" t="s">
        <v>789</v>
      </c>
      <c r="G3711" s="145" t="s">
        <v>790</v>
      </c>
      <c r="H3711" s="145" t="s">
        <v>791</v>
      </c>
      <c r="I3711" s="146" t="s">
        <v>792</v>
      </c>
      <c r="J3711" s="145" t="s">
        <v>793</v>
      </c>
    </row>
    <row r="3712" spans="1:8" ht="12.75">
      <c r="A3712" s="147" t="s">
        <v>717</v>
      </c>
      <c r="C3712" s="148">
        <v>178.2290000000503</v>
      </c>
      <c r="D3712" s="128">
        <v>561.8924284819514</v>
      </c>
      <c r="F3712" s="128">
        <v>487.99999999953434</v>
      </c>
      <c r="G3712" s="128">
        <v>436</v>
      </c>
      <c r="H3712" s="149" t="s">
        <v>623</v>
      </c>
    </row>
    <row r="3714" spans="4:8" ht="12.75">
      <c r="D3714" s="128">
        <v>575.3956312322989</v>
      </c>
      <c r="F3714" s="128">
        <v>476.99999999953434</v>
      </c>
      <c r="G3714" s="128">
        <v>448.00000000046566</v>
      </c>
      <c r="H3714" s="149" t="s">
        <v>624</v>
      </c>
    </row>
    <row r="3716" spans="4:8" ht="12.75">
      <c r="D3716" s="128">
        <v>556.2429380482063</v>
      </c>
      <c r="F3716" s="128">
        <v>508.99999999953434</v>
      </c>
      <c r="G3716" s="128">
        <v>456</v>
      </c>
      <c r="H3716" s="149" t="s">
        <v>625</v>
      </c>
    </row>
    <row r="3718" spans="1:8" ht="12.75">
      <c r="A3718" s="144" t="s">
        <v>794</v>
      </c>
      <c r="C3718" s="150" t="s">
        <v>795</v>
      </c>
      <c r="D3718" s="128">
        <v>564.5103325874855</v>
      </c>
      <c r="F3718" s="128">
        <v>491.3333333328677</v>
      </c>
      <c r="G3718" s="128">
        <v>446.6666666668219</v>
      </c>
      <c r="H3718" s="128">
        <v>100.89143494977064</v>
      </c>
    </row>
    <row r="3719" spans="1:8" ht="12.75">
      <c r="A3719" s="127">
        <v>38378.10865740741</v>
      </c>
      <c r="C3719" s="150" t="s">
        <v>796</v>
      </c>
      <c r="D3719" s="128">
        <v>9.841060942821825</v>
      </c>
      <c r="F3719" s="128">
        <v>16.258331197677794</v>
      </c>
      <c r="G3719" s="128">
        <v>10.066445913726406</v>
      </c>
      <c r="H3719" s="128">
        <v>9.841060942821825</v>
      </c>
    </row>
    <row r="3721" spans="3:8" ht="12.75">
      <c r="C3721" s="150" t="s">
        <v>797</v>
      </c>
      <c r="D3721" s="128">
        <v>1.7432915528249786</v>
      </c>
      <c r="F3721" s="128">
        <v>3.3090226318235834</v>
      </c>
      <c r="G3721" s="128">
        <v>2.2536819209827406</v>
      </c>
      <c r="H3721" s="128">
        <v>9.754109402568467</v>
      </c>
    </row>
    <row r="3722" spans="1:10" ht="12.75">
      <c r="A3722" s="144" t="s">
        <v>786</v>
      </c>
      <c r="C3722" s="145" t="s">
        <v>787</v>
      </c>
      <c r="D3722" s="145" t="s">
        <v>788</v>
      </c>
      <c r="F3722" s="145" t="s">
        <v>789</v>
      </c>
      <c r="G3722" s="145" t="s">
        <v>790</v>
      </c>
      <c r="H3722" s="145" t="s">
        <v>791</v>
      </c>
      <c r="I3722" s="146" t="s">
        <v>792</v>
      </c>
      <c r="J3722" s="145" t="s">
        <v>793</v>
      </c>
    </row>
    <row r="3723" spans="1:8" ht="12.75">
      <c r="A3723" s="147" t="s">
        <v>886</v>
      </c>
      <c r="C3723" s="148">
        <v>251.61100000003353</v>
      </c>
      <c r="D3723" s="128">
        <v>4366466.310684204</v>
      </c>
      <c r="F3723" s="128">
        <v>25900</v>
      </c>
      <c r="G3723" s="128">
        <v>28000</v>
      </c>
      <c r="H3723" s="149" t="s">
        <v>626</v>
      </c>
    </row>
    <row r="3725" spans="4:8" ht="12.75">
      <c r="D3725" s="128">
        <v>4464385.956336975</v>
      </c>
      <c r="F3725" s="128">
        <v>26900</v>
      </c>
      <c r="G3725" s="128">
        <v>27000</v>
      </c>
      <c r="H3725" s="149" t="s">
        <v>627</v>
      </c>
    </row>
    <row r="3727" spans="4:8" ht="12.75">
      <c r="D3727" s="128">
        <v>4434803.795402527</v>
      </c>
      <c r="F3727" s="128">
        <v>28700</v>
      </c>
      <c r="G3727" s="128">
        <v>26300</v>
      </c>
      <c r="H3727" s="149" t="s">
        <v>628</v>
      </c>
    </row>
    <row r="3729" spans="1:10" ht="12.75">
      <c r="A3729" s="144" t="s">
        <v>794</v>
      </c>
      <c r="C3729" s="150" t="s">
        <v>795</v>
      </c>
      <c r="D3729" s="128">
        <v>4421885.354141235</v>
      </c>
      <c r="F3729" s="128">
        <v>27166.666666666664</v>
      </c>
      <c r="G3729" s="128">
        <v>27100</v>
      </c>
      <c r="H3729" s="128">
        <v>4394752.349394978</v>
      </c>
      <c r="I3729" s="128">
        <v>-0.0001</v>
      </c>
      <c r="J3729" s="128">
        <v>-0.0001</v>
      </c>
    </row>
    <row r="3730" spans="1:8" ht="12.75">
      <c r="A3730" s="127">
        <v>38378.10923611111</v>
      </c>
      <c r="C3730" s="150" t="s">
        <v>796</v>
      </c>
      <c r="D3730" s="128">
        <v>50221.79650958337</v>
      </c>
      <c r="F3730" s="128">
        <v>1418.9197769195175</v>
      </c>
      <c r="G3730" s="128">
        <v>854.4003745317532</v>
      </c>
      <c r="H3730" s="128">
        <v>50221.79650958337</v>
      </c>
    </row>
    <row r="3732" spans="3:8" ht="12.75">
      <c r="C3732" s="150" t="s">
        <v>797</v>
      </c>
      <c r="D3732" s="128">
        <v>1.1357552828127728</v>
      </c>
      <c r="F3732" s="128">
        <v>5.223017583752827</v>
      </c>
      <c r="G3732" s="128">
        <v>3.152768909711267</v>
      </c>
      <c r="H3732" s="128">
        <v>1.1427673852088018</v>
      </c>
    </row>
    <row r="3733" spans="1:10" ht="12.75">
      <c r="A3733" s="144" t="s">
        <v>786</v>
      </c>
      <c r="C3733" s="145" t="s">
        <v>787</v>
      </c>
      <c r="D3733" s="145" t="s">
        <v>788</v>
      </c>
      <c r="F3733" s="145" t="s">
        <v>789</v>
      </c>
      <c r="G3733" s="145" t="s">
        <v>790</v>
      </c>
      <c r="H3733" s="145" t="s">
        <v>791</v>
      </c>
      <c r="I3733" s="146" t="s">
        <v>792</v>
      </c>
      <c r="J3733" s="145" t="s">
        <v>793</v>
      </c>
    </row>
    <row r="3734" spans="1:8" ht="12.75">
      <c r="A3734" s="147" t="s">
        <v>889</v>
      </c>
      <c r="C3734" s="148">
        <v>257.6099999998696</v>
      </c>
      <c r="D3734" s="128">
        <v>496595.15466594696</v>
      </c>
      <c r="F3734" s="128">
        <v>13472.500000014901</v>
      </c>
      <c r="G3734" s="128">
        <v>10620</v>
      </c>
      <c r="H3734" s="149" t="s">
        <v>629</v>
      </c>
    </row>
    <row r="3736" spans="4:8" ht="12.75">
      <c r="D3736" s="128">
        <v>505245.2714319229</v>
      </c>
      <c r="F3736" s="128">
        <v>12292.5</v>
      </c>
      <c r="G3736" s="128">
        <v>10590</v>
      </c>
      <c r="H3736" s="149" t="s">
        <v>630</v>
      </c>
    </row>
    <row r="3738" spans="4:8" ht="12.75">
      <c r="D3738" s="128">
        <v>531444.0526151657</v>
      </c>
      <c r="F3738" s="128">
        <v>13505</v>
      </c>
      <c r="G3738" s="128">
        <v>10582.5</v>
      </c>
      <c r="H3738" s="149" t="s">
        <v>631</v>
      </c>
    </row>
    <row r="3740" spans="1:10" ht="12.75">
      <c r="A3740" s="144" t="s">
        <v>794</v>
      </c>
      <c r="C3740" s="150" t="s">
        <v>795</v>
      </c>
      <c r="D3740" s="128">
        <v>511094.8262376785</v>
      </c>
      <c r="F3740" s="128">
        <v>13090.000000004966</v>
      </c>
      <c r="G3740" s="128">
        <v>10597.5</v>
      </c>
      <c r="H3740" s="128">
        <v>499251.0762376761</v>
      </c>
      <c r="I3740" s="128">
        <v>-0.0001</v>
      </c>
      <c r="J3740" s="128">
        <v>-0.0001</v>
      </c>
    </row>
    <row r="3741" spans="1:8" ht="12.75">
      <c r="A3741" s="127">
        <v>38378.109988425924</v>
      </c>
      <c r="C3741" s="150" t="s">
        <v>796</v>
      </c>
      <c r="D3741" s="128">
        <v>18145.91939356793</v>
      </c>
      <c r="F3741" s="128">
        <v>690.846401167218</v>
      </c>
      <c r="G3741" s="128">
        <v>19.84313483298443</v>
      </c>
      <c r="H3741" s="128">
        <v>18145.91939356793</v>
      </c>
    </row>
    <row r="3743" spans="3:8" ht="12.75">
      <c r="C3743" s="150" t="s">
        <v>797</v>
      </c>
      <c r="D3743" s="128">
        <v>3.550401698867792</v>
      </c>
      <c r="F3743" s="128">
        <v>5.277665402344967</v>
      </c>
      <c r="G3743" s="128">
        <v>0.18724354643061505</v>
      </c>
      <c r="H3743" s="128">
        <v>3.6346279972623</v>
      </c>
    </row>
    <row r="3744" spans="1:10" ht="12.75">
      <c r="A3744" s="144" t="s">
        <v>786</v>
      </c>
      <c r="C3744" s="145" t="s">
        <v>787</v>
      </c>
      <c r="D3744" s="145" t="s">
        <v>788</v>
      </c>
      <c r="F3744" s="145" t="s">
        <v>789</v>
      </c>
      <c r="G3744" s="145" t="s">
        <v>790</v>
      </c>
      <c r="H3744" s="145" t="s">
        <v>791</v>
      </c>
      <c r="I3744" s="146" t="s">
        <v>792</v>
      </c>
      <c r="J3744" s="145" t="s">
        <v>793</v>
      </c>
    </row>
    <row r="3745" spans="1:8" ht="12.75">
      <c r="A3745" s="147" t="s">
        <v>888</v>
      </c>
      <c r="C3745" s="148">
        <v>259.9399999999441</v>
      </c>
      <c r="D3745" s="128">
        <v>6511247.72428894</v>
      </c>
      <c r="F3745" s="128">
        <v>32250</v>
      </c>
      <c r="G3745" s="128">
        <v>26250</v>
      </c>
      <c r="H3745" s="149" t="s">
        <v>632</v>
      </c>
    </row>
    <row r="3747" spans="4:8" ht="12.75">
      <c r="D3747" s="128">
        <v>6608912.620491028</v>
      </c>
      <c r="F3747" s="128">
        <v>30525</v>
      </c>
      <c r="G3747" s="128">
        <v>26250</v>
      </c>
      <c r="H3747" s="149" t="s">
        <v>633</v>
      </c>
    </row>
    <row r="3749" spans="4:8" ht="12.75">
      <c r="D3749" s="128">
        <v>6529344.958015442</v>
      </c>
      <c r="F3749" s="128">
        <v>31100</v>
      </c>
      <c r="G3749" s="128">
        <v>27375</v>
      </c>
      <c r="H3749" s="149" t="s">
        <v>634</v>
      </c>
    </row>
    <row r="3751" spans="1:10" ht="12.75">
      <c r="A3751" s="144" t="s">
        <v>794</v>
      </c>
      <c r="C3751" s="150" t="s">
        <v>795</v>
      </c>
      <c r="D3751" s="128">
        <v>6549835.100931803</v>
      </c>
      <c r="F3751" s="128">
        <v>31291.666666666664</v>
      </c>
      <c r="G3751" s="128">
        <v>26625</v>
      </c>
      <c r="H3751" s="128">
        <v>6520853.198574901</v>
      </c>
      <c r="I3751" s="128">
        <v>-0.0001</v>
      </c>
      <c r="J3751" s="128">
        <v>-0.0001</v>
      </c>
    </row>
    <row r="3752" spans="1:8" ht="12.75">
      <c r="A3752" s="127">
        <v>38378.110763888886</v>
      </c>
      <c r="C3752" s="150" t="s">
        <v>796</v>
      </c>
      <c r="D3752" s="128">
        <v>51956.64014438706</v>
      </c>
      <c r="F3752" s="128">
        <v>878.3270081998693</v>
      </c>
      <c r="G3752" s="128">
        <v>649.519052838329</v>
      </c>
      <c r="H3752" s="128">
        <v>51956.64014438706</v>
      </c>
    </row>
    <row r="3754" spans="3:8" ht="12.75">
      <c r="C3754" s="150" t="s">
        <v>797</v>
      </c>
      <c r="D3754" s="128">
        <v>0.7932511176807417</v>
      </c>
      <c r="F3754" s="128">
        <v>2.8069038877226187</v>
      </c>
      <c r="G3754" s="128">
        <v>2.439508179674475</v>
      </c>
      <c r="H3754" s="128">
        <v>0.7967767186622439</v>
      </c>
    </row>
    <row r="3755" spans="1:10" ht="12.75">
      <c r="A3755" s="144" t="s">
        <v>786</v>
      </c>
      <c r="C3755" s="145" t="s">
        <v>787</v>
      </c>
      <c r="D3755" s="145" t="s">
        <v>788</v>
      </c>
      <c r="F3755" s="145" t="s">
        <v>789</v>
      </c>
      <c r="G3755" s="145" t="s">
        <v>790</v>
      </c>
      <c r="H3755" s="145" t="s">
        <v>791</v>
      </c>
      <c r="I3755" s="146" t="s">
        <v>792</v>
      </c>
      <c r="J3755" s="145" t="s">
        <v>793</v>
      </c>
    </row>
    <row r="3756" spans="1:8" ht="12.75">
      <c r="A3756" s="147" t="s">
        <v>890</v>
      </c>
      <c r="C3756" s="148">
        <v>285.2129999999888</v>
      </c>
      <c r="D3756" s="128">
        <v>900051.3078603745</v>
      </c>
      <c r="F3756" s="128">
        <v>13600</v>
      </c>
      <c r="G3756" s="128">
        <v>11800</v>
      </c>
      <c r="H3756" s="149" t="s">
        <v>635</v>
      </c>
    </row>
    <row r="3758" spans="4:8" ht="12.75">
      <c r="D3758" s="128">
        <v>998080.7427339554</v>
      </c>
      <c r="F3758" s="128">
        <v>11950</v>
      </c>
      <c r="G3758" s="128">
        <v>12325</v>
      </c>
      <c r="H3758" s="149" t="s">
        <v>636</v>
      </c>
    </row>
    <row r="3760" spans="4:8" ht="12.75">
      <c r="D3760" s="128">
        <v>865924.9478149414</v>
      </c>
      <c r="F3760" s="128">
        <v>13550</v>
      </c>
      <c r="G3760" s="128">
        <v>12375</v>
      </c>
      <c r="H3760" s="149" t="s">
        <v>637</v>
      </c>
    </row>
    <row r="3762" spans="1:10" ht="12.75">
      <c r="A3762" s="144" t="s">
        <v>794</v>
      </c>
      <c r="C3762" s="150" t="s">
        <v>795</v>
      </c>
      <c r="D3762" s="128">
        <v>921352.3328030903</v>
      </c>
      <c r="F3762" s="128">
        <v>13033.333333333332</v>
      </c>
      <c r="G3762" s="128">
        <v>12166.666666666668</v>
      </c>
      <c r="H3762" s="128">
        <v>908798.1408225314</v>
      </c>
      <c r="I3762" s="128">
        <v>-0.0001</v>
      </c>
      <c r="J3762" s="128">
        <v>-0.0001</v>
      </c>
    </row>
    <row r="3763" spans="1:8" ht="12.75">
      <c r="A3763" s="127">
        <v>38378.111550925925</v>
      </c>
      <c r="C3763" s="150" t="s">
        <v>796</v>
      </c>
      <c r="D3763" s="128">
        <v>68604.58279427598</v>
      </c>
      <c r="F3763" s="128">
        <v>938.5272150200725</v>
      </c>
      <c r="G3763" s="128">
        <v>318.5252475602732</v>
      </c>
      <c r="H3763" s="128">
        <v>68604.58279427598</v>
      </c>
    </row>
    <row r="3765" spans="3:8" ht="12.75">
      <c r="C3765" s="150" t="s">
        <v>797</v>
      </c>
      <c r="D3765" s="128">
        <v>7.446074683021184</v>
      </c>
      <c r="F3765" s="128">
        <v>7.200976074322809</v>
      </c>
      <c r="G3765" s="128">
        <v>2.6180157333721086</v>
      </c>
      <c r="H3765" s="128">
        <v>7.548935204927204</v>
      </c>
    </row>
    <row r="3766" spans="1:10" ht="12.75">
      <c r="A3766" s="144" t="s">
        <v>786</v>
      </c>
      <c r="C3766" s="145" t="s">
        <v>787</v>
      </c>
      <c r="D3766" s="145" t="s">
        <v>788</v>
      </c>
      <c r="F3766" s="145" t="s">
        <v>789</v>
      </c>
      <c r="G3766" s="145" t="s">
        <v>790</v>
      </c>
      <c r="H3766" s="145" t="s">
        <v>791</v>
      </c>
      <c r="I3766" s="146" t="s">
        <v>792</v>
      </c>
      <c r="J3766" s="145" t="s">
        <v>793</v>
      </c>
    </row>
    <row r="3767" spans="1:8" ht="12.75">
      <c r="A3767" s="147" t="s">
        <v>886</v>
      </c>
      <c r="C3767" s="148">
        <v>288.1579999998212</v>
      </c>
      <c r="D3767" s="128">
        <v>422449.76576423645</v>
      </c>
      <c r="F3767" s="128">
        <v>4350</v>
      </c>
      <c r="G3767" s="128">
        <v>3859.9999999962747</v>
      </c>
      <c r="H3767" s="149" t="s">
        <v>638</v>
      </c>
    </row>
    <row r="3769" spans="4:8" ht="12.75">
      <c r="D3769" s="128">
        <v>438005.8955450058</v>
      </c>
      <c r="F3769" s="128">
        <v>4350</v>
      </c>
      <c r="G3769" s="128">
        <v>3859.9999999962747</v>
      </c>
      <c r="H3769" s="149" t="s">
        <v>639</v>
      </c>
    </row>
    <row r="3771" spans="4:8" ht="12.75">
      <c r="D3771" s="128">
        <v>460221.17749500275</v>
      </c>
      <c r="F3771" s="128">
        <v>4350</v>
      </c>
      <c r="G3771" s="128">
        <v>3859.9999999962747</v>
      </c>
      <c r="H3771" s="149" t="s">
        <v>640</v>
      </c>
    </row>
    <row r="3773" spans="1:10" ht="12.75">
      <c r="A3773" s="144" t="s">
        <v>794</v>
      </c>
      <c r="C3773" s="150" t="s">
        <v>795</v>
      </c>
      <c r="D3773" s="128">
        <v>440225.6129347483</v>
      </c>
      <c r="F3773" s="128">
        <v>4350</v>
      </c>
      <c r="G3773" s="128">
        <v>3859.9999999962747</v>
      </c>
      <c r="H3773" s="128">
        <v>436124.40718253783</v>
      </c>
      <c r="I3773" s="128">
        <v>-0.0001</v>
      </c>
      <c r="J3773" s="128">
        <v>-0.0001</v>
      </c>
    </row>
    <row r="3774" spans="1:8" ht="12.75">
      <c r="A3774" s="127">
        <v>38378.11208333333</v>
      </c>
      <c r="C3774" s="150" t="s">
        <v>796</v>
      </c>
      <c r="D3774" s="128">
        <v>18983.28857183366</v>
      </c>
      <c r="G3774" s="128">
        <v>5.638186222554939E-05</v>
      </c>
      <c r="H3774" s="128">
        <v>18983.28857183366</v>
      </c>
    </row>
    <row r="3776" spans="3:8" ht="12.75">
      <c r="C3776" s="150" t="s">
        <v>797</v>
      </c>
      <c r="D3776" s="128">
        <v>4.312172671027078</v>
      </c>
      <c r="F3776" s="128">
        <v>0</v>
      </c>
      <c r="G3776" s="128">
        <v>1.4606700058446583E-06</v>
      </c>
      <c r="H3776" s="128">
        <v>4.352723273267366</v>
      </c>
    </row>
    <row r="3777" spans="1:10" ht="12.75">
      <c r="A3777" s="144" t="s">
        <v>786</v>
      </c>
      <c r="C3777" s="145" t="s">
        <v>787</v>
      </c>
      <c r="D3777" s="145" t="s">
        <v>788</v>
      </c>
      <c r="F3777" s="145" t="s">
        <v>789</v>
      </c>
      <c r="G3777" s="145" t="s">
        <v>790</v>
      </c>
      <c r="H3777" s="145" t="s">
        <v>791</v>
      </c>
      <c r="I3777" s="146" t="s">
        <v>792</v>
      </c>
      <c r="J3777" s="145" t="s">
        <v>793</v>
      </c>
    </row>
    <row r="3778" spans="1:8" ht="12.75">
      <c r="A3778" s="147" t="s">
        <v>887</v>
      </c>
      <c r="C3778" s="148">
        <v>334.94100000010803</v>
      </c>
      <c r="D3778" s="128">
        <v>1147076.7165870667</v>
      </c>
      <c r="F3778" s="128">
        <v>30300</v>
      </c>
      <c r="H3778" s="149" t="s">
        <v>641</v>
      </c>
    </row>
    <row r="3780" spans="4:8" ht="12.75">
      <c r="D3780" s="128">
        <v>1125184.1856307983</v>
      </c>
      <c r="F3780" s="128">
        <v>31100</v>
      </c>
      <c r="H3780" s="149" t="s">
        <v>642</v>
      </c>
    </row>
    <row r="3782" spans="4:8" ht="12.75">
      <c r="D3782" s="128">
        <v>1086427.090631485</v>
      </c>
      <c r="F3782" s="128">
        <v>32900</v>
      </c>
      <c r="H3782" s="149" t="s">
        <v>643</v>
      </c>
    </row>
    <row r="3784" spans="1:10" ht="12.75">
      <c r="A3784" s="144" t="s">
        <v>794</v>
      </c>
      <c r="C3784" s="150" t="s">
        <v>795</v>
      </c>
      <c r="D3784" s="128">
        <v>1119562.6642831166</v>
      </c>
      <c r="F3784" s="128">
        <v>31433.333333333336</v>
      </c>
      <c r="H3784" s="128">
        <v>1088129.3309497833</v>
      </c>
      <c r="I3784" s="128">
        <v>-0.0001</v>
      </c>
      <c r="J3784" s="128">
        <v>-0.0001</v>
      </c>
    </row>
    <row r="3785" spans="1:8" ht="12.75">
      <c r="A3785" s="127">
        <v>38378.11262731482</v>
      </c>
      <c r="C3785" s="150" t="s">
        <v>796</v>
      </c>
      <c r="D3785" s="128">
        <v>30713.11460654878</v>
      </c>
      <c r="F3785" s="128">
        <v>1331.6656236958786</v>
      </c>
      <c r="H3785" s="128">
        <v>30713.11460654878</v>
      </c>
    </row>
    <row r="3787" spans="3:8" ht="12.75">
      <c r="C3787" s="150" t="s">
        <v>797</v>
      </c>
      <c r="D3787" s="128">
        <v>2.7433135800589734</v>
      </c>
      <c r="F3787" s="128">
        <v>4.236476003274268</v>
      </c>
      <c r="H3787" s="128">
        <v>2.822561044259378</v>
      </c>
    </row>
    <row r="3788" spans="1:10" ht="12.75">
      <c r="A3788" s="144" t="s">
        <v>786</v>
      </c>
      <c r="C3788" s="145" t="s">
        <v>787</v>
      </c>
      <c r="D3788" s="145" t="s">
        <v>788</v>
      </c>
      <c r="F3788" s="145" t="s">
        <v>789</v>
      </c>
      <c r="G3788" s="145" t="s">
        <v>790</v>
      </c>
      <c r="H3788" s="145" t="s">
        <v>791</v>
      </c>
      <c r="I3788" s="146" t="s">
        <v>792</v>
      </c>
      <c r="J3788" s="145" t="s">
        <v>793</v>
      </c>
    </row>
    <row r="3789" spans="1:8" ht="12.75">
      <c r="A3789" s="147" t="s">
        <v>891</v>
      </c>
      <c r="C3789" s="148">
        <v>393.36599999992177</v>
      </c>
      <c r="D3789" s="128">
        <v>4554538.360267639</v>
      </c>
      <c r="F3789" s="128">
        <v>16200</v>
      </c>
      <c r="G3789" s="128">
        <v>17800</v>
      </c>
      <c r="H3789" s="149" t="s">
        <v>644</v>
      </c>
    </row>
    <row r="3791" spans="4:8" ht="12.75">
      <c r="D3791" s="128">
        <v>4388925</v>
      </c>
      <c r="F3791" s="128">
        <v>17600</v>
      </c>
      <c r="G3791" s="128">
        <v>17100</v>
      </c>
      <c r="H3791" s="149" t="s">
        <v>645</v>
      </c>
    </row>
    <row r="3793" spans="4:8" ht="12.75">
      <c r="D3793" s="128">
        <v>5211685.842575073</v>
      </c>
      <c r="F3793" s="128">
        <v>17900</v>
      </c>
      <c r="G3793" s="128">
        <v>17100</v>
      </c>
      <c r="H3793" s="149" t="s">
        <v>646</v>
      </c>
    </row>
    <row r="3795" spans="1:10" ht="12.75">
      <c r="A3795" s="144" t="s">
        <v>794</v>
      </c>
      <c r="C3795" s="150" t="s">
        <v>795</v>
      </c>
      <c r="D3795" s="128">
        <v>4718383.067614238</v>
      </c>
      <c r="F3795" s="128">
        <v>17233.333333333332</v>
      </c>
      <c r="G3795" s="128">
        <v>17333.333333333332</v>
      </c>
      <c r="H3795" s="128">
        <v>4701099.734280904</v>
      </c>
      <c r="I3795" s="128">
        <v>-0.0001</v>
      </c>
      <c r="J3795" s="128">
        <v>-0.0001</v>
      </c>
    </row>
    <row r="3796" spans="1:8" ht="12.75">
      <c r="A3796" s="127">
        <v>38378.11318287037</v>
      </c>
      <c r="C3796" s="150" t="s">
        <v>796</v>
      </c>
      <c r="D3796" s="128">
        <v>435163.9542894456</v>
      </c>
      <c r="F3796" s="128">
        <v>907.3771725877466</v>
      </c>
      <c r="G3796" s="128">
        <v>404.14518843273805</v>
      </c>
      <c r="H3796" s="128">
        <v>435163.9542894456</v>
      </c>
    </row>
    <row r="3798" spans="3:8" ht="12.75">
      <c r="C3798" s="150" t="s">
        <v>797</v>
      </c>
      <c r="D3798" s="128">
        <v>9.222734738862101</v>
      </c>
      <c r="F3798" s="128">
        <v>5.265244715209362</v>
      </c>
      <c r="G3798" s="128">
        <v>2.33160685634272</v>
      </c>
      <c r="H3798" s="128">
        <v>9.256641613369426</v>
      </c>
    </row>
    <row r="3799" spans="1:10" ht="12.75">
      <c r="A3799" s="144" t="s">
        <v>786</v>
      </c>
      <c r="C3799" s="145" t="s">
        <v>787</v>
      </c>
      <c r="D3799" s="145" t="s">
        <v>788</v>
      </c>
      <c r="F3799" s="145" t="s">
        <v>789</v>
      </c>
      <c r="G3799" s="145" t="s">
        <v>790</v>
      </c>
      <c r="H3799" s="145" t="s">
        <v>791</v>
      </c>
      <c r="I3799" s="146" t="s">
        <v>792</v>
      </c>
      <c r="J3799" s="145" t="s">
        <v>793</v>
      </c>
    </row>
    <row r="3800" spans="1:8" ht="12.75">
      <c r="A3800" s="147" t="s">
        <v>885</v>
      </c>
      <c r="C3800" s="148">
        <v>396.15199999976903</v>
      </c>
      <c r="D3800" s="128">
        <v>7092631.182723999</v>
      </c>
      <c r="F3800" s="128">
        <v>98900</v>
      </c>
      <c r="G3800" s="128">
        <v>97900</v>
      </c>
      <c r="H3800" s="149" t="s">
        <v>647</v>
      </c>
    </row>
    <row r="3802" spans="4:8" ht="12.75">
      <c r="D3802" s="128">
        <v>7338727.325767517</v>
      </c>
      <c r="F3802" s="128">
        <v>96300</v>
      </c>
      <c r="G3802" s="128">
        <v>99600</v>
      </c>
      <c r="H3802" s="149" t="s">
        <v>648</v>
      </c>
    </row>
    <row r="3804" spans="4:8" ht="12.75">
      <c r="D3804" s="128">
        <v>7114032.440048218</v>
      </c>
      <c r="F3804" s="128">
        <v>95200</v>
      </c>
      <c r="G3804" s="128">
        <v>99600</v>
      </c>
      <c r="H3804" s="149" t="s">
        <v>649</v>
      </c>
    </row>
    <row r="3806" spans="1:10" ht="12.75">
      <c r="A3806" s="144" t="s">
        <v>794</v>
      </c>
      <c r="C3806" s="150" t="s">
        <v>795</v>
      </c>
      <c r="D3806" s="128">
        <v>7181796.982846579</v>
      </c>
      <c r="F3806" s="128">
        <v>96800</v>
      </c>
      <c r="G3806" s="128">
        <v>99033.33333333334</v>
      </c>
      <c r="H3806" s="128">
        <v>7083892.266239363</v>
      </c>
      <c r="I3806" s="128">
        <v>-0.0001</v>
      </c>
      <c r="J3806" s="128">
        <v>-0.0001</v>
      </c>
    </row>
    <row r="3807" spans="1:8" ht="12.75">
      <c r="A3807" s="127">
        <v>38378.11376157407</v>
      </c>
      <c r="C3807" s="150" t="s">
        <v>796</v>
      </c>
      <c r="D3807" s="128">
        <v>136326.27351585607</v>
      </c>
      <c r="F3807" s="128">
        <v>1900</v>
      </c>
      <c r="G3807" s="128">
        <v>981.4954576223638</v>
      </c>
      <c r="H3807" s="128">
        <v>136326.27351585607</v>
      </c>
    </row>
    <row r="3809" spans="3:8" ht="12.75">
      <c r="C3809" s="150" t="s">
        <v>797</v>
      </c>
      <c r="D3809" s="128">
        <v>1.8982195381109448</v>
      </c>
      <c r="F3809" s="128">
        <v>1.9628099173553721</v>
      </c>
      <c r="G3809" s="128">
        <v>0.9910758575789604</v>
      </c>
      <c r="H3809" s="128">
        <v>1.924454359160206</v>
      </c>
    </row>
    <row r="3810" spans="1:10" ht="12.75">
      <c r="A3810" s="144" t="s">
        <v>786</v>
      </c>
      <c r="C3810" s="145" t="s">
        <v>787</v>
      </c>
      <c r="D3810" s="145" t="s">
        <v>788</v>
      </c>
      <c r="F3810" s="145" t="s">
        <v>789</v>
      </c>
      <c r="G3810" s="145" t="s">
        <v>790</v>
      </c>
      <c r="H3810" s="145" t="s">
        <v>791</v>
      </c>
      <c r="I3810" s="146" t="s">
        <v>792</v>
      </c>
      <c r="J3810" s="145" t="s">
        <v>793</v>
      </c>
    </row>
    <row r="3811" spans="1:8" ht="12.75">
      <c r="A3811" s="147" t="s">
        <v>892</v>
      </c>
      <c r="C3811" s="148">
        <v>589.5920000001788</v>
      </c>
      <c r="D3811" s="128">
        <v>258579.03007292747</v>
      </c>
      <c r="F3811" s="128">
        <v>3130</v>
      </c>
      <c r="G3811" s="128">
        <v>2800</v>
      </c>
      <c r="H3811" s="149" t="s">
        <v>650</v>
      </c>
    </row>
    <row r="3813" spans="4:8" ht="12.75">
      <c r="D3813" s="128">
        <v>255073.91481685638</v>
      </c>
      <c r="F3813" s="128">
        <v>3030</v>
      </c>
      <c r="G3813" s="128">
        <v>2780</v>
      </c>
      <c r="H3813" s="149" t="s">
        <v>651</v>
      </c>
    </row>
    <row r="3815" spans="4:8" ht="12.75">
      <c r="D3815" s="128">
        <v>228919.63187098503</v>
      </c>
      <c r="F3815" s="128">
        <v>3200</v>
      </c>
      <c r="G3815" s="128">
        <v>2760</v>
      </c>
      <c r="H3815" s="149" t="s">
        <v>652</v>
      </c>
    </row>
    <row r="3817" spans="1:10" ht="12.75">
      <c r="A3817" s="144" t="s">
        <v>794</v>
      </c>
      <c r="C3817" s="150" t="s">
        <v>795</v>
      </c>
      <c r="D3817" s="128">
        <v>247524.19225358963</v>
      </c>
      <c r="F3817" s="128">
        <v>3120</v>
      </c>
      <c r="G3817" s="128">
        <v>2780</v>
      </c>
      <c r="H3817" s="128">
        <v>244574.19225358963</v>
      </c>
      <c r="I3817" s="128">
        <v>-0.0001</v>
      </c>
      <c r="J3817" s="128">
        <v>-0.0001</v>
      </c>
    </row>
    <row r="3818" spans="1:8" ht="12.75">
      <c r="A3818" s="127">
        <v>38378.11436342593</v>
      </c>
      <c r="C3818" s="150" t="s">
        <v>796</v>
      </c>
      <c r="D3818" s="128">
        <v>16207.057367458267</v>
      </c>
      <c r="F3818" s="128">
        <v>85.44003745317531</v>
      </c>
      <c r="G3818" s="128">
        <v>20</v>
      </c>
      <c r="H3818" s="128">
        <v>16207.057367458267</v>
      </c>
    </row>
    <row r="3820" spans="3:8" ht="12.75">
      <c r="C3820" s="150" t="s">
        <v>797</v>
      </c>
      <c r="D3820" s="128">
        <v>6.547665995756109</v>
      </c>
      <c r="F3820" s="128">
        <v>2.7384627388838236</v>
      </c>
      <c r="G3820" s="128">
        <v>0.7194244604316546</v>
      </c>
      <c r="H3820" s="128">
        <v>6.626642499816083</v>
      </c>
    </row>
    <row r="3821" spans="1:10" ht="12.75">
      <c r="A3821" s="144" t="s">
        <v>786</v>
      </c>
      <c r="C3821" s="145" t="s">
        <v>787</v>
      </c>
      <c r="D3821" s="145" t="s">
        <v>788</v>
      </c>
      <c r="F3821" s="145" t="s">
        <v>789</v>
      </c>
      <c r="G3821" s="145" t="s">
        <v>790</v>
      </c>
      <c r="H3821" s="145" t="s">
        <v>791</v>
      </c>
      <c r="I3821" s="146" t="s">
        <v>792</v>
      </c>
      <c r="J3821" s="145" t="s">
        <v>793</v>
      </c>
    </row>
    <row r="3822" spans="1:8" ht="12.75">
      <c r="A3822" s="147" t="s">
        <v>893</v>
      </c>
      <c r="C3822" s="148">
        <v>766.4900000002235</v>
      </c>
      <c r="D3822" s="128">
        <v>14434.641845569015</v>
      </c>
      <c r="F3822" s="128">
        <v>1996</v>
      </c>
      <c r="G3822" s="128">
        <v>1826.9999999981374</v>
      </c>
      <c r="H3822" s="149" t="s">
        <v>653</v>
      </c>
    </row>
    <row r="3824" spans="4:8" ht="12.75">
      <c r="D3824" s="128">
        <v>14922.518107354641</v>
      </c>
      <c r="F3824" s="128">
        <v>1832.9999999981374</v>
      </c>
      <c r="G3824" s="128">
        <v>1873.0000000018626</v>
      </c>
      <c r="H3824" s="149" t="s">
        <v>654</v>
      </c>
    </row>
    <row r="3826" spans="4:8" ht="12.75">
      <c r="D3826" s="128">
        <v>13622.776274085045</v>
      </c>
      <c r="F3826" s="128">
        <v>1909</v>
      </c>
      <c r="G3826" s="128">
        <v>1817.0000000018626</v>
      </c>
      <c r="H3826" s="149" t="s">
        <v>655</v>
      </c>
    </row>
    <row r="3828" spans="1:10" ht="12.75">
      <c r="A3828" s="144" t="s">
        <v>794</v>
      </c>
      <c r="C3828" s="150" t="s">
        <v>795</v>
      </c>
      <c r="D3828" s="128">
        <v>14326.6454090029</v>
      </c>
      <c r="F3828" s="128">
        <v>1912.6666666660458</v>
      </c>
      <c r="G3828" s="128">
        <v>1839.0000000006207</v>
      </c>
      <c r="H3828" s="128">
        <v>12452.249474043527</v>
      </c>
      <c r="I3828" s="128">
        <v>-0.0001</v>
      </c>
      <c r="J3828" s="128">
        <v>-0.0001</v>
      </c>
    </row>
    <row r="3829" spans="1:8" ht="12.75">
      <c r="A3829" s="127">
        <v>38378.114965277775</v>
      </c>
      <c r="C3829" s="150" t="s">
        <v>796</v>
      </c>
      <c r="D3829" s="128">
        <v>656.5665472905754</v>
      </c>
      <c r="F3829" s="128">
        <v>81.56183748225604</v>
      </c>
      <c r="G3829" s="128">
        <v>29.86636904688123</v>
      </c>
      <c r="H3829" s="128">
        <v>656.5665472905754</v>
      </c>
    </row>
    <row r="3831" spans="3:8" ht="12.75">
      <c r="C3831" s="150" t="s">
        <v>797</v>
      </c>
      <c r="D3831" s="128">
        <v>4.5828351895830925</v>
      </c>
      <c r="F3831" s="128">
        <v>4.264299624378662</v>
      </c>
      <c r="G3831" s="128">
        <v>1.6240548693241517</v>
      </c>
      <c r="H3831" s="128">
        <v>5.2726742156842885</v>
      </c>
    </row>
    <row r="3832" spans="1:16" ht="12.75">
      <c r="A3832" s="138" t="s">
        <v>736</v>
      </c>
      <c r="B3832" s="133" t="s">
        <v>765</v>
      </c>
      <c r="D3832" s="138" t="s">
        <v>737</v>
      </c>
      <c r="E3832" s="133" t="s">
        <v>738</v>
      </c>
      <c r="F3832" s="134" t="s">
        <v>815</v>
      </c>
      <c r="G3832" s="139" t="s">
        <v>740</v>
      </c>
      <c r="H3832" s="140">
        <v>3</v>
      </c>
      <c r="I3832" s="141" t="s">
        <v>741</v>
      </c>
      <c r="J3832" s="140">
        <v>4</v>
      </c>
      <c r="K3832" s="139" t="s">
        <v>742</v>
      </c>
      <c r="L3832" s="142">
        <v>1</v>
      </c>
      <c r="M3832" s="139" t="s">
        <v>743</v>
      </c>
      <c r="N3832" s="143">
        <v>1</v>
      </c>
      <c r="O3832" s="139" t="s">
        <v>744</v>
      </c>
      <c r="P3832" s="143">
        <v>1</v>
      </c>
    </row>
    <row r="3834" spans="1:10" ht="12.75">
      <c r="A3834" s="144" t="s">
        <v>786</v>
      </c>
      <c r="C3834" s="145" t="s">
        <v>787</v>
      </c>
      <c r="D3834" s="145" t="s">
        <v>788</v>
      </c>
      <c r="F3834" s="145" t="s">
        <v>789</v>
      </c>
      <c r="G3834" s="145" t="s">
        <v>790</v>
      </c>
      <c r="H3834" s="145" t="s">
        <v>791</v>
      </c>
      <c r="I3834" s="146" t="s">
        <v>792</v>
      </c>
      <c r="J3834" s="145" t="s">
        <v>793</v>
      </c>
    </row>
    <row r="3835" spans="1:8" ht="12.75">
      <c r="A3835" s="147" t="s">
        <v>717</v>
      </c>
      <c r="C3835" s="148">
        <v>178.2290000000503</v>
      </c>
      <c r="D3835" s="128">
        <v>810.8246394926682</v>
      </c>
      <c r="F3835" s="128">
        <v>462.00000000046566</v>
      </c>
      <c r="G3835" s="128">
        <v>487.99999999953434</v>
      </c>
      <c r="H3835" s="149" t="s">
        <v>656</v>
      </c>
    </row>
    <row r="3837" spans="4:8" ht="12.75">
      <c r="D3837" s="128">
        <v>834.2705246703699</v>
      </c>
      <c r="F3837" s="128">
        <v>451.99999999953434</v>
      </c>
      <c r="G3837" s="128">
        <v>479</v>
      </c>
      <c r="H3837" s="149" t="s">
        <v>657</v>
      </c>
    </row>
    <row r="3839" spans="4:8" ht="12.75">
      <c r="D3839" s="128">
        <v>808.8831236846745</v>
      </c>
      <c r="F3839" s="128">
        <v>439</v>
      </c>
      <c r="G3839" s="128">
        <v>496</v>
      </c>
      <c r="H3839" s="149" t="s">
        <v>658</v>
      </c>
    </row>
    <row r="3841" spans="1:8" ht="12.75">
      <c r="A3841" s="144" t="s">
        <v>794</v>
      </c>
      <c r="C3841" s="150" t="s">
        <v>795</v>
      </c>
      <c r="D3841" s="128">
        <v>817.9927626159042</v>
      </c>
      <c r="F3841" s="128">
        <v>451</v>
      </c>
      <c r="G3841" s="128">
        <v>487.66666666651145</v>
      </c>
      <c r="H3841" s="128">
        <v>344.24210644802145</v>
      </c>
    </row>
    <row r="3842" spans="1:8" ht="12.75">
      <c r="A3842" s="127">
        <v>38378.11729166667</v>
      </c>
      <c r="C3842" s="150" t="s">
        <v>796</v>
      </c>
      <c r="D3842" s="128">
        <v>14.13034054912836</v>
      </c>
      <c r="F3842" s="128">
        <v>11.532562594873225</v>
      </c>
      <c r="G3842" s="128">
        <v>8.504900548106622</v>
      </c>
      <c r="H3842" s="128">
        <v>14.13034054912836</v>
      </c>
    </row>
    <row r="3844" spans="3:8" ht="12.75">
      <c r="C3844" s="150" t="s">
        <v>797</v>
      </c>
      <c r="D3844" s="128">
        <v>1.72744077880838</v>
      </c>
      <c r="F3844" s="128">
        <v>2.557109222810028</v>
      </c>
      <c r="G3844" s="128">
        <v>1.7439987453402588</v>
      </c>
      <c r="H3844" s="128">
        <v>4.104768209481649</v>
      </c>
    </row>
    <row r="3845" spans="1:10" ht="12.75">
      <c r="A3845" s="144" t="s">
        <v>786</v>
      </c>
      <c r="C3845" s="145" t="s">
        <v>787</v>
      </c>
      <c r="D3845" s="145" t="s">
        <v>788</v>
      </c>
      <c r="F3845" s="145" t="s">
        <v>789</v>
      </c>
      <c r="G3845" s="145" t="s">
        <v>790</v>
      </c>
      <c r="H3845" s="145" t="s">
        <v>791</v>
      </c>
      <c r="I3845" s="146" t="s">
        <v>792</v>
      </c>
      <c r="J3845" s="145" t="s">
        <v>793</v>
      </c>
    </row>
    <row r="3846" spans="1:8" ht="12.75">
      <c r="A3846" s="147" t="s">
        <v>886</v>
      </c>
      <c r="C3846" s="148">
        <v>251.61100000003353</v>
      </c>
      <c r="D3846" s="128">
        <v>4839382.360717773</v>
      </c>
      <c r="F3846" s="128">
        <v>29400</v>
      </c>
      <c r="G3846" s="128">
        <v>27400</v>
      </c>
      <c r="H3846" s="149" t="s">
        <v>659</v>
      </c>
    </row>
    <row r="3848" spans="4:8" ht="12.75">
      <c r="D3848" s="128">
        <v>4988564.71030426</v>
      </c>
      <c r="F3848" s="128">
        <v>27800</v>
      </c>
      <c r="G3848" s="128">
        <v>28000</v>
      </c>
      <c r="H3848" s="149" t="s">
        <v>660</v>
      </c>
    </row>
    <row r="3850" spans="4:8" ht="12.75">
      <c r="D3850" s="128">
        <v>4844525</v>
      </c>
      <c r="F3850" s="128">
        <v>30800</v>
      </c>
      <c r="G3850" s="128">
        <v>27900</v>
      </c>
      <c r="H3850" s="149" t="s">
        <v>661</v>
      </c>
    </row>
    <row r="3852" spans="1:10" ht="12.75">
      <c r="A3852" s="144" t="s">
        <v>794</v>
      </c>
      <c r="C3852" s="150" t="s">
        <v>795</v>
      </c>
      <c r="D3852" s="128">
        <v>4890824.023674011</v>
      </c>
      <c r="F3852" s="128">
        <v>29333.333333333336</v>
      </c>
      <c r="G3852" s="128">
        <v>27766.666666666664</v>
      </c>
      <c r="H3852" s="128">
        <v>4862281.745470287</v>
      </c>
      <c r="I3852" s="128">
        <v>-0.0001</v>
      </c>
      <c r="J3852" s="128">
        <v>-0.0001</v>
      </c>
    </row>
    <row r="3853" spans="1:8" ht="12.75">
      <c r="A3853" s="127">
        <v>38378.11787037037</v>
      </c>
      <c r="C3853" s="150" t="s">
        <v>796</v>
      </c>
      <c r="D3853" s="128">
        <v>84684.96355264809</v>
      </c>
      <c r="F3853" s="128">
        <v>1501.1106998930272</v>
      </c>
      <c r="G3853" s="128">
        <v>321.4550253664318</v>
      </c>
      <c r="H3853" s="128">
        <v>84684.96355264809</v>
      </c>
    </row>
    <row r="3855" spans="3:8" ht="12.75">
      <c r="C3855" s="150" t="s">
        <v>797</v>
      </c>
      <c r="D3855" s="128">
        <v>1.7315070659408502</v>
      </c>
      <c r="F3855" s="128">
        <v>5.117422840544412</v>
      </c>
      <c r="G3855" s="128">
        <v>1.1577011717878698</v>
      </c>
      <c r="H3855" s="128">
        <v>1.7416712561245717</v>
      </c>
    </row>
    <row r="3856" spans="1:10" ht="12.75">
      <c r="A3856" s="144" t="s">
        <v>786</v>
      </c>
      <c r="C3856" s="145" t="s">
        <v>787</v>
      </c>
      <c r="D3856" s="145" t="s">
        <v>788</v>
      </c>
      <c r="F3856" s="145" t="s">
        <v>789</v>
      </c>
      <c r="G3856" s="145" t="s">
        <v>790</v>
      </c>
      <c r="H3856" s="145" t="s">
        <v>791</v>
      </c>
      <c r="I3856" s="146" t="s">
        <v>792</v>
      </c>
      <c r="J3856" s="145" t="s">
        <v>793</v>
      </c>
    </row>
    <row r="3857" spans="1:8" ht="12.75">
      <c r="A3857" s="147" t="s">
        <v>889</v>
      </c>
      <c r="C3857" s="148">
        <v>257.6099999998696</v>
      </c>
      <c r="D3857" s="128">
        <v>389130</v>
      </c>
      <c r="F3857" s="128">
        <v>13500</v>
      </c>
      <c r="G3857" s="128">
        <v>10330</v>
      </c>
      <c r="H3857" s="149" t="s">
        <v>662</v>
      </c>
    </row>
    <row r="3859" spans="4:8" ht="12.75">
      <c r="D3859" s="128">
        <v>474769.9954338074</v>
      </c>
      <c r="F3859" s="128">
        <v>11815</v>
      </c>
      <c r="G3859" s="128">
        <v>10380</v>
      </c>
      <c r="H3859" s="149" t="s">
        <v>663</v>
      </c>
    </row>
    <row r="3861" spans="4:8" ht="12.75">
      <c r="D3861" s="128">
        <v>424259.6652765274</v>
      </c>
      <c r="F3861" s="128">
        <v>14639.999999985099</v>
      </c>
      <c r="G3861" s="128">
        <v>10272.5</v>
      </c>
      <c r="H3861" s="149" t="s">
        <v>664</v>
      </c>
    </row>
    <row r="3863" spans="1:10" ht="12.75">
      <c r="A3863" s="144" t="s">
        <v>794</v>
      </c>
      <c r="C3863" s="150" t="s">
        <v>795</v>
      </c>
      <c r="D3863" s="128">
        <v>429386.55357011163</v>
      </c>
      <c r="F3863" s="128">
        <v>13318.333333328366</v>
      </c>
      <c r="G3863" s="128">
        <v>10327.5</v>
      </c>
      <c r="H3863" s="128">
        <v>417563.63690344745</v>
      </c>
      <c r="I3863" s="128">
        <v>-0.0001</v>
      </c>
      <c r="J3863" s="128">
        <v>-0.0001</v>
      </c>
    </row>
    <row r="3864" spans="1:8" ht="12.75">
      <c r="A3864" s="127">
        <v>38378.118622685186</v>
      </c>
      <c r="C3864" s="150" t="s">
        <v>796</v>
      </c>
      <c r="D3864" s="128">
        <v>43049.575400424364</v>
      </c>
      <c r="F3864" s="128">
        <v>1421.234791761604</v>
      </c>
      <c r="G3864" s="128">
        <v>53.79358697837504</v>
      </c>
      <c r="H3864" s="128">
        <v>43049.575400424364</v>
      </c>
    </row>
    <row r="3866" spans="3:8" ht="12.75">
      <c r="C3866" s="150" t="s">
        <v>797</v>
      </c>
      <c r="D3866" s="128">
        <v>10.0258322116729</v>
      </c>
      <c r="F3866" s="128">
        <v>10.67126611259267</v>
      </c>
      <c r="G3866" s="128">
        <v>0.5208771433393856</v>
      </c>
      <c r="H3866" s="128">
        <v>10.309704101551986</v>
      </c>
    </row>
    <row r="3867" spans="1:10" ht="12.75">
      <c r="A3867" s="144" t="s">
        <v>786</v>
      </c>
      <c r="C3867" s="145" t="s">
        <v>787</v>
      </c>
      <c r="D3867" s="145" t="s">
        <v>788</v>
      </c>
      <c r="F3867" s="145" t="s">
        <v>789</v>
      </c>
      <c r="G3867" s="145" t="s">
        <v>790</v>
      </c>
      <c r="H3867" s="145" t="s">
        <v>791</v>
      </c>
      <c r="I3867" s="146" t="s">
        <v>792</v>
      </c>
      <c r="J3867" s="145" t="s">
        <v>793</v>
      </c>
    </row>
    <row r="3868" spans="1:8" ht="12.75">
      <c r="A3868" s="147" t="s">
        <v>888</v>
      </c>
      <c r="C3868" s="148">
        <v>259.9399999999441</v>
      </c>
      <c r="D3868" s="128">
        <v>5387750.596031189</v>
      </c>
      <c r="F3868" s="128">
        <v>28475</v>
      </c>
      <c r="G3868" s="128">
        <v>24725</v>
      </c>
      <c r="H3868" s="149" t="s">
        <v>665</v>
      </c>
    </row>
    <row r="3870" spans="4:8" ht="12.75">
      <c r="D3870" s="128">
        <v>4427025</v>
      </c>
      <c r="F3870" s="128">
        <v>28325</v>
      </c>
      <c r="G3870" s="128">
        <v>24725</v>
      </c>
      <c r="H3870" s="149" t="s">
        <v>666</v>
      </c>
    </row>
    <row r="3872" spans="4:8" ht="12.75">
      <c r="D3872" s="128">
        <v>4842550</v>
      </c>
      <c r="F3872" s="128">
        <v>27750</v>
      </c>
      <c r="G3872" s="128">
        <v>24850</v>
      </c>
      <c r="H3872" s="149" t="s">
        <v>667</v>
      </c>
    </row>
    <row r="3874" spans="1:10" ht="12.75">
      <c r="A3874" s="144" t="s">
        <v>794</v>
      </c>
      <c r="C3874" s="150" t="s">
        <v>795</v>
      </c>
      <c r="D3874" s="128">
        <v>4885775.198677063</v>
      </c>
      <c r="F3874" s="128">
        <v>28183.333333333336</v>
      </c>
      <c r="G3874" s="128">
        <v>24766.666666666664</v>
      </c>
      <c r="H3874" s="128">
        <v>4859282.942784807</v>
      </c>
      <c r="I3874" s="128">
        <v>-0.0001</v>
      </c>
      <c r="J3874" s="128">
        <v>-0.0001</v>
      </c>
    </row>
    <row r="3875" spans="1:8" ht="12.75">
      <c r="A3875" s="127">
        <v>38378.119409722225</v>
      </c>
      <c r="C3875" s="150" t="s">
        <v>796</v>
      </c>
      <c r="D3875" s="128">
        <v>481819.1891860265</v>
      </c>
      <c r="F3875" s="128">
        <v>382.6987501068345</v>
      </c>
      <c r="G3875" s="128">
        <v>72.16878364870323</v>
      </c>
      <c r="H3875" s="128">
        <v>481819.1891860265</v>
      </c>
    </row>
    <row r="3877" spans="3:8" ht="12.75">
      <c r="C3877" s="150" t="s">
        <v>797</v>
      </c>
      <c r="D3877" s="128">
        <v>9.86167331883158</v>
      </c>
      <c r="F3877" s="128">
        <v>1.3578903019757584</v>
      </c>
      <c r="G3877" s="128">
        <v>0.2913948195775366</v>
      </c>
      <c r="H3877" s="128">
        <v>9.915438036005796</v>
      </c>
    </row>
    <row r="3878" spans="1:10" ht="12.75">
      <c r="A3878" s="144" t="s">
        <v>786</v>
      </c>
      <c r="C3878" s="145" t="s">
        <v>787</v>
      </c>
      <c r="D3878" s="145" t="s">
        <v>788</v>
      </c>
      <c r="F3878" s="145" t="s">
        <v>789</v>
      </c>
      <c r="G3878" s="145" t="s">
        <v>790</v>
      </c>
      <c r="H3878" s="145" t="s">
        <v>791</v>
      </c>
      <c r="I3878" s="146" t="s">
        <v>792</v>
      </c>
      <c r="J3878" s="145" t="s">
        <v>793</v>
      </c>
    </row>
    <row r="3879" spans="1:8" ht="12.75">
      <c r="A3879" s="147" t="s">
        <v>890</v>
      </c>
      <c r="C3879" s="148">
        <v>285.2129999999888</v>
      </c>
      <c r="D3879" s="128">
        <v>819954.3722877502</v>
      </c>
      <c r="F3879" s="128">
        <v>13250</v>
      </c>
      <c r="G3879" s="128">
        <v>12425</v>
      </c>
      <c r="H3879" s="149" t="s">
        <v>668</v>
      </c>
    </row>
    <row r="3881" spans="4:8" ht="12.75">
      <c r="D3881" s="128">
        <v>813381.860004425</v>
      </c>
      <c r="F3881" s="128">
        <v>14150</v>
      </c>
      <c r="G3881" s="128">
        <v>11650</v>
      </c>
      <c r="H3881" s="149" t="s">
        <v>669</v>
      </c>
    </row>
    <row r="3883" spans="4:8" ht="12.75">
      <c r="D3883" s="128">
        <v>892547.6088476181</v>
      </c>
      <c r="F3883" s="128">
        <v>12000</v>
      </c>
      <c r="G3883" s="128">
        <v>12100</v>
      </c>
      <c r="H3883" s="149" t="s">
        <v>670</v>
      </c>
    </row>
    <row r="3885" spans="1:10" ht="12.75">
      <c r="A3885" s="144" t="s">
        <v>794</v>
      </c>
      <c r="C3885" s="150" t="s">
        <v>795</v>
      </c>
      <c r="D3885" s="128">
        <v>841961.2803799312</v>
      </c>
      <c r="F3885" s="128">
        <v>13133.333333333332</v>
      </c>
      <c r="G3885" s="128">
        <v>12058.333333333332</v>
      </c>
      <c r="H3885" s="128">
        <v>829422.2666091739</v>
      </c>
      <c r="I3885" s="128">
        <v>-0.0001</v>
      </c>
      <c r="J3885" s="128">
        <v>-0.0001</v>
      </c>
    </row>
    <row r="3886" spans="1:8" ht="12.75">
      <c r="A3886" s="127">
        <v>38378.12019675926</v>
      </c>
      <c r="C3886" s="150" t="s">
        <v>796</v>
      </c>
      <c r="D3886" s="128">
        <v>43932.12890708993</v>
      </c>
      <c r="F3886" s="128">
        <v>1079.7376224497011</v>
      </c>
      <c r="G3886" s="128">
        <v>389.1764809611873</v>
      </c>
      <c r="H3886" s="128">
        <v>43932.12890708993</v>
      </c>
    </row>
    <row r="3888" spans="3:8" ht="12.75">
      <c r="C3888" s="150" t="s">
        <v>797</v>
      </c>
      <c r="D3888" s="128">
        <v>5.21783245035517</v>
      </c>
      <c r="F3888" s="128">
        <v>8.221352455200773</v>
      </c>
      <c r="G3888" s="128">
        <v>3.227448356277988</v>
      </c>
      <c r="H3888" s="128">
        <v>5.296714433130944</v>
      </c>
    </row>
    <row r="3889" spans="1:10" ht="12.75">
      <c r="A3889" s="144" t="s">
        <v>786</v>
      </c>
      <c r="C3889" s="145" t="s">
        <v>787</v>
      </c>
      <c r="D3889" s="145" t="s">
        <v>788</v>
      </c>
      <c r="F3889" s="145" t="s">
        <v>789</v>
      </c>
      <c r="G3889" s="145" t="s">
        <v>790</v>
      </c>
      <c r="H3889" s="145" t="s">
        <v>791</v>
      </c>
      <c r="I3889" s="146" t="s">
        <v>792</v>
      </c>
      <c r="J3889" s="145" t="s">
        <v>793</v>
      </c>
    </row>
    <row r="3890" spans="1:8" ht="12.75">
      <c r="A3890" s="147" t="s">
        <v>886</v>
      </c>
      <c r="C3890" s="148">
        <v>288.1579999998212</v>
      </c>
      <c r="D3890" s="128">
        <v>508499.0776939392</v>
      </c>
      <c r="F3890" s="128">
        <v>4450</v>
      </c>
      <c r="G3890" s="128">
        <v>4250</v>
      </c>
      <c r="H3890" s="149" t="s">
        <v>671</v>
      </c>
    </row>
    <row r="3892" spans="4:8" ht="12.75">
      <c r="D3892" s="128">
        <v>515931.0056285858</v>
      </c>
      <c r="F3892" s="128">
        <v>4450</v>
      </c>
      <c r="G3892" s="128">
        <v>4250</v>
      </c>
      <c r="H3892" s="149" t="s">
        <v>672</v>
      </c>
    </row>
    <row r="3894" spans="4:8" ht="12.75">
      <c r="D3894" s="128">
        <v>467905.37754154205</v>
      </c>
      <c r="F3894" s="128">
        <v>4450</v>
      </c>
      <c r="G3894" s="128">
        <v>4250</v>
      </c>
      <c r="H3894" s="149" t="s">
        <v>673</v>
      </c>
    </row>
    <row r="3896" spans="1:10" ht="12.75">
      <c r="A3896" s="144" t="s">
        <v>794</v>
      </c>
      <c r="C3896" s="150" t="s">
        <v>795</v>
      </c>
      <c r="D3896" s="128">
        <v>497445.15362135565</v>
      </c>
      <c r="F3896" s="128">
        <v>4450</v>
      </c>
      <c r="G3896" s="128">
        <v>4250</v>
      </c>
      <c r="H3896" s="128">
        <v>493096.702293922</v>
      </c>
      <c r="I3896" s="128">
        <v>-0.0001</v>
      </c>
      <c r="J3896" s="128">
        <v>-0.0001</v>
      </c>
    </row>
    <row r="3897" spans="1:8" ht="12.75">
      <c r="A3897" s="127">
        <v>38378.120717592596</v>
      </c>
      <c r="C3897" s="150" t="s">
        <v>796</v>
      </c>
      <c r="D3897" s="128">
        <v>25850.670520133917</v>
      </c>
      <c r="H3897" s="128">
        <v>25850.670520133917</v>
      </c>
    </row>
    <row r="3899" spans="3:8" ht="12.75">
      <c r="C3899" s="150" t="s">
        <v>797</v>
      </c>
      <c r="D3899" s="128">
        <v>5.196687580920908</v>
      </c>
      <c r="F3899" s="128">
        <v>0</v>
      </c>
      <c r="G3899" s="128">
        <v>0</v>
      </c>
      <c r="H3899" s="128">
        <v>5.242515392999933</v>
      </c>
    </row>
    <row r="3900" spans="1:10" ht="12.75">
      <c r="A3900" s="144" t="s">
        <v>786</v>
      </c>
      <c r="C3900" s="145" t="s">
        <v>787</v>
      </c>
      <c r="D3900" s="145" t="s">
        <v>788</v>
      </c>
      <c r="F3900" s="145" t="s">
        <v>789</v>
      </c>
      <c r="G3900" s="145" t="s">
        <v>790</v>
      </c>
      <c r="H3900" s="145" t="s">
        <v>791</v>
      </c>
      <c r="I3900" s="146" t="s">
        <v>792</v>
      </c>
      <c r="J3900" s="145" t="s">
        <v>793</v>
      </c>
    </row>
    <row r="3901" spans="1:8" ht="12.75">
      <c r="A3901" s="147" t="s">
        <v>887</v>
      </c>
      <c r="C3901" s="148">
        <v>334.94100000010803</v>
      </c>
      <c r="D3901" s="128">
        <v>1997168.612531662</v>
      </c>
      <c r="F3901" s="128">
        <v>39400</v>
      </c>
      <c r="H3901" s="149" t="s">
        <v>674</v>
      </c>
    </row>
    <row r="3903" spans="4:8" ht="12.75">
      <c r="D3903" s="128">
        <v>1728476.9449691772</v>
      </c>
      <c r="F3903" s="128">
        <v>43300</v>
      </c>
      <c r="H3903" s="149" t="s">
        <v>675</v>
      </c>
    </row>
    <row r="3905" spans="4:8" ht="12.75">
      <c r="D3905" s="128">
        <v>1696949.366804123</v>
      </c>
      <c r="F3905" s="128">
        <v>48900</v>
      </c>
      <c r="H3905" s="149" t="s">
        <v>676</v>
      </c>
    </row>
    <row r="3907" spans="1:10" ht="12.75">
      <c r="A3907" s="144" t="s">
        <v>794</v>
      </c>
      <c r="C3907" s="150" t="s">
        <v>795</v>
      </c>
      <c r="D3907" s="128">
        <v>1807531.6414349875</v>
      </c>
      <c r="F3907" s="128">
        <v>43866.66666666667</v>
      </c>
      <c r="H3907" s="128">
        <v>1763664.9747683206</v>
      </c>
      <c r="I3907" s="128">
        <v>-0.0001</v>
      </c>
      <c r="J3907" s="128">
        <v>-0.0001</v>
      </c>
    </row>
    <row r="3908" spans="1:8" ht="12.75">
      <c r="A3908" s="127">
        <v>38378.12126157407</v>
      </c>
      <c r="C3908" s="150" t="s">
        <v>796</v>
      </c>
      <c r="D3908" s="128">
        <v>164985.24979912094</v>
      </c>
      <c r="F3908" s="128">
        <v>4775.283586692348</v>
      </c>
      <c r="H3908" s="128">
        <v>164985.24979912094</v>
      </c>
    </row>
    <row r="3910" spans="3:8" ht="12.75">
      <c r="C3910" s="150" t="s">
        <v>797</v>
      </c>
      <c r="D3910" s="128">
        <v>9.127654864627445</v>
      </c>
      <c r="F3910" s="128">
        <v>10.885904832885291</v>
      </c>
      <c r="H3910" s="128">
        <v>9.354681992298103</v>
      </c>
    </row>
    <row r="3911" spans="1:10" ht="12.75">
      <c r="A3911" s="144" t="s">
        <v>786</v>
      </c>
      <c r="C3911" s="145" t="s">
        <v>787</v>
      </c>
      <c r="D3911" s="145" t="s">
        <v>788</v>
      </c>
      <c r="F3911" s="145" t="s">
        <v>789</v>
      </c>
      <c r="G3911" s="145" t="s">
        <v>790</v>
      </c>
      <c r="H3911" s="145" t="s">
        <v>791</v>
      </c>
      <c r="I3911" s="146" t="s">
        <v>792</v>
      </c>
      <c r="J3911" s="145" t="s">
        <v>793</v>
      </c>
    </row>
    <row r="3912" spans="1:8" ht="12.75">
      <c r="A3912" s="147" t="s">
        <v>891</v>
      </c>
      <c r="C3912" s="148">
        <v>393.36599999992177</v>
      </c>
      <c r="D3912" s="128">
        <v>4406278.974082947</v>
      </c>
      <c r="F3912" s="128">
        <v>15900</v>
      </c>
      <c r="G3912" s="128">
        <v>16000</v>
      </c>
      <c r="H3912" s="149" t="s">
        <v>677</v>
      </c>
    </row>
    <row r="3914" spans="4:8" ht="12.75">
      <c r="D3914" s="128">
        <v>5065386.411567688</v>
      </c>
      <c r="F3914" s="128">
        <v>16800</v>
      </c>
      <c r="G3914" s="128">
        <v>16900</v>
      </c>
      <c r="H3914" s="149" t="s">
        <v>678</v>
      </c>
    </row>
    <row r="3916" spans="4:8" ht="12.75">
      <c r="D3916" s="128">
        <v>5052754.361633301</v>
      </c>
      <c r="F3916" s="128">
        <v>15500</v>
      </c>
      <c r="G3916" s="128">
        <v>17200</v>
      </c>
      <c r="H3916" s="149" t="s">
        <v>679</v>
      </c>
    </row>
    <row r="3918" spans="1:10" ht="12.75">
      <c r="A3918" s="144" t="s">
        <v>794</v>
      </c>
      <c r="C3918" s="150" t="s">
        <v>795</v>
      </c>
      <c r="D3918" s="128">
        <v>4841473.2490946455</v>
      </c>
      <c r="F3918" s="128">
        <v>16066.666666666668</v>
      </c>
      <c r="G3918" s="128">
        <v>16700</v>
      </c>
      <c r="H3918" s="128">
        <v>4825089.915761312</v>
      </c>
      <c r="I3918" s="128">
        <v>-0.0001</v>
      </c>
      <c r="J3918" s="128">
        <v>-0.0001</v>
      </c>
    </row>
    <row r="3919" spans="1:8" ht="12.75">
      <c r="A3919" s="127">
        <v>38378.121828703705</v>
      </c>
      <c r="C3919" s="150" t="s">
        <v>796</v>
      </c>
      <c r="D3919" s="128">
        <v>376942.2169558529</v>
      </c>
      <c r="F3919" s="128">
        <v>665.8328118479393</v>
      </c>
      <c r="G3919" s="128">
        <v>624.4997998398399</v>
      </c>
      <c r="H3919" s="128">
        <v>376942.2169558529</v>
      </c>
    </row>
    <row r="3921" spans="3:8" ht="12.75">
      <c r="C3921" s="150" t="s">
        <v>797</v>
      </c>
      <c r="D3921" s="128">
        <v>7.785692444471136</v>
      </c>
      <c r="F3921" s="128">
        <v>4.14418762560958</v>
      </c>
      <c r="G3921" s="128">
        <v>3.7395197595199994</v>
      </c>
      <c r="H3921" s="128">
        <v>7.812128344480364</v>
      </c>
    </row>
    <row r="3922" spans="1:10" ht="12.75">
      <c r="A3922" s="144" t="s">
        <v>786</v>
      </c>
      <c r="C3922" s="145" t="s">
        <v>787</v>
      </c>
      <c r="D3922" s="145" t="s">
        <v>788</v>
      </c>
      <c r="F3922" s="145" t="s">
        <v>789</v>
      </c>
      <c r="G3922" s="145" t="s">
        <v>790</v>
      </c>
      <c r="H3922" s="145" t="s">
        <v>791</v>
      </c>
      <c r="I3922" s="146" t="s">
        <v>792</v>
      </c>
      <c r="J3922" s="145" t="s">
        <v>793</v>
      </c>
    </row>
    <row r="3923" spans="1:8" ht="12.75">
      <c r="A3923" s="147" t="s">
        <v>885</v>
      </c>
      <c r="C3923" s="148">
        <v>396.15199999976903</v>
      </c>
      <c r="D3923" s="128">
        <v>5294349.023635864</v>
      </c>
      <c r="F3923" s="128">
        <v>92300</v>
      </c>
      <c r="G3923" s="128">
        <v>94600</v>
      </c>
      <c r="H3923" s="149" t="s">
        <v>680</v>
      </c>
    </row>
    <row r="3925" spans="4:8" ht="12.75">
      <c r="D3925" s="128">
        <v>4836159.353019714</v>
      </c>
      <c r="F3925" s="128">
        <v>93600</v>
      </c>
      <c r="G3925" s="128">
        <v>94400</v>
      </c>
      <c r="H3925" s="149" t="s">
        <v>681</v>
      </c>
    </row>
    <row r="3927" spans="4:8" ht="12.75">
      <c r="D3927" s="128">
        <v>4804063.114234924</v>
      </c>
      <c r="F3927" s="128">
        <v>91200</v>
      </c>
      <c r="G3927" s="128">
        <v>96900</v>
      </c>
      <c r="H3927" s="149" t="s">
        <v>682</v>
      </c>
    </row>
    <row r="3929" spans="1:10" ht="12.75">
      <c r="A3929" s="144" t="s">
        <v>794</v>
      </c>
      <c r="C3929" s="150" t="s">
        <v>795</v>
      </c>
      <c r="D3929" s="128">
        <v>4978190.496963501</v>
      </c>
      <c r="F3929" s="128">
        <v>92366.66666666666</v>
      </c>
      <c r="G3929" s="128">
        <v>95300</v>
      </c>
      <c r="H3929" s="128">
        <v>4884372.859230644</v>
      </c>
      <c r="I3929" s="128">
        <v>-0.0001</v>
      </c>
      <c r="J3929" s="128">
        <v>-0.0001</v>
      </c>
    </row>
    <row r="3930" spans="1:8" ht="12.75">
      <c r="A3930" s="127">
        <v>38378.122395833336</v>
      </c>
      <c r="C3930" s="150" t="s">
        <v>796</v>
      </c>
      <c r="D3930" s="128">
        <v>274271.2209233165</v>
      </c>
      <c r="F3930" s="128">
        <v>1201.3880860626734</v>
      </c>
      <c r="G3930" s="128">
        <v>1389.2443989449803</v>
      </c>
      <c r="H3930" s="128">
        <v>274271.2209233165</v>
      </c>
    </row>
    <row r="3932" spans="3:8" ht="12.75">
      <c r="C3932" s="150" t="s">
        <v>797</v>
      </c>
      <c r="D3932" s="128">
        <v>5.5094561184553115</v>
      </c>
      <c r="F3932" s="128">
        <v>1.3006727745175102</v>
      </c>
      <c r="G3932" s="128">
        <v>1.457759075493159</v>
      </c>
      <c r="H3932" s="128">
        <v>5.615280176757799</v>
      </c>
    </row>
    <row r="3933" spans="1:10" ht="12.75">
      <c r="A3933" s="144" t="s">
        <v>786</v>
      </c>
      <c r="C3933" s="145" t="s">
        <v>787</v>
      </c>
      <c r="D3933" s="145" t="s">
        <v>788</v>
      </c>
      <c r="F3933" s="145" t="s">
        <v>789</v>
      </c>
      <c r="G3933" s="145" t="s">
        <v>790</v>
      </c>
      <c r="H3933" s="145" t="s">
        <v>791</v>
      </c>
      <c r="I3933" s="146" t="s">
        <v>792</v>
      </c>
      <c r="J3933" s="145" t="s">
        <v>793</v>
      </c>
    </row>
    <row r="3934" spans="1:8" ht="12.75">
      <c r="A3934" s="147" t="s">
        <v>892</v>
      </c>
      <c r="C3934" s="148">
        <v>589.5920000001788</v>
      </c>
      <c r="D3934" s="128">
        <v>398521.31027269363</v>
      </c>
      <c r="F3934" s="128">
        <v>3820</v>
      </c>
      <c r="G3934" s="128">
        <v>3459.9999999962747</v>
      </c>
      <c r="H3934" s="149" t="s">
        <v>683</v>
      </c>
    </row>
    <row r="3936" spans="4:8" ht="12.75">
      <c r="D3936" s="128">
        <v>440151.3684530258</v>
      </c>
      <c r="F3936" s="128">
        <v>4059.9999999962747</v>
      </c>
      <c r="G3936" s="128">
        <v>3430</v>
      </c>
      <c r="H3936" s="149" t="s">
        <v>684</v>
      </c>
    </row>
    <row r="3938" spans="4:8" ht="12.75">
      <c r="D3938" s="128">
        <v>409433.13639879227</v>
      </c>
      <c r="F3938" s="128">
        <v>3780</v>
      </c>
      <c r="G3938" s="128">
        <v>3530</v>
      </c>
      <c r="H3938" s="149" t="s">
        <v>685</v>
      </c>
    </row>
    <row r="3940" spans="1:10" ht="12.75">
      <c r="A3940" s="144" t="s">
        <v>794</v>
      </c>
      <c r="C3940" s="150" t="s">
        <v>795</v>
      </c>
      <c r="D3940" s="128">
        <v>416035.27170817053</v>
      </c>
      <c r="F3940" s="128">
        <v>3886.6666666654246</v>
      </c>
      <c r="G3940" s="128">
        <v>3473.3333333320916</v>
      </c>
      <c r="H3940" s="128">
        <v>412355.2717081718</v>
      </c>
      <c r="I3940" s="128">
        <v>-0.0001</v>
      </c>
      <c r="J3940" s="128">
        <v>-0.0001</v>
      </c>
    </row>
    <row r="3941" spans="1:8" ht="12.75">
      <c r="A3941" s="127">
        <v>38378.12299768518</v>
      </c>
      <c r="C3941" s="150" t="s">
        <v>796</v>
      </c>
      <c r="D3941" s="128">
        <v>21586.027402164094</v>
      </c>
      <c r="F3941" s="128">
        <v>151.43755588586617</v>
      </c>
      <c r="G3941" s="128">
        <v>51.31601439493345</v>
      </c>
      <c r="H3941" s="128">
        <v>21586.027402164094</v>
      </c>
    </row>
    <row r="3943" spans="3:8" ht="12.75">
      <c r="C3943" s="150" t="s">
        <v>797</v>
      </c>
      <c r="D3943" s="128">
        <v>5.188508972697318</v>
      </c>
      <c r="F3943" s="128">
        <v>3.8963350570990025</v>
      </c>
      <c r="G3943" s="128">
        <v>1.4774284374746196</v>
      </c>
      <c r="H3943" s="128">
        <v>5.234813007905656</v>
      </c>
    </row>
    <row r="3944" spans="1:10" ht="12.75">
      <c r="A3944" s="144" t="s">
        <v>786</v>
      </c>
      <c r="C3944" s="145" t="s">
        <v>787</v>
      </c>
      <c r="D3944" s="145" t="s">
        <v>788</v>
      </c>
      <c r="F3944" s="145" t="s">
        <v>789</v>
      </c>
      <c r="G3944" s="145" t="s">
        <v>790</v>
      </c>
      <c r="H3944" s="145" t="s">
        <v>791</v>
      </c>
      <c r="I3944" s="146" t="s">
        <v>792</v>
      </c>
      <c r="J3944" s="145" t="s">
        <v>793</v>
      </c>
    </row>
    <row r="3945" spans="1:8" ht="12.75">
      <c r="A3945" s="147" t="s">
        <v>893</v>
      </c>
      <c r="C3945" s="148">
        <v>766.4900000002235</v>
      </c>
      <c r="D3945" s="128">
        <v>29802.032097369432</v>
      </c>
      <c r="F3945" s="128">
        <v>1954.9999999981374</v>
      </c>
      <c r="G3945" s="128">
        <v>2104</v>
      </c>
      <c r="H3945" s="149" t="s">
        <v>686</v>
      </c>
    </row>
    <row r="3947" spans="4:8" ht="12.75">
      <c r="D3947" s="128">
        <v>27994.554635375738</v>
      </c>
      <c r="F3947" s="128">
        <v>1866</v>
      </c>
      <c r="G3947" s="128">
        <v>1953</v>
      </c>
      <c r="H3947" s="149" t="s">
        <v>687</v>
      </c>
    </row>
    <row r="3949" spans="4:8" ht="12.75">
      <c r="D3949" s="128">
        <v>28451.357235997915</v>
      </c>
      <c r="F3949" s="128">
        <v>1848.0000000018626</v>
      </c>
      <c r="G3949" s="128">
        <v>2013</v>
      </c>
      <c r="H3949" s="149" t="s">
        <v>688</v>
      </c>
    </row>
    <row r="3951" spans="1:10" ht="12.75">
      <c r="A3951" s="144" t="s">
        <v>794</v>
      </c>
      <c r="C3951" s="150" t="s">
        <v>795</v>
      </c>
      <c r="D3951" s="128">
        <v>28749.314656247698</v>
      </c>
      <c r="F3951" s="128">
        <v>1889.6666666666665</v>
      </c>
      <c r="G3951" s="128">
        <v>2023.3333333333335</v>
      </c>
      <c r="H3951" s="128">
        <v>26790.206526166392</v>
      </c>
      <c r="I3951" s="128">
        <v>-0.0001</v>
      </c>
      <c r="J3951" s="128">
        <v>-0.0001</v>
      </c>
    </row>
    <row r="3952" spans="1:8" ht="12.75">
      <c r="A3952" s="127">
        <v>38378.12359953704</v>
      </c>
      <c r="C3952" s="150" t="s">
        <v>796</v>
      </c>
      <c r="D3952" s="128">
        <v>939.8551282592839</v>
      </c>
      <c r="F3952" s="128">
        <v>57.291651513415566</v>
      </c>
      <c r="G3952" s="128">
        <v>76.02850342689467</v>
      </c>
      <c r="H3952" s="128">
        <v>939.8551282592839</v>
      </c>
    </row>
    <row r="3954" spans="3:8" ht="12.75">
      <c r="C3954" s="150" t="s">
        <v>797</v>
      </c>
      <c r="D3954" s="128">
        <v>3.2691392455682005</v>
      </c>
      <c r="F3954" s="128">
        <v>3.0318390287572186</v>
      </c>
      <c r="G3954" s="128">
        <v>3.7575866603078083</v>
      </c>
      <c r="H3954" s="128">
        <v>3.5082041168339395</v>
      </c>
    </row>
    <row r="3957" spans="1:11" ht="12.75">
      <c r="A3957" s="131" t="s">
        <v>719</v>
      </c>
      <c r="D3957" s="134" t="s">
        <v>722</v>
      </c>
      <c r="E3957" s="133" t="s">
        <v>926</v>
      </c>
      <c r="F3957" s="132" t="s">
        <v>720</v>
      </c>
      <c r="G3957" s="133" t="s">
        <v>721</v>
      </c>
      <c r="H3957" s="132" t="s">
        <v>723</v>
      </c>
      <c r="I3957" s="133" t="s">
        <v>724</v>
      </c>
      <c r="J3957" s="132" t="s">
        <v>725</v>
      </c>
      <c r="K3957" s="135">
        <v>0.5784313678741455</v>
      </c>
    </row>
    <row r="3958" spans="6:7" ht="12.75">
      <c r="F3958" s="132" t="s">
        <v>726</v>
      </c>
      <c r="G3958" s="133" t="s">
        <v>727</v>
      </c>
    </row>
    <row r="3959" spans="1:11" ht="12.75">
      <c r="A3959" s="136" t="s">
        <v>728</v>
      </c>
      <c r="B3959" s="137">
        <v>38378.12375</v>
      </c>
      <c r="D3959" s="132" t="s">
        <v>729</v>
      </c>
      <c r="E3959" s="133" t="s">
        <v>730</v>
      </c>
      <c r="F3959" s="132" t="s">
        <v>731</v>
      </c>
      <c r="G3959" s="133" t="s">
        <v>732</v>
      </c>
      <c r="H3959" s="132" t="s">
        <v>733</v>
      </c>
      <c r="I3959" s="133" t="s">
        <v>734</v>
      </c>
      <c r="J3959" s="132" t="s">
        <v>735</v>
      </c>
      <c r="K3959" s="135">
        <v>3.1960785388946533</v>
      </c>
    </row>
    <row r="3962" ht="15.75">
      <c r="A3962" s="151" t="s">
        <v>837</v>
      </c>
    </row>
    <row r="3965" spans="1:8" ht="15">
      <c r="A3965" s="152" t="s">
        <v>838</v>
      </c>
      <c r="C3965" s="153" t="s">
        <v>871</v>
      </c>
      <c r="E3965" s="152" t="s">
        <v>839</v>
      </c>
      <c r="H3965" s="152" t="s">
        <v>840</v>
      </c>
    </row>
    <row r="3968" spans="1:11" ht="12.75">
      <c r="A3968" s="154" t="s">
        <v>689</v>
      </c>
      <c r="K3968" s="155" t="s">
        <v>841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1">
      <selection activeCell="F215" sqref="F215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714</v>
      </c>
      <c r="D1" s="102" t="s">
        <v>715</v>
      </c>
      <c r="E1" s="77" t="s">
        <v>716</v>
      </c>
      <c r="F1" s="95" t="s">
        <v>877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756</v>
      </c>
      <c r="B3" s="15"/>
      <c r="C3" s="15" t="s">
        <v>860</v>
      </c>
      <c r="D3" s="104">
        <v>38377.854675925926</v>
      </c>
      <c r="E3" s="77">
        <v>5184358.682307237</v>
      </c>
      <c r="F3" s="95">
        <v>2.512111671249646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861</v>
      </c>
      <c r="D4" s="104">
        <v>38377.86331018519</v>
      </c>
      <c r="E4" s="77">
        <v>7797.169034949379</v>
      </c>
      <c r="F4" s="95">
        <v>0.697400226568338</v>
      </c>
      <c r="J4" s="83"/>
      <c r="K4" s="81"/>
      <c r="L4" s="84"/>
      <c r="M4" s="84"/>
    </row>
    <row r="5" spans="1:13" ht="11.25">
      <c r="A5" s="80"/>
      <c r="B5" s="15"/>
      <c r="C5" s="15" t="s">
        <v>805</v>
      </c>
      <c r="D5" s="104">
        <v>38377.87196759259</v>
      </c>
      <c r="E5" s="77">
        <v>5993204.763833356</v>
      </c>
      <c r="F5" s="95">
        <v>2.864598767350681</v>
      </c>
      <c r="J5" s="83"/>
      <c r="K5" s="81"/>
      <c r="L5" s="84"/>
      <c r="M5" s="84"/>
    </row>
    <row r="6" spans="1:13" ht="11.25">
      <c r="A6" s="80"/>
      <c r="B6" s="15"/>
      <c r="C6" s="15" t="s">
        <v>862</v>
      </c>
      <c r="D6" s="104">
        <v>38377.88060185185</v>
      </c>
      <c r="E6" s="77">
        <v>5202899.6905599255</v>
      </c>
      <c r="F6" s="95">
        <v>2.095606866589754</v>
      </c>
      <c r="J6" s="83"/>
      <c r="K6" s="81"/>
      <c r="L6" s="84"/>
      <c r="M6" s="84"/>
    </row>
    <row r="7" spans="1:13" ht="11.25">
      <c r="A7" s="80"/>
      <c r="B7" s="15"/>
      <c r="C7" s="15" t="s">
        <v>811</v>
      </c>
      <c r="D7" s="104">
        <v>38377.88925925926</v>
      </c>
      <c r="E7" s="77">
        <v>267123.25397229823</v>
      </c>
      <c r="F7" s="95">
        <v>2.2328853566299944</v>
      </c>
      <c r="J7" s="83"/>
      <c r="K7" s="81"/>
      <c r="L7" s="84"/>
      <c r="M7" s="84"/>
    </row>
    <row r="8" spans="1:13" ht="11.25">
      <c r="A8" s="80"/>
      <c r="B8" s="15"/>
      <c r="C8" s="15" t="s">
        <v>690</v>
      </c>
      <c r="D8" s="104">
        <v>38377.89790509259</v>
      </c>
      <c r="E8" s="77">
        <v>7781245.641966347</v>
      </c>
      <c r="F8" s="95">
        <v>12.429930356142433</v>
      </c>
      <c r="J8" s="83"/>
      <c r="K8" s="81"/>
      <c r="L8" s="84"/>
      <c r="M8" s="84"/>
    </row>
    <row r="9" spans="1:13" ht="11.25">
      <c r="A9" s="80"/>
      <c r="B9" s="15"/>
      <c r="C9" s="15" t="s">
        <v>863</v>
      </c>
      <c r="D9" s="104">
        <v>38377.90652777778</v>
      </c>
      <c r="E9" s="77">
        <v>5029388.267097972</v>
      </c>
      <c r="F9" s="95">
        <v>1.6943794743064717</v>
      </c>
      <c r="J9" s="83"/>
      <c r="K9" s="81"/>
      <c r="L9" s="84"/>
      <c r="M9" s="84"/>
    </row>
    <row r="10" spans="1:13" ht="11.25">
      <c r="A10" s="80"/>
      <c r="B10" s="15"/>
      <c r="C10" s="15" t="s">
        <v>691</v>
      </c>
      <c r="D10" s="104">
        <v>38377.91519675926</v>
      </c>
      <c r="E10" s="77">
        <v>8537746.397698026</v>
      </c>
      <c r="F10" s="95">
        <v>2.0364809998230804</v>
      </c>
      <c r="J10" s="83"/>
      <c r="K10" s="81"/>
      <c r="L10" s="84"/>
      <c r="M10" s="84"/>
    </row>
    <row r="11" spans="1:13" ht="11.25">
      <c r="A11" s="80"/>
      <c r="B11" s="15"/>
      <c r="C11" s="15" t="s">
        <v>692</v>
      </c>
      <c r="D11" s="104">
        <v>38377.92383101852</v>
      </c>
      <c r="E11" s="77">
        <v>9220291.578992896</v>
      </c>
      <c r="F11" s="95">
        <v>0.514331862890815</v>
      </c>
      <c r="J11" s="83"/>
      <c r="K11" s="81"/>
      <c r="L11" s="84"/>
      <c r="M11" s="84"/>
    </row>
    <row r="12" spans="1:13" ht="11.25">
      <c r="A12" s="80"/>
      <c r="B12" s="15"/>
      <c r="C12" s="15" t="s">
        <v>693</v>
      </c>
      <c r="D12" s="104">
        <v>38377.93246527778</v>
      </c>
      <c r="E12" s="77">
        <v>6186525.579309479</v>
      </c>
      <c r="F12" s="95">
        <v>4.727343062700502</v>
      </c>
      <c r="J12" s="83"/>
      <c r="K12" s="81"/>
      <c r="L12" s="84"/>
      <c r="M12" s="84"/>
    </row>
    <row r="13" spans="1:13" ht="11.25">
      <c r="A13" s="80"/>
      <c r="B13" s="15"/>
      <c r="C13" s="15" t="s">
        <v>807</v>
      </c>
      <c r="D13" s="104">
        <v>38377.94111111111</v>
      </c>
      <c r="E13" s="77">
        <v>6106306.553916396</v>
      </c>
      <c r="F13" s="95">
        <v>0.9571626548048452</v>
      </c>
      <c r="J13" s="83"/>
      <c r="K13" s="81"/>
      <c r="L13" s="84"/>
      <c r="M13" s="84"/>
    </row>
    <row r="14" spans="1:13" ht="11.25">
      <c r="A14" s="80"/>
      <c r="B14" s="15"/>
      <c r="C14" s="15" t="s">
        <v>864</v>
      </c>
      <c r="D14" s="104">
        <v>38377.94975694444</v>
      </c>
      <c r="E14" s="77">
        <v>5040548.346086521</v>
      </c>
      <c r="F14" s="95">
        <v>5.556497781674677</v>
      </c>
      <c r="J14" s="83"/>
      <c r="K14" s="81"/>
      <c r="L14" s="84"/>
      <c r="M14" s="84"/>
    </row>
    <row r="15" spans="1:13" ht="11.25">
      <c r="A15" s="80"/>
      <c r="B15" s="15"/>
      <c r="C15" s="15" t="s">
        <v>806</v>
      </c>
      <c r="D15" s="104">
        <v>38377.95837962963</v>
      </c>
      <c r="E15" s="77">
        <v>73458.13428377784</v>
      </c>
      <c r="F15" s="95">
        <v>4.022991811374699</v>
      </c>
      <c r="J15" s="83"/>
      <c r="K15" s="81"/>
      <c r="L15" s="84"/>
      <c r="M15" s="84"/>
    </row>
    <row r="16" spans="1:13" ht="11.25">
      <c r="A16" s="80"/>
      <c r="B16" s="15"/>
      <c r="C16" s="15" t="s">
        <v>694</v>
      </c>
      <c r="D16" s="104">
        <v>38377.96702546296</v>
      </c>
      <c r="E16" s="77">
        <v>6678083.378443585</v>
      </c>
      <c r="F16" s="95">
        <v>0.831479922637575</v>
      </c>
      <c r="J16" s="83"/>
      <c r="K16" s="81"/>
      <c r="L16" s="84"/>
      <c r="M16" s="84"/>
    </row>
    <row r="17" spans="1:13" ht="11.25">
      <c r="A17" s="80"/>
      <c r="B17" s="15"/>
      <c r="C17" s="15" t="s">
        <v>695</v>
      </c>
      <c r="D17" s="104">
        <v>38377.97565972222</v>
      </c>
      <c r="E17" s="77">
        <v>6140731.179694389</v>
      </c>
      <c r="F17" s="95">
        <v>9.013426037657903</v>
      </c>
      <c r="J17" s="83"/>
      <c r="K17" s="81"/>
      <c r="L17" s="84"/>
      <c r="M17" s="84"/>
    </row>
    <row r="18" spans="1:13" ht="11.25">
      <c r="A18" s="80"/>
      <c r="B18" s="15"/>
      <c r="C18" s="15" t="s">
        <v>696</v>
      </c>
      <c r="D18" s="104">
        <v>38377.984305555554</v>
      </c>
      <c r="E18" s="77">
        <v>5975689.804903998</v>
      </c>
      <c r="F18" s="95">
        <v>5.089911769690438</v>
      </c>
      <c r="J18" s="83"/>
      <c r="K18" s="81"/>
      <c r="L18" s="84"/>
      <c r="M18" s="84"/>
    </row>
    <row r="19" spans="1:13" ht="11.25">
      <c r="A19" s="80"/>
      <c r="B19" s="15"/>
      <c r="C19" s="15" t="s">
        <v>866</v>
      </c>
      <c r="D19" s="104">
        <v>38377.99292824074</v>
      </c>
      <c r="E19" s="77">
        <v>5202522.051099308</v>
      </c>
      <c r="F19" s="95">
        <v>4.1297312972035325</v>
      </c>
      <c r="J19" s="83"/>
      <c r="K19" s="81"/>
      <c r="L19" s="84"/>
      <c r="M19" s="84"/>
    </row>
    <row r="20" spans="1:13" ht="11.25">
      <c r="A20" s="80"/>
      <c r="B20" s="15"/>
      <c r="C20" s="15" t="s">
        <v>867</v>
      </c>
      <c r="D20" s="104">
        <v>38378.00157407407</v>
      </c>
      <c r="E20" s="77">
        <v>6122447.756854344</v>
      </c>
      <c r="F20" s="95">
        <v>0.8864578620640619</v>
      </c>
      <c r="J20" s="83"/>
      <c r="K20" s="81"/>
      <c r="L20" s="84"/>
      <c r="M20" s="84"/>
    </row>
    <row r="21" spans="1:13" ht="11.25">
      <c r="A21" s="80"/>
      <c r="B21" s="15"/>
      <c r="C21" s="15" t="s">
        <v>697</v>
      </c>
      <c r="D21" s="104">
        <v>38378.010196759256</v>
      </c>
      <c r="E21" s="77">
        <v>5975650.55829846</v>
      </c>
      <c r="F21" s="95">
        <v>9.92798726406365</v>
      </c>
      <c r="J21" s="83"/>
      <c r="K21" s="81"/>
      <c r="L21" s="84"/>
      <c r="M21" s="84"/>
    </row>
    <row r="22" spans="1:13" ht="11.25">
      <c r="A22" s="80"/>
      <c r="B22" s="15"/>
      <c r="C22" s="15" t="s">
        <v>698</v>
      </c>
      <c r="D22" s="104">
        <v>38378.01883101852</v>
      </c>
      <c r="E22" s="77">
        <v>5213370.978901334</v>
      </c>
      <c r="F22" s="95">
        <v>6.8347072585354125</v>
      </c>
      <c r="J22" s="83"/>
      <c r="K22" s="81"/>
      <c r="L22" s="84"/>
      <c r="M22" s="84"/>
    </row>
    <row r="23" spans="1:13" ht="11.25">
      <c r="A23" s="80"/>
      <c r="B23" s="15"/>
      <c r="C23" s="15" t="s">
        <v>868</v>
      </c>
      <c r="D23" s="104">
        <v>38378.02746527778</v>
      </c>
      <c r="E23" s="77">
        <v>6823998.0767227635</v>
      </c>
      <c r="F23" s="95">
        <v>1.1298119795941084</v>
      </c>
      <c r="J23" s="83"/>
      <c r="K23" s="81"/>
      <c r="L23" s="84"/>
      <c r="M23" s="84"/>
    </row>
    <row r="24" spans="1:13" ht="11.25">
      <c r="A24" s="80"/>
      <c r="B24" s="15"/>
      <c r="C24" s="15" t="s">
        <v>869</v>
      </c>
      <c r="D24" s="104">
        <v>38378.036099537036</v>
      </c>
      <c r="E24" s="77">
        <v>5122277.288773804</v>
      </c>
      <c r="F24" s="95">
        <v>1.5092972988270623</v>
      </c>
      <c r="J24" s="83"/>
      <c r="K24" s="81"/>
      <c r="L24" s="84"/>
      <c r="M24" s="84"/>
    </row>
    <row r="25" spans="1:13" ht="11.25">
      <c r="A25" s="80"/>
      <c r="B25" s="15"/>
      <c r="C25" s="15" t="s">
        <v>699</v>
      </c>
      <c r="D25" s="104">
        <v>38378.04472222222</v>
      </c>
      <c r="E25" s="84">
        <v>6209280.0988921365</v>
      </c>
      <c r="F25" s="95">
        <v>3.429789505105323</v>
      </c>
      <c r="J25" s="83"/>
      <c r="K25" s="81"/>
      <c r="L25" s="84"/>
      <c r="M25" s="84"/>
    </row>
    <row r="26" spans="1:13" ht="11.25">
      <c r="A26" s="80"/>
      <c r="B26" s="15"/>
      <c r="C26" s="15" t="s">
        <v>809</v>
      </c>
      <c r="D26" s="104">
        <v>38378.05335648148</v>
      </c>
      <c r="E26" s="84">
        <v>244293.76200842636</v>
      </c>
      <c r="F26" s="95">
        <v>20.65805987402286</v>
      </c>
      <c r="J26" s="83"/>
      <c r="K26" s="81"/>
      <c r="L26" s="84"/>
      <c r="M26" s="84"/>
    </row>
    <row r="27" spans="1:13" ht="11.25">
      <c r="A27" s="80"/>
      <c r="B27" s="15"/>
      <c r="C27" s="15" t="s">
        <v>700</v>
      </c>
      <c r="D27" s="104">
        <v>38378.062002314815</v>
      </c>
      <c r="E27" s="84">
        <v>3326549.9314733697</v>
      </c>
      <c r="F27" s="95">
        <v>3.6572769528146636</v>
      </c>
      <c r="J27" s="83"/>
      <c r="K27" s="81"/>
      <c r="L27" s="84"/>
      <c r="M27" s="84"/>
    </row>
    <row r="28" spans="1:13" ht="11.25">
      <c r="A28" s="80"/>
      <c r="B28" s="15"/>
      <c r="C28" s="15" t="s">
        <v>865</v>
      </c>
      <c r="D28" s="104">
        <v>38378.070625</v>
      </c>
      <c r="E28" s="84">
        <v>5114178.557909484</v>
      </c>
      <c r="F28" s="95">
        <v>8.452426064009174</v>
      </c>
      <c r="J28" s="83"/>
      <c r="K28" s="81"/>
      <c r="L28" s="84"/>
      <c r="M28" s="84"/>
    </row>
    <row r="29" spans="1:13" ht="11.25">
      <c r="A29" s="80"/>
      <c r="B29" s="15"/>
      <c r="C29" s="15" t="s">
        <v>870</v>
      </c>
      <c r="D29" s="104">
        <v>38378.07925925926</v>
      </c>
      <c r="E29" s="84">
        <v>5219036.573804886</v>
      </c>
      <c r="F29" s="95">
        <v>1.0735936343088919</v>
      </c>
      <c r="J29" s="83"/>
      <c r="K29" s="81"/>
      <c r="L29" s="84"/>
      <c r="M29" s="84"/>
    </row>
    <row r="30" spans="1:13" ht="11.25">
      <c r="A30" s="80"/>
      <c r="B30" s="15"/>
      <c r="C30" s="15" t="s">
        <v>808</v>
      </c>
      <c r="D30" s="104">
        <v>38378.08789351852</v>
      </c>
      <c r="E30" s="84">
        <v>5892934.005981304</v>
      </c>
      <c r="F30" s="95">
        <v>5.848774253602715</v>
      </c>
      <c r="J30" s="83"/>
      <c r="K30" s="81"/>
      <c r="L30" s="84"/>
      <c r="M30" s="84"/>
    </row>
    <row r="31" spans="1:6" ht="11.25">
      <c r="A31" s="80"/>
      <c r="B31" s="15"/>
      <c r="C31" s="15" t="s">
        <v>701</v>
      </c>
      <c r="D31" s="104">
        <v>38378.0965162037</v>
      </c>
      <c r="E31" s="84">
        <v>7506.378346478661</v>
      </c>
      <c r="F31" s="95">
        <v>6.244120681958826</v>
      </c>
    </row>
    <row r="32" spans="1:13" ht="11.25">
      <c r="A32" s="80"/>
      <c r="B32" s="15"/>
      <c r="C32" s="15" t="s">
        <v>810</v>
      </c>
      <c r="D32" s="104">
        <v>38378.10512731481</v>
      </c>
      <c r="E32" s="84">
        <v>72917.84808952223</v>
      </c>
      <c r="F32" s="95">
        <v>4.330357381225143</v>
      </c>
      <c r="L32" s="84"/>
      <c r="M32" s="84"/>
    </row>
    <row r="33" spans="1:12" ht="11.25">
      <c r="A33" s="80"/>
      <c r="B33" s="15"/>
      <c r="C33" s="15" t="s">
        <v>702</v>
      </c>
      <c r="D33" s="104">
        <v>38378.11376157407</v>
      </c>
      <c r="E33" s="84">
        <v>7083892.266239363</v>
      </c>
      <c r="F33" s="95">
        <v>1.924454359160206</v>
      </c>
      <c r="L33" s="84"/>
    </row>
    <row r="34" spans="1:13" ht="11.25">
      <c r="A34" s="80"/>
      <c r="B34" s="15"/>
      <c r="C34" s="15" t="s">
        <v>924</v>
      </c>
      <c r="D34" s="104">
        <v>38378.122395833336</v>
      </c>
      <c r="E34" s="84">
        <v>4884372.859230644</v>
      </c>
      <c r="F34" s="95">
        <v>5.615280176757799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713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714</v>
      </c>
      <c r="D41" s="104" t="s">
        <v>715</v>
      </c>
      <c r="E41" s="84" t="s">
        <v>716</v>
      </c>
      <c r="F41" s="95" t="s">
        <v>877</v>
      </c>
      <c r="J41" s="83"/>
      <c r="K41" s="81"/>
      <c r="L41" s="84"/>
      <c r="M41" s="84"/>
    </row>
    <row r="42" spans="1:13" ht="12.75">
      <c r="A42" s="80" t="s">
        <v>880</v>
      </c>
      <c r="B42" s="15"/>
      <c r="C42" t="s">
        <v>860</v>
      </c>
      <c r="D42" s="127">
        <v>38377.854108796295</v>
      </c>
      <c r="E42" s="128">
        <v>4637727.7186050415</v>
      </c>
      <c r="F42" s="128">
        <v>3.538189358631013</v>
      </c>
      <c r="J42" s="83"/>
      <c r="K42" s="81"/>
      <c r="L42" s="84"/>
      <c r="M42" s="84"/>
    </row>
    <row r="43" spans="1:13" ht="12.75">
      <c r="A43" s="80"/>
      <c r="B43" s="15"/>
      <c r="C43" t="s">
        <v>861</v>
      </c>
      <c r="D43" s="127">
        <v>38377.86274305556</v>
      </c>
      <c r="E43" s="128">
        <v>13684.36742284894</v>
      </c>
      <c r="F43" s="128">
        <v>3.613428568699326</v>
      </c>
      <c r="J43" s="83"/>
      <c r="K43" s="81"/>
      <c r="L43" s="84"/>
      <c r="M43" s="84"/>
    </row>
    <row r="44" spans="1:13" ht="12.75">
      <c r="A44" s="80"/>
      <c r="B44" s="15"/>
      <c r="C44" t="s">
        <v>805</v>
      </c>
      <c r="D44" s="127">
        <v>38377.87138888889</v>
      </c>
      <c r="E44" s="128">
        <v>5653414.3159052525</v>
      </c>
      <c r="F44" s="128">
        <v>0.6315182615177509</v>
      </c>
      <c r="J44" s="83"/>
      <c r="K44" s="81"/>
      <c r="L44" s="84"/>
      <c r="M44" s="84"/>
    </row>
    <row r="45" spans="1:13" ht="12.75">
      <c r="A45" s="80"/>
      <c r="B45" s="15"/>
      <c r="C45" t="s">
        <v>862</v>
      </c>
      <c r="D45" s="127">
        <v>38377.88003472222</v>
      </c>
      <c r="E45" s="128">
        <v>4817411.42539978</v>
      </c>
      <c r="F45" s="128">
        <v>2.760349323008866</v>
      </c>
      <c r="J45" s="83"/>
      <c r="K45" s="81"/>
      <c r="L45" s="84"/>
      <c r="M45" s="84"/>
    </row>
    <row r="46" spans="1:13" ht="12.75">
      <c r="A46" s="80"/>
      <c r="B46" s="15"/>
      <c r="C46" t="s">
        <v>811</v>
      </c>
      <c r="D46" s="127">
        <v>38377.88869212963</v>
      </c>
      <c r="E46" s="128">
        <v>254778.92569589615</v>
      </c>
      <c r="F46" s="128">
        <v>4.215381428792066</v>
      </c>
      <c r="J46" s="83"/>
      <c r="K46" s="81"/>
      <c r="L46" s="84"/>
      <c r="M46" s="84"/>
    </row>
    <row r="47" spans="1:13" ht="12.75">
      <c r="A47" s="80"/>
      <c r="B47" s="15"/>
      <c r="C47" t="s">
        <v>690</v>
      </c>
      <c r="D47" s="127">
        <v>38377.89732638889</v>
      </c>
      <c r="E47" s="128">
        <v>4910642.693588257</v>
      </c>
      <c r="F47" s="128">
        <v>1.208203280317735</v>
      </c>
      <c r="J47" s="83"/>
      <c r="K47" s="81"/>
      <c r="L47" s="84"/>
      <c r="M47" s="84"/>
    </row>
    <row r="48" spans="1:13" ht="12.75">
      <c r="A48" s="80"/>
      <c r="B48" s="15"/>
      <c r="C48" t="s">
        <v>863</v>
      </c>
      <c r="D48" s="127">
        <v>38377.905960648146</v>
      </c>
      <c r="E48" s="128">
        <v>4907475.361053467</v>
      </c>
      <c r="F48" s="128">
        <v>3.2667375776799386</v>
      </c>
      <c r="J48" s="83"/>
      <c r="K48" s="81"/>
      <c r="L48" s="84"/>
      <c r="M48" s="84"/>
    </row>
    <row r="49" spans="1:13" ht="12.75">
      <c r="A49" s="80"/>
      <c r="B49" s="15"/>
      <c r="C49" t="s">
        <v>691</v>
      </c>
      <c r="D49" s="127">
        <v>38377.91462962963</v>
      </c>
      <c r="E49" s="128">
        <v>4834254.105435689</v>
      </c>
      <c r="F49" s="128">
        <v>5.43830750626808</v>
      </c>
      <c r="J49" s="83"/>
      <c r="K49" s="81"/>
      <c r="L49" s="84"/>
      <c r="M49" s="84"/>
    </row>
    <row r="50" spans="1:13" ht="12.75">
      <c r="A50" s="80"/>
      <c r="B50" s="15"/>
      <c r="C50" t="s">
        <v>692</v>
      </c>
      <c r="D50" s="127">
        <v>38377.923263888886</v>
      </c>
      <c r="E50" s="128">
        <v>5315705.917149861</v>
      </c>
      <c r="F50" s="128">
        <v>2.451795243479183</v>
      </c>
      <c r="J50" s="83"/>
      <c r="K50" s="81"/>
      <c r="L50" s="84"/>
      <c r="M50" s="84"/>
    </row>
    <row r="51" spans="1:13" ht="12.75">
      <c r="A51" s="80"/>
      <c r="B51" s="15"/>
      <c r="C51" t="s">
        <v>693</v>
      </c>
      <c r="D51" s="127">
        <v>38377.93189814815</v>
      </c>
      <c r="E51" s="128">
        <v>5703567.045847574</v>
      </c>
      <c r="F51" s="128">
        <v>2.0752691729865815</v>
      </c>
      <c r="J51" s="83"/>
      <c r="K51" s="81"/>
      <c r="L51" s="84"/>
      <c r="M51" s="84"/>
    </row>
    <row r="52" spans="1:13" ht="12.75">
      <c r="A52" s="80"/>
      <c r="B52" s="15"/>
      <c r="C52" t="s">
        <v>807</v>
      </c>
      <c r="D52" s="127">
        <v>38377.94054398148</v>
      </c>
      <c r="E52" s="128">
        <v>2678438.131843567</v>
      </c>
      <c r="F52" s="128">
        <v>3.58889371268788</v>
      </c>
      <c r="J52" s="83"/>
      <c r="K52" s="81"/>
      <c r="L52" s="84"/>
      <c r="M52" s="84"/>
    </row>
    <row r="53" spans="1:13" ht="12.75">
      <c r="A53" s="80"/>
      <c r="B53" s="15"/>
      <c r="C53" t="s">
        <v>864</v>
      </c>
      <c r="D53" s="127">
        <v>38377.94917824074</v>
      </c>
      <c r="E53" s="128">
        <v>4808487.537516276</v>
      </c>
      <c r="F53" s="128">
        <v>6.804573178857493</v>
      </c>
      <c r="J53" s="83"/>
      <c r="K53" s="81"/>
      <c r="L53" s="84"/>
      <c r="M53" s="84"/>
    </row>
    <row r="54" spans="1:13" ht="12.75">
      <c r="A54" s="80"/>
      <c r="B54" s="15"/>
      <c r="C54" t="s">
        <v>806</v>
      </c>
      <c r="D54" s="127">
        <v>38377.9578125</v>
      </c>
      <c r="E54" s="128">
        <v>70927.6512721777</v>
      </c>
      <c r="F54" s="128">
        <v>0.8652133491800433</v>
      </c>
      <c r="J54" s="83"/>
      <c r="K54" s="81"/>
      <c r="L54" s="84"/>
      <c r="M54" s="84"/>
    </row>
    <row r="55" spans="1:13" ht="12.75">
      <c r="A55" s="80"/>
      <c r="B55" s="15"/>
      <c r="C55" t="s">
        <v>694</v>
      </c>
      <c r="D55" s="127">
        <v>38377.966458333336</v>
      </c>
      <c r="E55" s="128">
        <v>5731937.073140463</v>
      </c>
      <c r="F55" s="128">
        <v>0.613363723694151</v>
      </c>
      <c r="J55" s="83"/>
      <c r="K55" s="81"/>
      <c r="L55" s="84"/>
      <c r="M55" s="84"/>
    </row>
    <row r="56" spans="1:13" ht="12.75">
      <c r="A56" s="80"/>
      <c r="B56" s="15"/>
      <c r="C56" t="s">
        <v>695</v>
      </c>
      <c r="D56" s="127">
        <v>38377.97509259259</v>
      </c>
      <c r="E56" s="128">
        <v>6321703.551409403</v>
      </c>
      <c r="F56" s="128">
        <v>4.393053980722133</v>
      </c>
      <c r="J56" s="83"/>
      <c r="K56" s="81"/>
      <c r="L56" s="84"/>
      <c r="M56" s="84"/>
    </row>
    <row r="57" spans="1:13" ht="12.75">
      <c r="A57" s="80"/>
      <c r="B57" s="15"/>
      <c r="C57" t="s">
        <v>696</v>
      </c>
      <c r="D57" s="127">
        <v>38377.98373842592</v>
      </c>
      <c r="E57" s="128">
        <v>4959706.684987386</v>
      </c>
      <c r="F57" s="128">
        <v>3.4303632360822336</v>
      </c>
      <c r="J57" s="83"/>
      <c r="K57" s="81"/>
      <c r="L57" s="84"/>
      <c r="M57" s="84"/>
    </row>
    <row r="58" spans="1:13" ht="12.75">
      <c r="A58" s="80"/>
      <c r="B58" s="15"/>
      <c r="C58" t="s">
        <v>866</v>
      </c>
      <c r="D58" s="127">
        <v>38377.99236111111</v>
      </c>
      <c r="E58" s="128">
        <v>4839671.225179036</v>
      </c>
      <c r="F58" s="128">
        <v>2.46616603356455</v>
      </c>
      <c r="J58" s="83"/>
      <c r="K58" s="81"/>
      <c r="L58" s="84"/>
      <c r="M58" s="84"/>
    </row>
    <row r="59" spans="1:13" ht="12.75">
      <c r="A59" s="80"/>
      <c r="B59" s="15"/>
      <c r="C59" t="s">
        <v>867</v>
      </c>
      <c r="D59" s="127">
        <v>38378.00100694445</v>
      </c>
      <c r="E59" s="128">
        <v>5353489.128873189</v>
      </c>
      <c r="F59" s="128">
        <v>4.079409882132917</v>
      </c>
      <c r="J59" s="83"/>
      <c r="K59" s="81"/>
      <c r="L59" s="84"/>
      <c r="M59" s="84"/>
    </row>
    <row r="60" spans="1:13" ht="12.75">
      <c r="A60" s="80"/>
      <c r="B60" s="15"/>
      <c r="C60" t="s">
        <v>697</v>
      </c>
      <c r="D60" s="127">
        <v>38378.00962962963</v>
      </c>
      <c r="E60" s="128">
        <v>6166561.641146341</v>
      </c>
      <c r="F60" s="128">
        <v>0.6579217160307229</v>
      </c>
      <c r="J60" s="83"/>
      <c r="K60" s="81"/>
      <c r="L60" s="84"/>
      <c r="M60" s="84"/>
    </row>
    <row r="61" spans="1:13" ht="12.75">
      <c r="A61" s="80"/>
      <c r="B61" s="15"/>
      <c r="C61" t="s">
        <v>698</v>
      </c>
      <c r="D61" s="127">
        <v>38378.01826388889</v>
      </c>
      <c r="E61" s="128">
        <v>5684009.434595743</v>
      </c>
      <c r="F61" s="128">
        <v>7.265537374261387</v>
      </c>
      <c r="J61" s="83"/>
      <c r="K61" s="81"/>
      <c r="L61" s="84"/>
      <c r="M61" s="84"/>
    </row>
    <row r="62" spans="1:13" ht="12.75">
      <c r="A62" s="80"/>
      <c r="B62" s="15"/>
      <c r="C62" t="s">
        <v>868</v>
      </c>
      <c r="D62" s="127">
        <v>38378.02689814815</v>
      </c>
      <c r="E62" s="128">
        <v>5017450.955932617</v>
      </c>
      <c r="F62" s="128">
        <v>4.17367100070567</v>
      </c>
      <c r="J62" s="83"/>
      <c r="K62" s="81"/>
      <c r="L62" s="84"/>
      <c r="M62" s="84"/>
    </row>
    <row r="63" spans="1:6" ht="12.75">
      <c r="A63" s="80"/>
      <c r="B63" s="15"/>
      <c r="C63" t="s">
        <v>869</v>
      </c>
      <c r="D63" s="127">
        <v>38378.035532407404</v>
      </c>
      <c r="E63" s="128">
        <v>4734707.219535828</v>
      </c>
      <c r="F63" s="128">
        <v>4.950511699718367</v>
      </c>
    </row>
    <row r="64" spans="1:13" ht="12.75">
      <c r="A64" s="80"/>
      <c r="B64" s="15"/>
      <c r="C64" t="s">
        <v>699</v>
      </c>
      <c r="D64" s="127">
        <v>38378.04415509259</v>
      </c>
      <c r="E64" s="128">
        <v>6078600.190455118</v>
      </c>
      <c r="F64" s="128">
        <v>2.8881500139673157</v>
      </c>
      <c r="L64" s="84"/>
      <c r="M64" s="84"/>
    </row>
    <row r="65" spans="1:12" ht="12.75">
      <c r="A65" s="80"/>
      <c r="B65" s="15"/>
      <c r="C65" t="s">
        <v>809</v>
      </c>
      <c r="D65" s="127">
        <v>38378.05278935185</v>
      </c>
      <c r="E65" s="128">
        <v>217938.3744553725</v>
      </c>
      <c r="F65" s="128">
        <v>27.528482908056098</v>
      </c>
      <c r="L65" s="84"/>
    </row>
    <row r="66" spans="1:13" ht="12.75">
      <c r="A66" s="80"/>
      <c r="B66" s="15"/>
      <c r="C66" t="s">
        <v>700</v>
      </c>
      <c r="D66" s="127">
        <v>38378.061435185184</v>
      </c>
      <c r="E66" s="128">
        <v>2638997.088996887</v>
      </c>
      <c r="F66" s="128">
        <v>0.8464720293228563</v>
      </c>
      <c r="L66" s="84"/>
      <c r="M66" s="76"/>
    </row>
    <row r="67" spans="1:6" ht="12.75">
      <c r="A67" s="80"/>
      <c r="B67" s="15"/>
      <c r="C67" t="s">
        <v>865</v>
      </c>
      <c r="D67" s="127">
        <v>38378.07005787037</v>
      </c>
      <c r="E67" s="128">
        <v>4365647.366884868</v>
      </c>
      <c r="F67" s="128">
        <v>1.5940225525111884</v>
      </c>
    </row>
    <row r="68" spans="1:13" ht="12.75">
      <c r="A68" s="80"/>
      <c r="B68" s="15"/>
      <c r="C68" t="s">
        <v>870</v>
      </c>
      <c r="D68" s="127">
        <v>38378.07869212963</v>
      </c>
      <c r="E68" s="128">
        <v>4807067.101534526</v>
      </c>
      <c r="F68" s="128">
        <v>2.8058297661070686</v>
      </c>
      <c r="J68" s="78"/>
      <c r="K68" s="78"/>
      <c r="L68" s="79"/>
      <c r="M68" s="79"/>
    </row>
    <row r="69" spans="1:13" ht="12.75">
      <c r="A69" s="80"/>
      <c r="B69" s="15"/>
      <c r="C69" t="s">
        <v>808</v>
      </c>
      <c r="D69" s="127">
        <v>38378.087326388886</v>
      </c>
      <c r="E69" s="128">
        <v>2681716.4790178933</v>
      </c>
      <c r="F69" s="128">
        <v>5.414900568437645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701</v>
      </c>
      <c r="D70" s="127">
        <v>38378.09594907407</v>
      </c>
      <c r="E70" s="128">
        <v>25915.84592964252</v>
      </c>
      <c r="F70" s="128">
        <v>10.09968869811276</v>
      </c>
      <c r="J70" s="83"/>
      <c r="K70" s="81"/>
      <c r="L70" s="84"/>
      <c r="M70" s="84"/>
    </row>
    <row r="71" spans="1:13" ht="12.75">
      <c r="A71" s="80"/>
      <c r="B71" s="15"/>
      <c r="C71" t="s">
        <v>810</v>
      </c>
      <c r="D71" s="127">
        <v>38378.10456018519</v>
      </c>
      <c r="E71" s="128">
        <v>72715.06063401699</v>
      </c>
      <c r="F71" s="128">
        <v>2.4725692925585845</v>
      </c>
      <c r="J71" s="83"/>
      <c r="K71" s="81"/>
      <c r="L71" s="84"/>
      <c r="M71" s="84"/>
    </row>
    <row r="72" spans="1:13" ht="12.75">
      <c r="A72" s="80"/>
      <c r="B72" s="15"/>
      <c r="C72" t="s">
        <v>702</v>
      </c>
      <c r="D72" s="127">
        <v>38378.11318287037</v>
      </c>
      <c r="E72" s="128">
        <v>4701099.734280904</v>
      </c>
      <c r="F72" s="128">
        <v>9.256641613369426</v>
      </c>
      <c r="J72" s="83"/>
      <c r="K72" s="81"/>
      <c r="L72" s="84"/>
      <c r="M72" s="84"/>
    </row>
    <row r="73" spans="1:13" ht="12.75">
      <c r="A73" s="80"/>
      <c r="B73" s="15"/>
      <c r="C73" t="s">
        <v>924</v>
      </c>
      <c r="D73" s="127">
        <v>38378.121828703705</v>
      </c>
      <c r="E73" s="128">
        <v>4825089.915761312</v>
      </c>
      <c r="F73" s="128">
        <v>7.812128344480364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713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714</v>
      </c>
      <c r="D80" s="104" t="s">
        <v>715</v>
      </c>
      <c r="E80" s="84" t="s">
        <v>716</v>
      </c>
      <c r="F80" s="95" t="s">
        <v>877</v>
      </c>
      <c r="J80" s="83"/>
      <c r="K80" s="81"/>
      <c r="L80" s="84"/>
      <c r="M80" s="84"/>
    </row>
    <row r="81" spans="1:13" ht="11.25">
      <c r="A81" s="80" t="s">
        <v>881</v>
      </c>
      <c r="B81" s="15"/>
      <c r="C81" s="15" t="s">
        <v>860</v>
      </c>
      <c r="D81" s="104">
        <v>38377.851689814815</v>
      </c>
      <c r="E81" s="84">
        <v>4832707.060161064</v>
      </c>
      <c r="F81" s="95">
        <v>3.075546339737319</v>
      </c>
      <c r="J81" s="83"/>
      <c r="K81" s="81"/>
      <c r="L81" s="84"/>
      <c r="M81" s="84"/>
    </row>
    <row r="82" spans="1:13" ht="11.25">
      <c r="A82" s="80"/>
      <c r="B82" s="15"/>
      <c r="C82" s="15" t="s">
        <v>861</v>
      </c>
      <c r="D82" s="104">
        <v>38377.86033564815</v>
      </c>
      <c r="E82" s="84">
        <v>13780.894362309566</v>
      </c>
      <c r="F82" s="95">
        <v>2.6642176838719225</v>
      </c>
      <c r="J82" s="83"/>
      <c r="K82" s="81"/>
      <c r="L82" s="84"/>
      <c r="M82" s="84"/>
    </row>
    <row r="83" spans="1:13" ht="11.25">
      <c r="A83" s="80"/>
      <c r="B83" s="15"/>
      <c r="C83" s="15" t="s">
        <v>805</v>
      </c>
      <c r="D83" s="104">
        <v>38377.86896990741</v>
      </c>
      <c r="E83" s="84">
        <v>4431548.833462108</v>
      </c>
      <c r="F83" s="95">
        <v>1.832857332319305</v>
      </c>
      <c r="J83" s="83"/>
      <c r="K83" s="81"/>
      <c r="L83" s="84"/>
      <c r="M83" s="84"/>
    </row>
    <row r="84" spans="1:13" ht="11.25">
      <c r="A84" s="80"/>
      <c r="B84" s="15"/>
      <c r="C84" s="15" t="s">
        <v>862</v>
      </c>
      <c r="D84" s="104">
        <v>38377.87761574074</v>
      </c>
      <c r="E84" s="84">
        <v>4890055.033855297</v>
      </c>
      <c r="F84" s="95">
        <v>1.3209993258335593</v>
      </c>
      <c r="J84" s="83"/>
      <c r="K84" s="81"/>
      <c r="L84" s="84"/>
      <c r="M84" s="84"/>
    </row>
    <row r="85" spans="1:13" ht="11.25">
      <c r="A85" s="80"/>
      <c r="B85" s="15"/>
      <c r="C85" s="15" t="s">
        <v>811</v>
      </c>
      <c r="D85" s="104">
        <v>38377.88626157407</v>
      </c>
      <c r="E85" s="84">
        <v>3361025.7383805346</v>
      </c>
      <c r="F85" s="95">
        <v>5.799389317340936</v>
      </c>
      <c r="J85" s="83"/>
      <c r="K85" s="81"/>
      <c r="L85" s="84"/>
      <c r="M85" s="84"/>
    </row>
    <row r="86" spans="1:13" ht="11.25">
      <c r="A86" s="80"/>
      <c r="B86" s="15"/>
      <c r="C86" s="15" t="s">
        <v>690</v>
      </c>
      <c r="D86" s="104">
        <v>38377.894907407404</v>
      </c>
      <c r="E86" s="84">
        <v>2890264.1315538804</v>
      </c>
      <c r="F86" s="95">
        <v>3.8398840224061646</v>
      </c>
      <c r="J86" s="83"/>
      <c r="K86" s="81"/>
      <c r="L86" s="84"/>
      <c r="M86" s="84"/>
    </row>
    <row r="87" spans="1:13" ht="11.25">
      <c r="A87" s="80"/>
      <c r="B87" s="15"/>
      <c r="C87" s="15" t="s">
        <v>863</v>
      </c>
      <c r="D87" s="104">
        <v>38377.90354166667</v>
      </c>
      <c r="E87" s="84">
        <v>4900678.58807427</v>
      </c>
      <c r="F87" s="95">
        <v>6.3941627951080235</v>
      </c>
      <c r="J87" s="83"/>
      <c r="K87" s="81"/>
      <c r="L87" s="84"/>
      <c r="M87" s="84"/>
    </row>
    <row r="88" spans="1:13" ht="11.25">
      <c r="A88" s="80"/>
      <c r="B88" s="15"/>
      <c r="C88" s="15" t="s">
        <v>691</v>
      </c>
      <c r="D88" s="104">
        <v>38377.912199074075</v>
      </c>
      <c r="E88" s="84">
        <v>2566042.3888711</v>
      </c>
      <c r="F88" s="95">
        <v>1.0003569009839355</v>
      </c>
      <c r="J88" s="83"/>
      <c r="K88" s="81"/>
      <c r="L88" s="84"/>
      <c r="M88" s="84"/>
    </row>
    <row r="89" spans="1:13" ht="11.25">
      <c r="A89" s="80"/>
      <c r="B89" s="15"/>
      <c r="C89" s="15" t="s">
        <v>692</v>
      </c>
      <c r="D89" s="104">
        <v>38377.92084490741</v>
      </c>
      <c r="E89" s="84">
        <v>1824738.7276665852</v>
      </c>
      <c r="F89" s="95">
        <v>5.035595327348611</v>
      </c>
      <c r="J89" s="83"/>
      <c r="K89" s="81"/>
      <c r="L89" s="84"/>
      <c r="M89" s="84"/>
    </row>
    <row r="90" spans="1:13" ht="11.25">
      <c r="A90" s="80"/>
      <c r="B90" s="15"/>
      <c r="C90" s="15" t="s">
        <v>693</v>
      </c>
      <c r="D90" s="104">
        <v>38377.92947916667</v>
      </c>
      <c r="E90" s="84">
        <v>2277075.053462417</v>
      </c>
      <c r="F90" s="95">
        <v>14.617751392138109</v>
      </c>
      <c r="J90" s="83"/>
      <c r="K90" s="81"/>
      <c r="L90" s="84"/>
      <c r="M90" s="84"/>
    </row>
    <row r="91" spans="1:13" ht="11.25">
      <c r="A91" s="80"/>
      <c r="B91" s="15"/>
      <c r="C91" s="15" t="s">
        <v>807</v>
      </c>
      <c r="D91" s="104">
        <v>38377.93813657408</v>
      </c>
      <c r="E91" s="84">
        <v>2593648.305507095</v>
      </c>
      <c r="F91" s="95">
        <v>1.3608258996789255</v>
      </c>
      <c r="J91" s="83"/>
      <c r="K91" s="81"/>
      <c r="L91" s="84"/>
      <c r="M91" s="84"/>
    </row>
    <row r="92" spans="1:13" ht="11.25">
      <c r="A92" s="80"/>
      <c r="B92" s="15"/>
      <c r="C92" s="15" t="s">
        <v>864</v>
      </c>
      <c r="D92" s="104">
        <v>38377.94677083333</v>
      </c>
      <c r="E92" s="84">
        <v>4999811.707279835</v>
      </c>
      <c r="F92" s="95">
        <v>1.6848505808866014</v>
      </c>
      <c r="J92" s="83"/>
      <c r="K92" s="81"/>
      <c r="L92" s="84"/>
      <c r="M92" s="84"/>
    </row>
    <row r="93" spans="1:13" ht="11.25">
      <c r="A93" s="80"/>
      <c r="B93" s="15"/>
      <c r="C93" s="15" t="s">
        <v>806</v>
      </c>
      <c r="D93" s="104">
        <v>38377.95539351852</v>
      </c>
      <c r="E93" s="84">
        <v>3498493.7015674603</v>
      </c>
      <c r="F93" s="95">
        <v>3.125137397779075</v>
      </c>
      <c r="J93" s="83"/>
      <c r="K93" s="81"/>
      <c r="L93" s="84"/>
      <c r="M93" s="84"/>
    </row>
    <row r="94" spans="1:13" ht="11.25">
      <c r="A94" s="80"/>
      <c r="B94" s="15"/>
      <c r="C94" s="15" t="s">
        <v>694</v>
      </c>
      <c r="D94" s="104">
        <v>38377.96402777778</v>
      </c>
      <c r="E94" s="84">
        <v>1563800.788768563</v>
      </c>
      <c r="F94" s="95">
        <v>2.5041681548080432</v>
      </c>
      <c r="J94" s="83"/>
      <c r="K94" s="81"/>
      <c r="L94" s="84"/>
      <c r="M94" s="84"/>
    </row>
    <row r="95" spans="1:13" ht="11.25">
      <c r="A95" s="80"/>
      <c r="B95" s="15"/>
      <c r="C95" s="15" t="s">
        <v>695</v>
      </c>
      <c r="D95" s="104">
        <v>38377.97267361111</v>
      </c>
      <c r="E95" s="84">
        <v>1935006.95348852</v>
      </c>
      <c r="F95" s="95">
        <v>2.007854448347179</v>
      </c>
      <c r="J95" s="83"/>
      <c r="K95" s="81"/>
      <c r="L95" s="84"/>
      <c r="M95" s="84"/>
    </row>
    <row r="96" spans="1:13" ht="11.25">
      <c r="A96" s="80"/>
      <c r="B96" s="15"/>
      <c r="C96" s="15" t="s">
        <v>696</v>
      </c>
      <c r="D96" s="104">
        <v>38377.98131944444</v>
      </c>
      <c r="E96" s="84">
        <v>3866410.763955755</v>
      </c>
      <c r="F96" s="95">
        <v>4.107309536098658</v>
      </c>
      <c r="J96" s="83"/>
      <c r="K96" s="81"/>
      <c r="L96" s="84"/>
      <c r="M96" s="84"/>
    </row>
    <row r="97" spans="1:6" ht="11.25">
      <c r="A97" s="80"/>
      <c r="B97" s="15"/>
      <c r="C97" s="15" t="s">
        <v>866</v>
      </c>
      <c r="D97" s="104">
        <v>38377.98994212963</v>
      </c>
      <c r="E97" s="84">
        <v>4977668.132913738</v>
      </c>
      <c r="F97" s="95">
        <v>8.155819428088494</v>
      </c>
    </row>
    <row r="98" spans="1:13" ht="11.25">
      <c r="A98" s="80"/>
      <c r="B98" s="15"/>
      <c r="C98" s="15" t="s">
        <v>867</v>
      </c>
      <c r="D98" s="104">
        <v>38377.99857638889</v>
      </c>
      <c r="E98" s="84">
        <v>4688258.091197904</v>
      </c>
      <c r="F98" s="95">
        <v>3.566391000373294</v>
      </c>
      <c r="L98" s="84"/>
      <c r="M98" s="84"/>
    </row>
    <row r="99" spans="1:12" ht="11.25">
      <c r="A99" s="80"/>
      <c r="B99" s="15"/>
      <c r="C99" s="15" t="s">
        <v>697</v>
      </c>
      <c r="D99" s="104">
        <v>38378.00722222222</v>
      </c>
      <c r="E99" s="84">
        <v>2315404.51255142</v>
      </c>
      <c r="F99" s="95">
        <v>8.668238854893529</v>
      </c>
      <c r="L99" s="84"/>
    </row>
    <row r="100" spans="1:13" ht="11.25">
      <c r="A100" s="80"/>
      <c r="B100" s="15"/>
      <c r="C100" s="15" t="s">
        <v>698</v>
      </c>
      <c r="D100" s="104">
        <v>38378.01584490741</v>
      </c>
      <c r="E100" s="84">
        <v>2866878.8421301274</v>
      </c>
      <c r="F100" s="95">
        <v>9.117374215862219</v>
      </c>
      <c r="L100" s="84"/>
      <c r="M100" s="76"/>
    </row>
    <row r="101" spans="1:6" ht="11.25">
      <c r="A101" s="80"/>
      <c r="B101" s="15"/>
      <c r="C101" s="15" t="s">
        <v>868</v>
      </c>
      <c r="D101" s="104">
        <v>38378.02446759259</v>
      </c>
      <c r="E101" s="84">
        <v>5971176.296641006</v>
      </c>
      <c r="F101" s="95">
        <v>9.995160458602957</v>
      </c>
    </row>
    <row r="102" spans="1:13" ht="11.25">
      <c r="A102" s="80"/>
      <c r="B102" s="15"/>
      <c r="C102" s="15" t="s">
        <v>869</v>
      </c>
      <c r="D102" s="104">
        <v>38378.033113425925</v>
      </c>
      <c r="E102" s="84">
        <v>5129533.2133311005</v>
      </c>
      <c r="F102" s="95">
        <v>1.3043177838703075</v>
      </c>
      <c r="J102" s="78"/>
      <c r="K102" s="78"/>
      <c r="L102" s="79"/>
      <c r="M102" s="79"/>
    </row>
    <row r="103" spans="1:13" ht="11.25">
      <c r="A103" s="80"/>
      <c r="B103" s="15"/>
      <c r="C103" s="15" t="s">
        <v>699</v>
      </c>
      <c r="D103" s="104">
        <v>38378.04173611111</v>
      </c>
      <c r="E103" s="15">
        <v>2310367.492540199</v>
      </c>
      <c r="F103" s="96">
        <v>16.528478225723376</v>
      </c>
      <c r="J103" s="83"/>
      <c r="K103" s="81"/>
      <c r="L103" s="84"/>
      <c r="M103" s="84"/>
    </row>
    <row r="104" spans="1:13" ht="11.25">
      <c r="A104" s="80"/>
      <c r="B104" s="15"/>
      <c r="C104" s="15" t="s">
        <v>809</v>
      </c>
      <c r="D104" s="104">
        <v>38378.05037037037</v>
      </c>
      <c r="E104" s="15">
        <v>2712430.0649741585</v>
      </c>
      <c r="F104" s="96">
        <v>23.23136377102777</v>
      </c>
      <c r="J104" s="83"/>
      <c r="K104" s="81"/>
      <c r="L104" s="84"/>
      <c r="M104" s="84"/>
    </row>
    <row r="105" spans="1:13" ht="11.25">
      <c r="A105" s="80"/>
      <c r="B105" s="15"/>
      <c r="C105" s="15" t="s">
        <v>700</v>
      </c>
      <c r="D105" s="104">
        <v>38378.059016203704</v>
      </c>
      <c r="E105" s="15">
        <v>3888496.087406916</v>
      </c>
      <c r="F105" s="96">
        <v>3.88792972144859</v>
      </c>
      <c r="J105" s="83"/>
      <c r="K105" s="81"/>
      <c r="L105" s="84"/>
      <c r="M105" s="84"/>
    </row>
    <row r="106" spans="1:13" ht="11.25">
      <c r="A106" s="80"/>
      <c r="B106" s="15"/>
      <c r="C106" s="15" t="s">
        <v>865</v>
      </c>
      <c r="D106" s="104">
        <v>38378.06763888889</v>
      </c>
      <c r="E106" s="15">
        <v>2817292.992710692</v>
      </c>
      <c r="F106" s="96">
        <v>5.646340954252659</v>
      </c>
      <c r="J106" s="83"/>
      <c r="K106" s="81"/>
      <c r="L106" s="84"/>
      <c r="M106" s="84"/>
    </row>
    <row r="107" spans="1:13" ht="11.25">
      <c r="A107" s="80"/>
      <c r="B107" s="15"/>
      <c r="C107" s="15" t="s">
        <v>870</v>
      </c>
      <c r="D107" s="104">
        <v>38378.076273148145</v>
      </c>
      <c r="E107" s="15">
        <v>4948005.8493441185</v>
      </c>
      <c r="F107" s="96">
        <v>4.301519615949081</v>
      </c>
      <c r="J107" s="83"/>
      <c r="K107" s="81"/>
      <c r="L107" s="84"/>
      <c r="M107" s="84"/>
    </row>
    <row r="108" spans="1:13" ht="11.25">
      <c r="A108" s="80"/>
      <c r="B108" s="15"/>
      <c r="C108" s="15" t="s">
        <v>808</v>
      </c>
      <c r="D108" s="104">
        <v>38378.08490740741</v>
      </c>
      <c r="E108" s="15">
        <v>2692728.0384683963</v>
      </c>
      <c r="F108" s="96">
        <v>4.193670335575658</v>
      </c>
      <c r="J108" s="83"/>
      <c r="K108" s="81"/>
      <c r="L108" s="84"/>
      <c r="M108" s="84"/>
    </row>
    <row r="109" spans="1:13" ht="11.25">
      <c r="A109" s="80"/>
      <c r="B109" s="15"/>
      <c r="C109" s="15" t="s">
        <v>701</v>
      </c>
      <c r="D109" s="104">
        <v>38378.09353009259</v>
      </c>
      <c r="E109" s="15">
        <v>13862.432719909784</v>
      </c>
      <c r="F109" s="96">
        <v>3.592304962544382</v>
      </c>
      <c r="J109" s="83"/>
      <c r="K109" s="81"/>
      <c r="L109" s="84"/>
      <c r="M109" s="84"/>
    </row>
    <row r="110" spans="1:13" ht="11.25">
      <c r="A110" s="80"/>
      <c r="B110" s="15"/>
      <c r="C110" s="15" t="s">
        <v>810</v>
      </c>
      <c r="D110" s="104">
        <v>38378.10215277778</v>
      </c>
      <c r="E110" s="15">
        <v>3614966.6826600223</v>
      </c>
      <c r="F110" s="96">
        <v>1.2625781349562277</v>
      </c>
      <c r="J110" s="83"/>
      <c r="K110" s="81"/>
      <c r="L110" s="84"/>
      <c r="M110" s="84"/>
    </row>
    <row r="111" spans="1:13" ht="11.25">
      <c r="A111" s="80"/>
      <c r="B111" s="15"/>
      <c r="C111" s="15" t="s">
        <v>702</v>
      </c>
      <c r="D111" s="104">
        <v>38378.110763888886</v>
      </c>
      <c r="E111" s="15">
        <v>6520853.198574901</v>
      </c>
      <c r="F111" s="96">
        <v>0.7967767186622439</v>
      </c>
      <c r="J111" s="83"/>
      <c r="K111" s="81"/>
      <c r="L111" s="84"/>
      <c r="M111" s="84"/>
    </row>
    <row r="112" spans="1:13" ht="11.25">
      <c r="A112" s="80"/>
      <c r="B112" s="15"/>
      <c r="C112" s="15" t="s">
        <v>924</v>
      </c>
      <c r="D112" s="104">
        <v>38378.119409722225</v>
      </c>
      <c r="E112" s="15">
        <v>4859282.942784807</v>
      </c>
      <c r="F112" s="96">
        <v>9.915438036005796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713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714</v>
      </c>
      <c r="D119" s="104" t="s">
        <v>715</v>
      </c>
      <c r="E119" s="15" t="s">
        <v>716</v>
      </c>
      <c r="F119" s="96" t="s">
        <v>877</v>
      </c>
      <c r="J119" s="83"/>
      <c r="K119" s="81"/>
      <c r="L119" s="84"/>
      <c r="M119" s="84"/>
    </row>
    <row r="120" spans="1:13" ht="11.25">
      <c r="A120" s="80" t="s">
        <v>760</v>
      </c>
      <c r="B120" s="15"/>
      <c r="C120" s="15" t="s">
        <v>860</v>
      </c>
      <c r="D120" s="104">
        <v>38377.855891203704</v>
      </c>
      <c r="E120" s="15">
        <v>28273.93366199024</v>
      </c>
      <c r="F120" s="96">
        <v>2.3651469385761645</v>
      </c>
      <c r="J120" s="83"/>
      <c r="K120" s="81"/>
      <c r="L120" s="84"/>
      <c r="M120" s="84"/>
    </row>
    <row r="121" spans="1:13" ht="11.25">
      <c r="A121" s="80"/>
      <c r="B121" s="15"/>
      <c r="C121" s="15" t="s">
        <v>861</v>
      </c>
      <c r="D121" s="104">
        <v>38377.86451388889</v>
      </c>
      <c r="E121" s="15">
        <v>216.36869895876785</v>
      </c>
      <c r="F121" s="96">
        <v>9.516208067951801</v>
      </c>
      <c r="J121" s="83"/>
      <c r="K121" s="81"/>
      <c r="L121" s="84"/>
      <c r="M121" s="84"/>
    </row>
    <row r="122" spans="1:13" ht="11.25">
      <c r="A122" s="80"/>
      <c r="B122" s="15"/>
      <c r="C122" s="15" t="s">
        <v>805</v>
      </c>
      <c r="D122" s="104">
        <v>38377.87318287037</v>
      </c>
      <c r="E122" s="15">
        <v>1450.8551635864228</v>
      </c>
      <c r="F122" s="96">
        <v>8.748175925349399</v>
      </c>
      <c r="J122" s="83"/>
      <c r="K122" s="81"/>
      <c r="L122" s="84"/>
      <c r="M122" s="84"/>
    </row>
    <row r="123" spans="1:13" ht="11.25">
      <c r="A123" s="80"/>
      <c r="B123" s="15"/>
      <c r="C123" s="15" t="s">
        <v>862</v>
      </c>
      <c r="D123" s="104">
        <v>38377.88180555555</v>
      </c>
      <c r="E123" s="15">
        <v>28483.977354223574</v>
      </c>
      <c r="F123" s="96">
        <v>1.2167485214408025</v>
      </c>
      <c r="J123" s="83"/>
      <c r="K123" s="81"/>
      <c r="L123" s="84"/>
      <c r="M123" s="84"/>
    </row>
    <row r="124" spans="1:13" ht="11.25">
      <c r="A124" s="80"/>
      <c r="B124" s="15"/>
      <c r="C124" s="15" t="s">
        <v>811</v>
      </c>
      <c r="D124" s="104">
        <v>38377.89046296296</v>
      </c>
      <c r="E124" s="84">
        <v>414.6933047433982</v>
      </c>
      <c r="F124" s="95">
        <v>10.187918680010691</v>
      </c>
      <c r="J124" s="83"/>
      <c r="K124" s="81"/>
      <c r="L124" s="84"/>
      <c r="M124" s="84"/>
    </row>
    <row r="125" spans="1:13" ht="11.25">
      <c r="A125" s="80"/>
      <c r="B125" s="15"/>
      <c r="C125" s="15" t="s">
        <v>690</v>
      </c>
      <c r="D125" s="104">
        <v>38377.89910879629</v>
      </c>
      <c r="E125" s="84">
        <v>2551.2609721762547</v>
      </c>
      <c r="F125" s="95">
        <v>1.442168737046434</v>
      </c>
      <c r="J125" s="83"/>
      <c r="K125" s="81"/>
      <c r="L125" s="84"/>
      <c r="M125" s="84"/>
    </row>
    <row r="126" spans="1:13" ht="11.25">
      <c r="A126" s="80"/>
      <c r="B126" s="15"/>
      <c r="C126" s="15" t="s">
        <v>863</v>
      </c>
      <c r="D126" s="104">
        <v>38377.907743055555</v>
      </c>
      <c r="E126" s="84">
        <v>28874.67303610991</v>
      </c>
      <c r="F126" s="95">
        <v>0.36179613363300683</v>
      </c>
      <c r="J126" s="83"/>
      <c r="K126" s="81"/>
      <c r="L126" s="84"/>
      <c r="M126" s="84"/>
    </row>
    <row r="127" spans="1:13" ht="11.25">
      <c r="A127" s="80"/>
      <c r="B127" s="15"/>
      <c r="C127" s="15" t="s">
        <v>691</v>
      </c>
      <c r="D127" s="104">
        <v>38377.916400462964</v>
      </c>
      <c r="E127" s="84">
        <v>10745.12393736072</v>
      </c>
      <c r="F127" s="95">
        <v>2.7980949555691863</v>
      </c>
      <c r="J127" s="83"/>
      <c r="K127" s="81"/>
      <c r="L127" s="84"/>
      <c r="M127" s="84"/>
    </row>
    <row r="128" spans="1:13" ht="11.25">
      <c r="A128" s="80"/>
      <c r="B128" s="15"/>
      <c r="C128" s="15" t="s">
        <v>692</v>
      </c>
      <c r="D128" s="104">
        <v>38377.925046296295</v>
      </c>
      <c r="E128" s="84">
        <v>1575.7360083824024</v>
      </c>
      <c r="F128" s="95">
        <v>7.703239929954201</v>
      </c>
      <c r="L128" s="84"/>
      <c r="M128" s="76"/>
    </row>
    <row r="129" spans="1:6" ht="11.25">
      <c r="A129" s="80"/>
      <c r="B129" s="15"/>
      <c r="C129" s="15" t="s">
        <v>693</v>
      </c>
      <c r="D129" s="104">
        <v>38377.93366898148</v>
      </c>
      <c r="E129" s="84">
        <v>1434.2665546461349</v>
      </c>
      <c r="F129" s="95">
        <v>4.685523051998945</v>
      </c>
    </row>
    <row r="130" spans="1:13" ht="11.25">
      <c r="A130" s="80"/>
      <c r="B130" s="15"/>
      <c r="C130" s="15" t="s">
        <v>807</v>
      </c>
      <c r="D130" s="104">
        <v>38377.94231481481</v>
      </c>
      <c r="E130" s="84">
        <v>78941.61751626371</v>
      </c>
      <c r="F130" s="95">
        <v>0.1631247070710646</v>
      </c>
      <c r="J130" s="78"/>
      <c r="K130" s="78"/>
      <c r="L130" s="79"/>
      <c r="M130" s="79"/>
    </row>
    <row r="131" spans="1:13" ht="11.25">
      <c r="A131" s="80"/>
      <c r="B131" s="15"/>
      <c r="C131" s="15" t="s">
        <v>864</v>
      </c>
      <c r="D131" s="104">
        <v>38377.95096064815</v>
      </c>
      <c r="E131" s="84">
        <v>28220.922263114084</v>
      </c>
      <c r="F131" s="95">
        <v>2.346555741473517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806</v>
      </c>
      <c r="D132" s="104">
        <v>38377.95958333334</v>
      </c>
      <c r="E132" s="84">
        <v>129.98890734215274</v>
      </c>
      <c r="F132" s="95">
        <v>59.64091717621188</v>
      </c>
      <c r="J132" s="83"/>
      <c r="K132" s="81"/>
      <c r="L132" s="84"/>
      <c r="M132" s="84"/>
    </row>
    <row r="133" spans="1:13" ht="11.25">
      <c r="A133" s="80"/>
      <c r="B133" s="15"/>
      <c r="C133" s="15" t="s">
        <v>694</v>
      </c>
      <c r="D133" s="104">
        <v>38377.96824074074</v>
      </c>
      <c r="E133" s="84">
        <v>4335.091420785078</v>
      </c>
      <c r="F133" s="95">
        <v>2.8352121854705388</v>
      </c>
      <c r="J133" s="83"/>
      <c r="K133" s="81"/>
      <c r="L133" s="84"/>
      <c r="M133" s="84"/>
    </row>
    <row r="134" spans="1:13" ht="11.25">
      <c r="A134" s="80"/>
      <c r="B134" s="15"/>
      <c r="C134" s="15" t="s">
        <v>695</v>
      </c>
      <c r="D134" s="104">
        <v>38377.976875</v>
      </c>
      <c r="E134" s="84">
        <v>3322.7989024128055</v>
      </c>
      <c r="F134" s="95">
        <v>2.171582797088304</v>
      </c>
      <c r="J134" s="83"/>
      <c r="K134" s="81"/>
      <c r="L134" s="84"/>
      <c r="M134" s="84"/>
    </row>
    <row r="135" spans="1:13" ht="11.25">
      <c r="A135" s="80"/>
      <c r="B135" s="15"/>
      <c r="C135" s="15" t="s">
        <v>696</v>
      </c>
      <c r="D135" s="104">
        <v>38377.98550925926</v>
      </c>
      <c r="E135" s="84">
        <v>2085.9612761047647</v>
      </c>
      <c r="F135" s="95">
        <v>0.34074171750666743</v>
      </c>
      <c r="J135" s="83"/>
      <c r="K135" s="81"/>
      <c r="L135" s="84"/>
      <c r="M135" s="84"/>
    </row>
    <row r="136" spans="1:13" ht="11.25">
      <c r="A136" s="80"/>
      <c r="B136" s="15"/>
      <c r="C136" s="15" t="s">
        <v>866</v>
      </c>
      <c r="D136" s="104">
        <v>38377.99413194445</v>
      </c>
      <c r="E136" s="84">
        <v>27452.90283985957</v>
      </c>
      <c r="F136" s="95">
        <v>2.436013758899222</v>
      </c>
      <c r="J136" s="83"/>
      <c r="K136" s="81"/>
      <c r="L136" s="84"/>
      <c r="M136" s="84"/>
    </row>
    <row r="137" spans="1:13" ht="11.25">
      <c r="A137" s="80"/>
      <c r="B137" s="15"/>
      <c r="C137" s="15" t="s">
        <v>867</v>
      </c>
      <c r="D137" s="104">
        <v>38378.00277777778</v>
      </c>
      <c r="E137" s="84">
        <v>1321.4154664085709</v>
      </c>
      <c r="F137" s="95">
        <v>4.263849739414456</v>
      </c>
      <c r="J137" s="83"/>
      <c r="K137" s="81"/>
      <c r="L137" s="84"/>
      <c r="M137" s="84"/>
    </row>
    <row r="138" spans="1:13" ht="11.25">
      <c r="A138" s="80"/>
      <c r="B138" s="15"/>
      <c r="C138" s="15" t="s">
        <v>697</v>
      </c>
      <c r="D138" s="104">
        <v>38378.011412037034</v>
      </c>
      <c r="E138" s="84">
        <v>2371.3173312300833</v>
      </c>
      <c r="F138" s="95">
        <v>2.0676644762354925</v>
      </c>
      <c r="J138" s="83"/>
      <c r="K138" s="81"/>
      <c r="L138" s="84"/>
      <c r="M138" s="84"/>
    </row>
    <row r="139" spans="1:13" ht="11.25">
      <c r="A139" s="80"/>
      <c r="B139" s="15"/>
      <c r="C139" s="15" t="s">
        <v>698</v>
      </c>
      <c r="D139" s="104">
        <v>38378.02003472222</v>
      </c>
      <c r="E139" s="84">
        <v>1440.0981597331222</v>
      </c>
      <c r="F139" s="95">
        <v>4.141665904132628</v>
      </c>
      <c r="J139" s="83"/>
      <c r="K139" s="81"/>
      <c r="L139" s="84"/>
      <c r="M139" s="84"/>
    </row>
    <row r="140" spans="1:13" ht="11.25">
      <c r="A140" s="80"/>
      <c r="B140" s="15"/>
      <c r="C140" s="15" t="s">
        <v>868</v>
      </c>
      <c r="D140" s="104">
        <v>38378.02866898148</v>
      </c>
      <c r="E140" s="84">
        <v>12270.237159278013</v>
      </c>
      <c r="F140" s="95">
        <v>3.1095549400096107</v>
      </c>
      <c r="J140" s="83"/>
      <c r="K140" s="81"/>
      <c r="L140" s="84"/>
      <c r="M140" s="84"/>
    </row>
    <row r="141" spans="1:13" ht="11.25">
      <c r="A141" s="80"/>
      <c r="B141" s="15"/>
      <c r="C141" s="15" t="s">
        <v>869</v>
      </c>
      <c r="D141" s="104">
        <v>38378.037303240744</v>
      </c>
      <c r="E141" s="84">
        <v>28103.708875286593</v>
      </c>
      <c r="F141" s="95">
        <v>1.4540794844765588</v>
      </c>
      <c r="J141" s="83"/>
      <c r="K141" s="81"/>
      <c r="L141" s="84"/>
      <c r="M141" s="84"/>
    </row>
    <row r="142" spans="1:13" ht="11.25">
      <c r="A142" s="80"/>
      <c r="B142" s="15"/>
      <c r="C142" s="15" t="s">
        <v>699</v>
      </c>
      <c r="D142" s="104">
        <v>38378.04592592592</v>
      </c>
      <c r="E142" s="84">
        <v>3199.3610663483555</v>
      </c>
      <c r="F142" s="95">
        <v>1.7864257872747968</v>
      </c>
      <c r="J142" s="83"/>
      <c r="K142" s="81"/>
      <c r="L142" s="84"/>
      <c r="M142" s="84"/>
    </row>
    <row r="143" spans="1:13" ht="11.25">
      <c r="A143" s="80"/>
      <c r="B143" s="15"/>
      <c r="C143" s="15" t="s">
        <v>809</v>
      </c>
      <c r="D143" s="104">
        <v>38378.05457175926</v>
      </c>
      <c r="E143" s="84">
        <v>296.33987990516744</v>
      </c>
      <c r="F143" s="95">
        <v>28.531185913266395</v>
      </c>
      <c r="J143" s="83"/>
      <c r="K143" s="81"/>
      <c r="L143" s="84"/>
      <c r="M143" s="84"/>
    </row>
    <row r="144" spans="1:13" ht="11.25">
      <c r="A144" s="80"/>
      <c r="B144" s="15"/>
      <c r="C144" s="15" t="s">
        <v>700</v>
      </c>
      <c r="D144" s="104">
        <v>38378.063206018516</v>
      </c>
      <c r="E144" s="84">
        <v>1837.7026246534765</v>
      </c>
      <c r="F144" s="95">
        <v>3.6694641581112175</v>
      </c>
      <c r="J144" s="83"/>
      <c r="K144" s="81"/>
      <c r="L144" s="84"/>
      <c r="M144" s="84"/>
    </row>
    <row r="145" spans="1:13" ht="11.25">
      <c r="A145" s="80"/>
      <c r="B145" s="15"/>
      <c r="C145" s="15" t="s">
        <v>865</v>
      </c>
      <c r="D145" s="104">
        <v>38378.0718287037</v>
      </c>
      <c r="E145" s="84">
        <v>2387.217001459784</v>
      </c>
      <c r="F145" s="95">
        <v>2.866892481451022</v>
      </c>
      <c r="J145" s="83"/>
      <c r="K145" s="81"/>
      <c r="L145" s="84"/>
      <c r="M145" s="84"/>
    </row>
    <row r="146" spans="1:13" ht="11.25">
      <c r="A146" s="80"/>
      <c r="B146" s="15"/>
      <c r="C146" s="15" t="s">
        <v>870</v>
      </c>
      <c r="D146" s="104">
        <v>38378.080462962964</v>
      </c>
      <c r="E146" s="84">
        <v>28042.94154817846</v>
      </c>
      <c r="F146" s="95">
        <v>2.1255140578110954</v>
      </c>
      <c r="J146" s="83"/>
      <c r="K146" s="81"/>
      <c r="L146" s="84"/>
      <c r="M146" s="84"/>
    </row>
    <row r="147" spans="1:13" ht="11.25">
      <c r="A147" s="80"/>
      <c r="B147" s="15"/>
      <c r="C147" s="15" t="s">
        <v>808</v>
      </c>
      <c r="D147" s="104">
        <v>38378.08909722222</v>
      </c>
      <c r="E147" s="84">
        <v>76893.34137977935</v>
      </c>
      <c r="F147" s="95">
        <v>2.2410389306058445</v>
      </c>
      <c r="J147" s="83"/>
      <c r="K147" s="81"/>
      <c r="L147" s="84"/>
      <c r="M147" s="84"/>
    </row>
    <row r="148" spans="1:13" ht="11.25">
      <c r="A148" s="80"/>
      <c r="B148" s="15"/>
      <c r="C148" s="15" t="s">
        <v>701</v>
      </c>
      <c r="D148" s="104">
        <v>38378.097719907404</v>
      </c>
      <c r="E148" s="84">
        <v>144.72869353761698</v>
      </c>
      <c r="F148" s="95">
        <v>78.23599249079744</v>
      </c>
      <c r="J148" s="83"/>
      <c r="K148" s="81"/>
      <c r="L148" s="84"/>
      <c r="M148" s="84"/>
    </row>
    <row r="149" spans="1:13" ht="11.25">
      <c r="A149" s="80"/>
      <c r="B149" s="15"/>
      <c r="C149" s="15" t="s">
        <v>810</v>
      </c>
      <c r="D149" s="104">
        <v>38378.10633101852</v>
      </c>
      <c r="E149" s="84">
        <v>198.49457664400248</v>
      </c>
      <c r="F149" s="95">
        <v>26.18044834046075</v>
      </c>
      <c r="J149" s="83"/>
      <c r="K149" s="81"/>
      <c r="L149" s="84"/>
      <c r="M149" s="84"/>
    </row>
    <row r="150" spans="1:13" ht="11.25">
      <c r="A150" s="80"/>
      <c r="B150" s="15"/>
      <c r="C150" s="15" t="s">
        <v>702</v>
      </c>
      <c r="D150" s="104">
        <v>38378.114965277775</v>
      </c>
      <c r="E150" s="84">
        <v>12452.249474043527</v>
      </c>
      <c r="F150" s="95">
        <v>5.2726742156842885</v>
      </c>
      <c r="J150" s="83"/>
      <c r="K150" s="81"/>
      <c r="L150" s="84"/>
      <c r="M150" s="84"/>
    </row>
    <row r="151" spans="1:13" ht="11.25">
      <c r="A151" s="80"/>
      <c r="B151" s="15"/>
      <c r="C151" s="15" t="s">
        <v>924</v>
      </c>
      <c r="D151" s="104">
        <v>38378.12359953704</v>
      </c>
      <c r="E151" s="84">
        <v>26790.206526166392</v>
      </c>
      <c r="F151" s="95">
        <v>3.5082041168339395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713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714</v>
      </c>
      <c r="D158" s="105" t="s">
        <v>715</v>
      </c>
      <c r="E158" s="84" t="s">
        <v>716</v>
      </c>
      <c r="F158" s="95" t="s">
        <v>877</v>
      </c>
      <c r="J158" s="83"/>
      <c r="K158" s="81"/>
      <c r="L158" s="84"/>
      <c r="M158" s="84"/>
    </row>
    <row r="159" spans="1:6" ht="11.25">
      <c r="A159" s="80" t="s">
        <v>882</v>
      </c>
      <c r="B159" s="15"/>
      <c r="C159" s="15" t="s">
        <v>860</v>
      </c>
      <c r="D159" s="105">
        <v>38377.852476851855</v>
      </c>
      <c r="E159" s="84">
        <v>848867.5915360604</v>
      </c>
      <c r="F159" s="95">
        <v>4.156991703560819</v>
      </c>
    </row>
    <row r="160" spans="1:13" ht="11.25">
      <c r="A160" s="80"/>
      <c r="B160" s="15"/>
      <c r="C160" s="15" t="s">
        <v>861</v>
      </c>
      <c r="D160" s="105">
        <v>38377.861122685186</v>
      </c>
      <c r="E160" s="84">
        <v>504.2264510039354</v>
      </c>
      <c r="F160" s="95">
        <v>5.339753122053297</v>
      </c>
      <c r="L160" s="84"/>
      <c r="M160" s="84"/>
    </row>
    <row r="161" spans="1:12" ht="11.25">
      <c r="A161" s="80"/>
      <c r="B161" s="15"/>
      <c r="C161" s="15" t="s">
        <v>805</v>
      </c>
      <c r="D161" s="105">
        <v>38377.86975694444</v>
      </c>
      <c r="E161" s="84">
        <v>1115575.9041934318</v>
      </c>
      <c r="F161" s="95">
        <v>1.7605181008682507</v>
      </c>
      <c r="L161" s="84"/>
    </row>
    <row r="162" spans="1:13" ht="11.25">
      <c r="A162" s="80"/>
      <c r="B162" s="15"/>
      <c r="C162" s="15" t="s">
        <v>862</v>
      </c>
      <c r="D162" s="105">
        <v>38377.87840277778</v>
      </c>
      <c r="E162" s="84">
        <v>824479.3112086797</v>
      </c>
      <c r="F162" s="95">
        <v>3.3481479274711585</v>
      </c>
      <c r="L162" s="84"/>
      <c r="M162" s="76"/>
    </row>
    <row r="163" spans="1:6" ht="11.25">
      <c r="A163" s="80"/>
      <c r="B163" s="15"/>
      <c r="C163" s="15" t="s">
        <v>811</v>
      </c>
      <c r="D163" s="105">
        <v>38377.88706018519</v>
      </c>
      <c r="E163" s="84">
        <v>5410311.636328527</v>
      </c>
      <c r="F163" s="95">
        <v>4.0464605013286485</v>
      </c>
    </row>
    <row r="164" spans="1:13" ht="11.25">
      <c r="A164" s="80"/>
      <c r="B164" s="15"/>
      <c r="C164" s="15" t="s">
        <v>690</v>
      </c>
      <c r="D164" s="105">
        <v>38377.89569444444</v>
      </c>
      <c r="E164" s="84">
        <v>1179743.2466669164</v>
      </c>
      <c r="F164" s="95">
        <v>2.078432996850335</v>
      </c>
      <c r="J164" s="78"/>
      <c r="K164" s="78"/>
      <c r="L164" s="79"/>
      <c r="M164" s="79"/>
    </row>
    <row r="165" spans="1:13" ht="11.25">
      <c r="A165" s="80"/>
      <c r="B165" s="15"/>
      <c r="C165" s="15" t="s">
        <v>863</v>
      </c>
      <c r="D165" s="105">
        <v>38377.904328703706</v>
      </c>
      <c r="E165" s="84">
        <v>869629.9027157497</v>
      </c>
      <c r="F165" s="95">
        <v>1.5457860160605608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691</v>
      </c>
      <c r="D166" s="105">
        <v>38377.912986111114</v>
      </c>
      <c r="E166" s="84">
        <v>1628359.6846866524</v>
      </c>
      <c r="F166" s="95">
        <v>1.4292430049837526</v>
      </c>
      <c r="J166" s="83"/>
      <c r="K166" s="81"/>
      <c r="L166" s="84"/>
      <c r="M166" s="84"/>
    </row>
    <row r="167" spans="1:13" ht="11.25">
      <c r="A167" s="80"/>
      <c r="B167" s="15"/>
      <c r="C167" s="15" t="s">
        <v>692</v>
      </c>
      <c r="D167" s="105">
        <v>38377.921631944446</v>
      </c>
      <c r="E167" s="84">
        <v>1337974.620901355</v>
      </c>
      <c r="F167" s="95">
        <v>2.1942654417237173</v>
      </c>
      <c r="J167" s="83"/>
      <c r="K167" s="81"/>
      <c r="L167" s="84"/>
      <c r="M167" s="84"/>
    </row>
    <row r="168" spans="1:13" ht="11.25">
      <c r="A168" s="80"/>
      <c r="B168" s="15"/>
      <c r="C168" s="15" t="s">
        <v>693</v>
      </c>
      <c r="D168" s="105">
        <v>38377.9302662037</v>
      </c>
      <c r="E168" s="84">
        <v>1437319.1885042842</v>
      </c>
      <c r="F168" s="95">
        <v>0.7411279779623834</v>
      </c>
      <c r="J168" s="83"/>
      <c r="K168" s="81"/>
      <c r="L168" s="84"/>
      <c r="M168" s="84"/>
    </row>
    <row r="169" spans="1:13" ht="11.25">
      <c r="A169" s="80"/>
      <c r="B169" s="15"/>
      <c r="C169" s="15" t="s">
        <v>807</v>
      </c>
      <c r="D169" s="105">
        <v>38377.93892361111</v>
      </c>
      <c r="E169" s="84">
        <v>437598.8855082186</v>
      </c>
      <c r="F169" s="95">
        <v>3.4437654094995067</v>
      </c>
      <c r="J169" s="83"/>
      <c r="K169" s="81"/>
      <c r="L169" s="84"/>
      <c r="M169" s="84"/>
    </row>
    <row r="170" spans="1:13" ht="11.25">
      <c r="A170" s="80"/>
      <c r="B170" s="15"/>
      <c r="C170" s="15" t="s">
        <v>864</v>
      </c>
      <c r="D170" s="105">
        <v>38377.94755787037</v>
      </c>
      <c r="E170" s="84">
        <v>780896.9762708688</v>
      </c>
      <c r="F170" s="95">
        <v>11.806162229841553</v>
      </c>
      <c r="J170" s="83"/>
      <c r="K170" s="81"/>
      <c r="L170" s="84"/>
      <c r="M170" s="84"/>
    </row>
    <row r="171" spans="1:13" ht="11.25">
      <c r="A171" s="80"/>
      <c r="B171" s="15"/>
      <c r="C171" s="15" t="s">
        <v>806</v>
      </c>
      <c r="D171" s="105">
        <v>38377.95618055556</v>
      </c>
      <c r="E171" s="84">
        <v>5725147.983224235</v>
      </c>
      <c r="F171" s="95">
        <v>4.564298095252932</v>
      </c>
      <c r="J171" s="83"/>
      <c r="K171" s="81"/>
      <c r="L171" s="84"/>
      <c r="M171" s="84"/>
    </row>
    <row r="172" spans="1:13" ht="11.25">
      <c r="A172" s="80"/>
      <c r="B172" s="15"/>
      <c r="C172" s="15" t="s">
        <v>694</v>
      </c>
      <c r="D172" s="105">
        <v>38377.96481481481</v>
      </c>
      <c r="E172" s="84">
        <v>357734.4761370007</v>
      </c>
      <c r="F172" s="95">
        <v>1.0711082789998023</v>
      </c>
      <c r="J172" s="83"/>
      <c r="K172" s="81"/>
      <c r="L172" s="84"/>
      <c r="M172" s="84"/>
    </row>
    <row r="173" spans="1:13" ht="11.25">
      <c r="A173" s="80"/>
      <c r="B173" s="15"/>
      <c r="C173" s="15" t="s">
        <v>695</v>
      </c>
      <c r="D173" s="105">
        <v>38377.97346064815</v>
      </c>
      <c r="E173" s="84">
        <v>1096413.332560991</v>
      </c>
      <c r="F173" s="95">
        <v>2.473143185184058</v>
      </c>
      <c r="J173" s="83"/>
      <c r="K173" s="81"/>
      <c r="L173" s="84"/>
      <c r="M173" s="84"/>
    </row>
    <row r="174" spans="1:13" ht="11.25">
      <c r="A174" s="80"/>
      <c r="B174" s="15"/>
      <c r="C174" s="15" t="s">
        <v>696</v>
      </c>
      <c r="D174" s="105">
        <v>38377.98210648148</v>
      </c>
      <c r="E174" s="84">
        <v>1074901.0010827477</v>
      </c>
      <c r="F174" s="95">
        <v>3.283684461479705</v>
      </c>
      <c r="J174" s="83"/>
      <c r="K174" s="81"/>
      <c r="L174" s="84"/>
      <c r="M174" s="84"/>
    </row>
    <row r="175" spans="1:13" ht="11.25">
      <c r="A175" s="80"/>
      <c r="B175" s="15"/>
      <c r="C175" s="15" t="s">
        <v>866</v>
      </c>
      <c r="D175" s="105">
        <v>38377.99072916667</v>
      </c>
      <c r="E175" s="84">
        <v>833158.4733229901</v>
      </c>
      <c r="F175" s="95">
        <v>4.23051763651556</v>
      </c>
      <c r="J175" s="83"/>
      <c r="K175" s="81"/>
      <c r="L175" s="84"/>
      <c r="M175" s="84"/>
    </row>
    <row r="176" spans="1:13" ht="11.25">
      <c r="A176" s="80"/>
      <c r="B176" s="15"/>
      <c r="C176" s="15" t="s">
        <v>867</v>
      </c>
      <c r="D176" s="105">
        <v>38377.99936342592</v>
      </c>
      <c r="E176" s="84">
        <v>1154362.2121682405</v>
      </c>
      <c r="F176" s="95">
        <v>2.2773397709738163</v>
      </c>
      <c r="J176" s="83"/>
      <c r="K176" s="81"/>
      <c r="L176" s="84"/>
      <c r="M176" s="84"/>
    </row>
    <row r="177" spans="1:13" ht="11.25">
      <c r="A177" s="80"/>
      <c r="B177" s="15"/>
      <c r="C177" s="15" t="s">
        <v>697</v>
      </c>
      <c r="D177" s="105">
        <v>38378.00800925926</v>
      </c>
      <c r="E177" s="84">
        <v>1374045.3263223313</v>
      </c>
      <c r="F177" s="95">
        <v>0.5537196995446474</v>
      </c>
      <c r="J177" s="83"/>
      <c r="K177" s="81"/>
      <c r="L177" s="84"/>
      <c r="M177" s="84"/>
    </row>
    <row r="178" spans="1:13" ht="11.25">
      <c r="A178" s="80"/>
      <c r="B178" s="15"/>
      <c r="C178" s="15" t="s">
        <v>698</v>
      </c>
      <c r="D178" s="105">
        <v>38378.01663194445</v>
      </c>
      <c r="E178" s="84">
        <v>1320809.6411204087</v>
      </c>
      <c r="F178" s="95">
        <v>3.599343659834363</v>
      </c>
      <c r="J178" s="83"/>
      <c r="K178" s="81"/>
      <c r="L178" s="84"/>
      <c r="M178" s="84"/>
    </row>
    <row r="179" spans="1:13" ht="11.25">
      <c r="A179" s="80"/>
      <c r="B179" s="15"/>
      <c r="C179" s="15" t="s">
        <v>868</v>
      </c>
      <c r="D179" s="105">
        <v>38378.02525462963</v>
      </c>
      <c r="E179" s="84">
        <v>919734.4280762284</v>
      </c>
      <c r="F179" s="95">
        <v>5.17285710880008</v>
      </c>
      <c r="J179" s="83"/>
      <c r="K179" s="81"/>
      <c r="L179" s="84"/>
      <c r="M179" s="84"/>
    </row>
    <row r="180" spans="1:13" ht="11.25">
      <c r="A180" s="80"/>
      <c r="B180" s="15"/>
      <c r="C180" s="15" t="s">
        <v>869</v>
      </c>
      <c r="D180" s="105">
        <v>38378.033900462964</v>
      </c>
      <c r="E180" s="84">
        <v>846612.8040426619</v>
      </c>
      <c r="F180" s="95">
        <v>3.0580629376889075</v>
      </c>
      <c r="J180" s="83"/>
      <c r="K180" s="81"/>
      <c r="L180" s="84"/>
      <c r="M180" s="84"/>
    </row>
    <row r="181" spans="1:13" ht="11.25">
      <c r="A181" s="80"/>
      <c r="B181" s="15"/>
      <c r="C181" s="15" t="s">
        <v>699</v>
      </c>
      <c r="D181" s="105">
        <v>38378.04252314815</v>
      </c>
      <c r="E181" s="84">
        <v>1173848.0972446003</v>
      </c>
      <c r="F181" s="95">
        <v>18.903764286998715</v>
      </c>
      <c r="J181" s="83"/>
      <c r="K181" s="81"/>
      <c r="L181" s="84"/>
      <c r="M181" s="84"/>
    </row>
    <row r="182" spans="1:13" ht="11.25">
      <c r="A182" s="80"/>
      <c r="B182" s="15"/>
      <c r="C182" s="15" t="s">
        <v>809</v>
      </c>
      <c r="D182" s="105">
        <v>38378.051157407404</v>
      </c>
      <c r="E182" s="84">
        <v>4115191.801024757</v>
      </c>
      <c r="F182" s="95">
        <v>28.198353015470698</v>
      </c>
      <c r="J182" s="83"/>
      <c r="K182" s="81"/>
      <c r="L182" s="84"/>
      <c r="M182" s="84"/>
    </row>
    <row r="183" spans="1:13" ht="11.25">
      <c r="A183" s="80"/>
      <c r="B183" s="15"/>
      <c r="C183" s="15" t="s">
        <v>700</v>
      </c>
      <c r="D183" s="105">
        <v>38378.05980324074</v>
      </c>
      <c r="E183" s="84">
        <v>3689217.8015873865</v>
      </c>
      <c r="F183" s="95">
        <v>3.137676562835096</v>
      </c>
      <c r="J183" s="83"/>
      <c r="K183" s="81"/>
      <c r="L183" s="84"/>
      <c r="M183" s="84"/>
    </row>
    <row r="184" spans="1:13" ht="11.25">
      <c r="A184" s="80"/>
      <c r="B184" s="15"/>
      <c r="C184" s="15" t="s">
        <v>865</v>
      </c>
      <c r="D184" s="105">
        <v>38378.06842592593</v>
      </c>
      <c r="E184" s="84">
        <v>2442764.23158546</v>
      </c>
      <c r="F184" s="95">
        <v>3.0771198099184853</v>
      </c>
      <c r="J184" s="83"/>
      <c r="K184" s="81"/>
      <c r="L184" s="84"/>
      <c r="M184" s="84"/>
    </row>
    <row r="185" spans="1:13" ht="11.25">
      <c r="A185" s="80"/>
      <c r="B185" s="15"/>
      <c r="C185" s="15" t="s">
        <v>870</v>
      </c>
      <c r="D185" s="105">
        <v>38378.077060185184</v>
      </c>
      <c r="E185" s="84">
        <v>884444.6210789721</v>
      </c>
      <c r="F185" s="95">
        <v>2.079310888282661</v>
      </c>
      <c r="J185" s="83"/>
      <c r="K185" s="81"/>
      <c r="L185" s="84"/>
      <c r="M185" s="84"/>
    </row>
    <row r="186" spans="1:13" ht="11.25">
      <c r="A186" s="80"/>
      <c r="B186" s="15"/>
      <c r="C186" s="74" t="s">
        <v>808</v>
      </c>
      <c r="D186" s="105">
        <v>38378.085694444446</v>
      </c>
      <c r="E186" s="84">
        <v>440777.8258839521</v>
      </c>
      <c r="F186" s="95">
        <v>6.129818076337347</v>
      </c>
      <c r="J186" s="83"/>
      <c r="K186" s="81"/>
      <c r="L186" s="84"/>
      <c r="M186" s="84"/>
    </row>
    <row r="187" spans="1:13" ht="11.25">
      <c r="A187" s="80"/>
      <c r="C187" s="74" t="s">
        <v>701</v>
      </c>
      <c r="D187" s="105">
        <v>38378.094305555554</v>
      </c>
      <c r="E187" s="74">
        <v>567.8105366877598</v>
      </c>
      <c r="F187" s="97">
        <v>6.724287841726847</v>
      </c>
      <c r="J187" s="83"/>
      <c r="K187" s="81"/>
      <c r="L187" s="84"/>
      <c r="M187" s="84"/>
    </row>
    <row r="188" spans="1:13" ht="11.25">
      <c r="A188" s="80"/>
      <c r="C188" s="74" t="s">
        <v>810</v>
      </c>
      <c r="D188" s="105">
        <v>38378.10293981482</v>
      </c>
      <c r="E188" s="74">
        <v>5214924.269725124</v>
      </c>
      <c r="F188" s="97">
        <v>20.221327525250256</v>
      </c>
      <c r="J188" s="83"/>
      <c r="K188" s="81"/>
      <c r="L188" s="84"/>
      <c r="M188" s="84"/>
    </row>
    <row r="189" spans="1:13" ht="11.25">
      <c r="A189" s="80"/>
      <c r="C189" s="74" t="s">
        <v>702</v>
      </c>
      <c r="D189" s="105">
        <v>38378.111550925925</v>
      </c>
      <c r="E189" s="74">
        <v>908798.1408225314</v>
      </c>
      <c r="F189" s="97">
        <v>7.548935204927204</v>
      </c>
      <c r="J189" s="83"/>
      <c r="K189" s="81"/>
      <c r="L189" s="84"/>
      <c r="M189" s="84"/>
    </row>
    <row r="190" spans="1:13" ht="11.25">
      <c r="A190" s="80"/>
      <c r="C190" s="74" t="s">
        <v>924</v>
      </c>
      <c r="D190" s="105">
        <v>38378.12019675926</v>
      </c>
      <c r="E190" s="74">
        <v>829422.2666091739</v>
      </c>
      <c r="F190" s="97">
        <v>5.296714433130944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713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714</v>
      </c>
      <c r="D197" s="105" t="s">
        <v>715</v>
      </c>
      <c r="E197" s="74" t="s">
        <v>716</v>
      </c>
      <c r="F197" s="97" t="s">
        <v>877</v>
      </c>
    </row>
    <row r="198" spans="1:13" ht="11.25">
      <c r="A198" s="80" t="s">
        <v>883</v>
      </c>
      <c r="C198" s="74" t="s">
        <v>860</v>
      </c>
      <c r="D198" s="105">
        <v>38377.85091435185</v>
      </c>
      <c r="E198" s="74">
        <v>434605.94374100363</v>
      </c>
      <c r="F198" s="97">
        <v>2.9396730587472133</v>
      </c>
      <c r="J198" s="78"/>
      <c r="K198" s="78"/>
      <c r="L198" s="79"/>
      <c r="M198" s="79"/>
    </row>
    <row r="199" spans="1:13" ht="11.25">
      <c r="A199" s="80"/>
      <c r="C199" s="74" t="s">
        <v>861</v>
      </c>
      <c r="D199" s="105">
        <v>38377.85954861111</v>
      </c>
      <c r="E199" s="74">
        <v>11602.646232308198</v>
      </c>
      <c r="F199" s="97">
        <v>1.4548269288536366</v>
      </c>
      <c r="H199" s="82"/>
      <c r="J199" s="83"/>
      <c r="K199" s="81"/>
      <c r="L199" s="84"/>
      <c r="M199" s="84"/>
    </row>
    <row r="200" spans="1:13" ht="11.25">
      <c r="A200" s="80"/>
      <c r="C200" s="74" t="s">
        <v>805</v>
      </c>
      <c r="D200" s="105">
        <v>38377.86818287037</v>
      </c>
      <c r="E200" s="74">
        <v>452420.8296610514</v>
      </c>
      <c r="F200" s="97">
        <v>1.956548665456447</v>
      </c>
      <c r="J200" s="83"/>
      <c r="K200" s="81"/>
      <c r="L200" s="84"/>
      <c r="M200" s="84"/>
    </row>
    <row r="201" spans="1:13" ht="11.25">
      <c r="A201" s="80"/>
      <c r="C201" s="74" t="s">
        <v>862</v>
      </c>
      <c r="D201" s="105">
        <v>38377.87684027778</v>
      </c>
      <c r="E201" s="74">
        <v>446760.3243625959</v>
      </c>
      <c r="F201" s="97">
        <v>2.004529782917202</v>
      </c>
      <c r="J201" s="83"/>
      <c r="K201" s="81"/>
      <c r="L201" s="84"/>
      <c r="M201" s="84"/>
    </row>
    <row r="202" spans="1:13" ht="11.25">
      <c r="A202" s="80"/>
      <c r="C202" s="74" t="s">
        <v>811</v>
      </c>
      <c r="D202" s="105">
        <v>38377.88548611111</v>
      </c>
      <c r="E202" s="74">
        <v>320480.69029426575</v>
      </c>
      <c r="F202" s="97">
        <v>2.935135891086874</v>
      </c>
      <c r="J202" s="83"/>
      <c r="K202" s="81"/>
      <c r="L202" s="84"/>
      <c r="M202" s="84"/>
    </row>
    <row r="203" spans="1:13" ht="11.25">
      <c r="A203" s="80"/>
      <c r="C203" s="74" t="s">
        <v>690</v>
      </c>
      <c r="D203" s="105">
        <v>38377.89413194444</v>
      </c>
      <c r="E203" s="74">
        <v>258794.11227242154</v>
      </c>
      <c r="F203" s="97">
        <v>0.8430979011689811</v>
      </c>
      <c r="J203" s="83"/>
      <c r="K203" s="81"/>
      <c r="L203" s="84"/>
      <c r="M203" s="84"/>
    </row>
    <row r="204" spans="1:13" ht="11.25">
      <c r="A204" s="80"/>
      <c r="C204" s="74" t="s">
        <v>863</v>
      </c>
      <c r="D204" s="105">
        <v>38377.902766203704</v>
      </c>
      <c r="E204" s="74">
        <v>436144.11026350653</v>
      </c>
      <c r="F204" s="97">
        <v>4.144483739082418</v>
      </c>
      <c r="J204" s="83"/>
      <c r="K204" s="81"/>
      <c r="L204" s="84"/>
      <c r="M204" s="84"/>
    </row>
    <row r="205" spans="1:13" ht="11.25">
      <c r="A205" s="80"/>
      <c r="C205" s="74" t="s">
        <v>691</v>
      </c>
      <c r="D205" s="105">
        <v>38377.91142361111</v>
      </c>
      <c r="E205" s="74">
        <v>225125.66757074994</v>
      </c>
      <c r="F205" s="97">
        <v>7.059811509377401</v>
      </c>
      <c r="J205" s="83"/>
      <c r="K205" s="81"/>
      <c r="L205" s="84"/>
      <c r="M205" s="84"/>
    </row>
    <row r="206" spans="1:13" ht="11.25">
      <c r="A206" s="80"/>
      <c r="C206" s="74" t="s">
        <v>692</v>
      </c>
      <c r="D206" s="105">
        <v>38377.92005787037</v>
      </c>
      <c r="E206" s="74">
        <v>172513.01222658157</v>
      </c>
      <c r="F206" s="97">
        <v>0.45793971136211903</v>
      </c>
      <c r="J206" s="83"/>
      <c r="K206" s="81"/>
      <c r="L206" s="84"/>
      <c r="M206" s="84"/>
    </row>
    <row r="207" spans="1:13" ht="11.25">
      <c r="A207" s="80"/>
      <c r="C207" s="74" t="s">
        <v>693</v>
      </c>
      <c r="D207" s="105">
        <v>38377.92870370371</v>
      </c>
      <c r="E207" s="74">
        <v>291399.6119451523</v>
      </c>
      <c r="F207" s="97">
        <v>2.141382546620485</v>
      </c>
      <c r="J207" s="83"/>
      <c r="K207" s="81"/>
      <c r="L207" s="84"/>
      <c r="M207" s="84"/>
    </row>
    <row r="208" spans="1:13" ht="11.25">
      <c r="A208" s="80"/>
      <c r="C208" s="74" t="s">
        <v>807</v>
      </c>
      <c r="D208" s="105">
        <v>38377.93734953704</v>
      </c>
      <c r="E208" s="74">
        <v>276813.0973375638</v>
      </c>
      <c r="F208" s="97">
        <v>3.8769786042819625</v>
      </c>
      <c r="J208" s="83"/>
      <c r="K208" s="81"/>
      <c r="L208" s="84"/>
      <c r="M208" s="84"/>
    </row>
    <row r="209" spans="1:13" ht="11.25">
      <c r="A209" s="80"/>
      <c r="C209" s="74" t="s">
        <v>864</v>
      </c>
      <c r="D209" s="105">
        <v>38377.94598379629</v>
      </c>
      <c r="E209" s="74">
        <v>432989.67748991644</v>
      </c>
      <c r="F209" s="97">
        <v>5.099195101086468</v>
      </c>
      <c r="J209" s="83"/>
      <c r="K209" s="81"/>
      <c r="L209" s="84"/>
      <c r="M209" s="84"/>
    </row>
    <row r="210" spans="1:13" ht="11.25">
      <c r="A210" s="80"/>
      <c r="C210" s="74" t="s">
        <v>806</v>
      </c>
      <c r="D210" s="105">
        <v>38377.954618055555</v>
      </c>
      <c r="E210" s="74">
        <v>325613.67224502563</v>
      </c>
      <c r="F210" s="97">
        <v>1.776900263146329</v>
      </c>
      <c r="J210" s="83"/>
      <c r="K210" s="81"/>
      <c r="L210" s="84"/>
      <c r="M210" s="84"/>
    </row>
    <row r="211" spans="1:13" ht="11.25">
      <c r="A211" s="80"/>
      <c r="C211" s="74" t="s">
        <v>694</v>
      </c>
      <c r="D211" s="105">
        <v>38377.96325231482</v>
      </c>
      <c r="E211" s="74">
        <v>185844.97529300052</v>
      </c>
      <c r="F211" s="97">
        <v>2.0260265270003455</v>
      </c>
      <c r="J211" s="83"/>
      <c r="K211" s="81"/>
      <c r="L211" s="84"/>
      <c r="M211" s="84"/>
    </row>
    <row r="212" spans="1:13" ht="11.25">
      <c r="A212" s="80"/>
      <c r="C212" s="74" t="s">
        <v>695</v>
      </c>
      <c r="D212" s="105">
        <v>38377.97189814815</v>
      </c>
      <c r="E212" s="74">
        <v>272635.4844587644</v>
      </c>
      <c r="F212" s="97">
        <v>5.687394272269156</v>
      </c>
      <c r="J212" s="83"/>
      <c r="K212" s="81"/>
      <c r="L212" s="84"/>
      <c r="M212" s="84"/>
    </row>
    <row r="213" spans="1:13" ht="11.25">
      <c r="A213" s="80"/>
      <c r="C213" s="74" t="s">
        <v>696</v>
      </c>
      <c r="D213" s="105">
        <v>38377.98054398148</v>
      </c>
      <c r="E213" s="74">
        <v>473895.7194752693</v>
      </c>
      <c r="F213" s="97">
        <v>2.6272682241828234</v>
      </c>
      <c r="J213" s="83"/>
      <c r="K213" s="81"/>
      <c r="L213" s="84"/>
      <c r="M213" s="84"/>
    </row>
    <row r="214" spans="1:13" ht="11.25">
      <c r="A214" s="80"/>
      <c r="C214" s="74" t="s">
        <v>866</v>
      </c>
      <c r="D214" s="105">
        <v>38377.989166666666</v>
      </c>
      <c r="E214" s="74">
        <v>444007.0325102806</v>
      </c>
      <c r="F214" s="97">
        <v>2.9858240948370685</v>
      </c>
      <c r="J214" s="83"/>
      <c r="K214" s="81"/>
      <c r="L214" s="84"/>
      <c r="M214" s="84"/>
    </row>
    <row r="215" spans="1:13" ht="11.25">
      <c r="A215" s="80"/>
      <c r="C215" s="74" t="s">
        <v>867</v>
      </c>
      <c r="D215" s="105">
        <v>38377.99778935185</v>
      </c>
      <c r="E215" s="74">
        <v>422367.0819686254</v>
      </c>
      <c r="F215" s="97">
        <v>16.815095986456527</v>
      </c>
      <c r="J215" s="83"/>
      <c r="K215" s="81"/>
      <c r="L215" s="84"/>
      <c r="M215" s="84"/>
    </row>
    <row r="216" spans="1:13" ht="11.25">
      <c r="A216" s="80"/>
      <c r="C216" s="74" t="s">
        <v>697</v>
      </c>
      <c r="D216" s="105">
        <v>38378.00643518518</v>
      </c>
      <c r="E216" s="74">
        <v>296290.71349716187</v>
      </c>
      <c r="F216" s="97">
        <v>3.0889487245835623</v>
      </c>
      <c r="J216" s="83"/>
      <c r="K216" s="81"/>
      <c r="L216" s="84"/>
      <c r="M216" s="84"/>
    </row>
    <row r="217" spans="1:13" ht="11.25">
      <c r="A217" s="80"/>
      <c r="C217" s="74" t="s">
        <v>698</v>
      </c>
      <c r="D217" s="105">
        <v>38378.01505787037</v>
      </c>
      <c r="E217" s="74">
        <v>353650.8812724749</v>
      </c>
      <c r="F217" s="97">
        <v>1.6811146912679993</v>
      </c>
      <c r="J217" s="83"/>
      <c r="K217" s="81"/>
      <c r="L217" s="84"/>
      <c r="M217" s="84"/>
    </row>
    <row r="218" spans="1:13" ht="11.25">
      <c r="A218" s="80"/>
      <c r="C218" s="74" t="s">
        <v>868</v>
      </c>
      <c r="D218" s="105">
        <v>38378.02369212963</v>
      </c>
      <c r="E218" s="74">
        <v>492710.68495797866</v>
      </c>
      <c r="F218" s="97">
        <v>8.919538967018417</v>
      </c>
      <c r="J218" s="83"/>
      <c r="K218" s="81"/>
      <c r="L218" s="84"/>
      <c r="M218" s="84"/>
    </row>
    <row r="219" spans="1:13" ht="11.25">
      <c r="A219" s="80"/>
      <c r="C219" s="74" t="s">
        <v>869</v>
      </c>
      <c r="D219" s="105">
        <v>38378.03233796296</v>
      </c>
      <c r="E219" s="74">
        <v>456415.6093169848</v>
      </c>
      <c r="F219" s="97">
        <v>1.1855202380606924</v>
      </c>
      <c r="J219" s="83"/>
      <c r="K219" s="81"/>
      <c r="L219" s="84"/>
      <c r="M219" s="84"/>
    </row>
    <row r="220" spans="1:13" ht="11.25">
      <c r="A220" s="80"/>
      <c r="C220" s="74" t="s">
        <v>699</v>
      </c>
      <c r="D220" s="105">
        <v>38378.04096064815</v>
      </c>
      <c r="E220" s="74">
        <v>232140.5497226715</v>
      </c>
      <c r="F220" s="97">
        <v>41.021642420370824</v>
      </c>
      <c r="J220" s="83"/>
      <c r="K220" s="81"/>
      <c r="L220" s="84"/>
      <c r="M220" s="84"/>
    </row>
    <row r="221" spans="1:13" ht="11.25">
      <c r="A221" s="80"/>
      <c r="C221" s="74" t="s">
        <v>809</v>
      </c>
      <c r="D221" s="105">
        <v>38378.04958333333</v>
      </c>
      <c r="E221" s="74">
        <v>266973.58941173553</v>
      </c>
      <c r="F221" s="97">
        <v>28.088126796110537</v>
      </c>
      <c r="J221" s="83"/>
      <c r="K221" s="81"/>
      <c r="L221" s="84"/>
      <c r="M221" s="84"/>
    </row>
    <row r="222" spans="1:13" ht="11.25">
      <c r="A222" s="80"/>
      <c r="C222" s="74" t="s">
        <v>700</v>
      </c>
      <c r="D222" s="105">
        <v>38378.058229166665</v>
      </c>
      <c r="E222" s="74">
        <v>379774.4478457769</v>
      </c>
      <c r="F222" s="97">
        <v>4.7969741466413245</v>
      </c>
      <c r="J222" s="83"/>
      <c r="K222" s="81"/>
      <c r="L222" s="84"/>
      <c r="M222" s="84"/>
    </row>
    <row r="223" spans="1:13" ht="11.25">
      <c r="A223" s="80"/>
      <c r="C223" s="74" t="s">
        <v>865</v>
      </c>
      <c r="D223" s="105">
        <v>38378.06686342593</v>
      </c>
      <c r="E223" s="74">
        <v>301914.4930553436</v>
      </c>
      <c r="F223" s="97">
        <v>4.941105257806074</v>
      </c>
      <c r="J223" s="83"/>
      <c r="K223" s="81"/>
      <c r="L223" s="84"/>
      <c r="M223" s="84"/>
    </row>
    <row r="224" spans="1:13" ht="11.25">
      <c r="A224" s="80"/>
      <c r="C224" s="74" t="s">
        <v>870</v>
      </c>
      <c r="D224" s="105">
        <v>38378.07548611111</v>
      </c>
      <c r="E224" s="74">
        <v>466490.0271526972</v>
      </c>
      <c r="F224" s="97">
        <v>1.4790204083073706</v>
      </c>
      <c r="J224" s="83"/>
      <c r="K224" s="81"/>
      <c r="L224" s="84"/>
      <c r="M224" s="84"/>
    </row>
    <row r="225" spans="1:13" ht="11.25">
      <c r="A225" s="80"/>
      <c r="C225" s="74" t="s">
        <v>808</v>
      </c>
      <c r="D225" s="105">
        <v>38378.084131944444</v>
      </c>
      <c r="E225" s="74">
        <v>279216.06061855954</v>
      </c>
      <c r="F225" s="97">
        <v>7.525786523905896</v>
      </c>
      <c r="J225" s="83"/>
      <c r="K225" s="81"/>
      <c r="L225" s="84"/>
      <c r="M225" s="84"/>
    </row>
    <row r="226" spans="1:13" ht="11.25">
      <c r="A226" s="80"/>
      <c r="C226" s="74" t="s">
        <v>701</v>
      </c>
      <c r="D226" s="105">
        <v>38378.09274305555</v>
      </c>
      <c r="E226" s="74">
        <v>12326.132870097954</v>
      </c>
      <c r="F226" s="97">
        <v>2.742581795215044</v>
      </c>
      <c r="J226" s="83"/>
      <c r="K226" s="81"/>
      <c r="L226" s="84"/>
      <c r="M226" s="84"/>
    </row>
    <row r="227" spans="1:6" ht="11.25">
      <c r="A227" s="80"/>
      <c r="C227" s="74" t="s">
        <v>810</v>
      </c>
      <c r="D227" s="105">
        <v>38378.101377314815</v>
      </c>
      <c r="E227" s="74">
        <v>302880.1393122648</v>
      </c>
      <c r="F227" s="97">
        <v>4.06998922005725</v>
      </c>
    </row>
    <row r="228" spans="1:13" ht="11.25">
      <c r="A228" s="80"/>
      <c r="C228" s="74" t="s">
        <v>702</v>
      </c>
      <c r="D228" s="105">
        <v>38378.109988425924</v>
      </c>
      <c r="E228" s="74">
        <v>499251.0762376761</v>
      </c>
      <c r="F228" s="97">
        <v>3.6346279972623</v>
      </c>
      <c r="H228" s="83"/>
      <c r="M228" s="77"/>
    </row>
    <row r="229" spans="1:6" ht="11.25">
      <c r="A229" s="80"/>
      <c r="C229" s="74" t="s">
        <v>924</v>
      </c>
      <c r="D229" s="105">
        <v>38378.118622685186</v>
      </c>
      <c r="E229" s="74">
        <v>417563.63690344745</v>
      </c>
      <c r="F229" s="97">
        <v>10.309704101551986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713</v>
      </c>
    </row>
    <row r="234" ht="11.25">
      <c r="A234" s="80"/>
    </row>
    <row r="235" ht="11.25">
      <c r="A235" s="80"/>
    </row>
    <row r="236" spans="1:6" ht="11.25">
      <c r="A236" s="80"/>
      <c r="C236" s="74" t="s">
        <v>714</v>
      </c>
      <c r="D236" s="105" t="s">
        <v>715</v>
      </c>
      <c r="E236" s="74" t="s">
        <v>716</v>
      </c>
      <c r="F236" s="97" t="s">
        <v>877</v>
      </c>
    </row>
    <row r="237" spans="1:6" ht="11.25">
      <c r="A237" s="80" t="s">
        <v>757</v>
      </c>
      <c r="C237" s="74" t="s">
        <v>860</v>
      </c>
      <c r="D237" s="105">
        <v>38377.85527777778</v>
      </c>
      <c r="E237" s="74">
        <v>430362.0658109971</v>
      </c>
      <c r="F237" s="97">
        <v>1.2031222059519484</v>
      </c>
    </row>
    <row r="238" spans="1:6" ht="11.25">
      <c r="A238" s="80"/>
      <c r="C238" s="74" t="s">
        <v>861</v>
      </c>
      <c r="D238" s="105">
        <v>38377.863900462966</v>
      </c>
      <c r="E238" s="74">
        <v>2083.438212054471</v>
      </c>
      <c r="F238" s="97">
        <v>0.25135687403230966</v>
      </c>
    </row>
    <row r="239" spans="1:6" ht="11.25">
      <c r="A239" s="80"/>
      <c r="C239" s="74" t="s">
        <v>805</v>
      </c>
      <c r="D239" s="105">
        <v>38377.872569444444</v>
      </c>
      <c r="E239" s="74">
        <v>343325.94281673373</v>
      </c>
      <c r="F239" s="97">
        <v>3.009374184325754</v>
      </c>
    </row>
    <row r="240" spans="1:6" ht="11.25">
      <c r="A240" s="80"/>
      <c r="C240" s="74" t="s">
        <v>862</v>
      </c>
      <c r="D240" s="105">
        <v>38377.881203703706</v>
      </c>
      <c r="E240" s="74">
        <v>419582.82911523245</v>
      </c>
      <c r="F240" s="97">
        <v>2.5985784546843878</v>
      </c>
    </row>
    <row r="241" spans="1:6" ht="11.25">
      <c r="A241" s="80"/>
      <c r="C241" s="74" t="s">
        <v>811</v>
      </c>
      <c r="D241" s="105">
        <v>38377.889861111114</v>
      </c>
      <c r="E241" s="74">
        <v>6644.996752917767</v>
      </c>
      <c r="F241" s="97">
        <v>1.664021883595188</v>
      </c>
    </row>
    <row r="242" spans="1:6" ht="11.25">
      <c r="A242" s="80"/>
      <c r="C242" s="74" t="s">
        <v>690</v>
      </c>
      <c r="D242" s="105">
        <v>38377.89849537037</v>
      </c>
      <c r="E242" s="74">
        <v>384199.4992039993</v>
      </c>
      <c r="F242" s="97">
        <v>2.35780973815686</v>
      </c>
    </row>
    <row r="243" spans="1:6" ht="11.25">
      <c r="A243" s="80"/>
      <c r="C243" s="74" t="s">
        <v>863</v>
      </c>
      <c r="D243" s="105">
        <v>38377.90712962963</v>
      </c>
      <c r="E243" s="74">
        <v>428124.89051771106</v>
      </c>
      <c r="F243" s="97">
        <v>5.547819789444559</v>
      </c>
    </row>
    <row r="244" spans="1:6" ht="11.25">
      <c r="A244" s="80"/>
      <c r="C244" s="74" t="s">
        <v>691</v>
      </c>
      <c r="D244" s="105">
        <v>38377.91578703704</v>
      </c>
      <c r="E244" s="74">
        <v>214369.7160710494</v>
      </c>
      <c r="F244" s="97">
        <v>1.2093609514758816</v>
      </c>
    </row>
    <row r="245" spans="1:6" ht="11.25">
      <c r="A245" s="80"/>
      <c r="C245" s="74" t="s">
        <v>692</v>
      </c>
      <c r="D245" s="105">
        <v>38377.92443287037</v>
      </c>
      <c r="E245" s="74">
        <v>298776.5057821274</v>
      </c>
      <c r="F245" s="97">
        <v>1.2784754873111006</v>
      </c>
    </row>
    <row r="246" spans="1:6" ht="11.25">
      <c r="A246" s="80"/>
      <c r="C246" s="74" t="s">
        <v>693</v>
      </c>
      <c r="D246" s="105">
        <v>38377.93306712963</v>
      </c>
      <c r="E246" s="74">
        <v>314876.63836193085</v>
      </c>
      <c r="F246" s="97">
        <v>0.9975980520840113</v>
      </c>
    </row>
    <row r="247" spans="1:6" ht="11.25">
      <c r="A247" s="80"/>
      <c r="C247" s="74" t="s">
        <v>807</v>
      </c>
      <c r="D247" s="105">
        <v>38377.941712962966</v>
      </c>
      <c r="E247" s="74">
        <v>593741.2569917043</v>
      </c>
      <c r="F247" s="97">
        <v>3.3188185522892697</v>
      </c>
    </row>
    <row r="248" spans="1:6" ht="11.25">
      <c r="A248" s="80"/>
      <c r="C248" s="74" t="s">
        <v>864</v>
      </c>
      <c r="D248" s="105">
        <v>38377.9503587963</v>
      </c>
      <c r="E248" s="74">
        <v>430597.58490387595</v>
      </c>
      <c r="F248" s="97">
        <v>1.7064024052642512</v>
      </c>
    </row>
    <row r="249" spans="1:6" ht="11.25">
      <c r="A249" s="80"/>
      <c r="C249" s="74" t="s">
        <v>806</v>
      </c>
      <c r="D249" s="105">
        <v>38377.958969907406</v>
      </c>
      <c r="E249" s="74">
        <v>3749.7975024410216</v>
      </c>
      <c r="F249" s="97">
        <v>7.028775239325259</v>
      </c>
    </row>
    <row r="250" spans="1:6" ht="11.25">
      <c r="A250" s="80"/>
      <c r="C250" s="74" t="s">
        <v>694</v>
      </c>
      <c r="D250" s="105">
        <v>38377.967627314814</v>
      </c>
      <c r="E250" s="74">
        <v>946596.4446382511</v>
      </c>
      <c r="F250" s="97">
        <v>3.456361646730538</v>
      </c>
    </row>
    <row r="251" spans="1:6" ht="11.25">
      <c r="A251" s="80"/>
      <c r="C251" s="74" t="s">
        <v>695</v>
      </c>
      <c r="D251" s="105">
        <v>38377.97626157408</v>
      </c>
      <c r="E251" s="74">
        <v>357736.7154507637</v>
      </c>
      <c r="F251" s="97">
        <v>8.223109844524716</v>
      </c>
    </row>
    <row r="252" spans="1:6" ht="11.25">
      <c r="A252" s="80"/>
      <c r="C252" s="74" t="s">
        <v>696</v>
      </c>
      <c r="D252" s="105">
        <v>38377.98490740741</v>
      </c>
      <c r="E252" s="74">
        <v>454414.2255681362</v>
      </c>
      <c r="F252" s="97">
        <v>6.3223689711163304</v>
      </c>
    </row>
    <row r="253" spans="1:6" ht="11.25">
      <c r="A253" s="80"/>
      <c r="C253" s="74" t="s">
        <v>866</v>
      </c>
      <c r="D253" s="105">
        <v>38377.99353009259</v>
      </c>
      <c r="E253" s="74">
        <v>428308.79056294705</v>
      </c>
      <c r="F253" s="97">
        <v>3.401699252721222</v>
      </c>
    </row>
    <row r="254" spans="1:6" ht="11.25">
      <c r="A254" s="80"/>
      <c r="C254" s="74" t="s">
        <v>867</v>
      </c>
      <c r="D254" s="105">
        <v>38378.002175925925</v>
      </c>
      <c r="E254" s="74">
        <v>348331.5814803436</v>
      </c>
      <c r="F254" s="97">
        <v>4.207263480653181</v>
      </c>
    </row>
    <row r="255" spans="1:6" ht="11.25">
      <c r="A255" s="80"/>
      <c r="C255" s="74" t="s">
        <v>697</v>
      </c>
      <c r="D255" s="105">
        <v>38378.01081018519</v>
      </c>
      <c r="E255" s="74">
        <v>311039.0896766986</v>
      </c>
      <c r="F255" s="97">
        <v>5.970325218096487</v>
      </c>
    </row>
    <row r="256" spans="1:6" ht="11.25">
      <c r="A256" s="80"/>
      <c r="C256" s="74" t="s">
        <v>698</v>
      </c>
      <c r="D256" s="105">
        <v>38378.019421296296</v>
      </c>
      <c r="E256" s="74">
        <v>350222.76289463043</v>
      </c>
      <c r="F256" s="97">
        <v>2.327069755778127</v>
      </c>
    </row>
    <row r="257" spans="1:6" ht="11.25">
      <c r="A257" s="80"/>
      <c r="C257" s="74" t="s">
        <v>868</v>
      </c>
      <c r="D257" s="105">
        <v>38378.02806712963</v>
      </c>
      <c r="E257" s="74">
        <v>244934.3224117756</v>
      </c>
      <c r="F257" s="97">
        <v>5.534349045706022</v>
      </c>
    </row>
    <row r="258" spans="1:6" ht="11.25">
      <c r="A258" s="80"/>
      <c r="C258" s="74" t="s">
        <v>869</v>
      </c>
      <c r="D258" s="105">
        <v>38378.03670138889</v>
      </c>
      <c r="E258" s="74">
        <v>425703.2063709883</v>
      </c>
      <c r="F258" s="97">
        <v>2.2036998531636103</v>
      </c>
    </row>
    <row r="259" spans="1:6" ht="11.25">
      <c r="A259" s="80"/>
      <c r="C259" s="74" t="s">
        <v>699</v>
      </c>
      <c r="D259" s="105">
        <v>38378.045324074075</v>
      </c>
      <c r="E259" s="74">
        <v>354055.74360370636</v>
      </c>
      <c r="F259" s="97">
        <v>1.1927503491063944</v>
      </c>
    </row>
    <row r="260" spans="1:6" ht="11.25">
      <c r="A260" s="80"/>
      <c r="C260" s="74" t="s">
        <v>809</v>
      </c>
      <c r="D260" s="105">
        <v>38378.05395833333</v>
      </c>
      <c r="E260" s="74">
        <v>6853.955675319148</v>
      </c>
      <c r="F260" s="97">
        <v>3.3928006721591895</v>
      </c>
    </row>
    <row r="261" spans="1:6" ht="11.25">
      <c r="A261" s="80"/>
      <c r="C261" s="74" t="s">
        <v>700</v>
      </c>
      <c r="D261" s="105">
        <v>38378.06260416667</v>
      </c>
      <c r="E261" s="74">
        <v>102320.67703719935</v>
      </c>
      <c r="F261" s="97">
        <v>3.4572466107500173</v>
      </c>
    </row>
    <row r="262" spans="1:6" ht="11.25">
      <c r="A262" s="80"/>
      <c r="C262" s="74" t="s">
        <v>865</v>
      </c>
      <c r="D262" s="105">
        <v>38378.071226851855</v>
      </c>
      <c r="E262" s="74">
        <v>139298.46145788828</v>
      </c>
      <c r="F262" s="97">
        <v>2.8652266350946936</v>
      </c>
    </row>
    <row r="263" spans="1:6" ht="11.25">
      <c r="A263" s="80"/>
      <c r="C263" s="74" t="s">
        <v>870</v>
      </c>
      <c r="D263" s="105">
        <v>38378.07986111111</v>
      </c>
      <c r="E263" s="74">
        <v>425750.04338089505</v>
      </c>
      <c r="F263" s="97">
        <v>4.683276875944921</v>
      </c>
    </row>
    <row r="264" spans="1:6" ht="11.25">
      <c r="A264" s="80"/>
      <c r="C264" s="74" t="s">
        <v>808</v>
      </c>
      <c r="D264" s="105">
        <v>38378.08849537037</v>
      </c>
      <c r="E264" s="74">
        <v>607992.8203585955</v>
      </c>
      <c r="F264" s="97">
        <v>3.3601971173190828</v>
      </c>
    </row>
    <row r="265" spans="1:6" ht="11.25">
      <c r="A265" s="80"/>
      <c r="C265" s="74" t="s">
        <v>701</v>
      </c>
      <c r="D265" s="105">
        <v>38378.09711805556</v>
      </c>
      <c r="E265" s="74">
        <v>2348.1207594648004</v>
      </c>
      <c r="F265" s="97">
        <v>5.539760969858224</v>
      </c>
    </row>
    <row r="266" spans="1:6" ht="11.25">
      <c r="A266" s="80"/>
      <c r="C266" s="74" t="s">
        <v>810</v>
      </c>
      <c r="D266" s="105">
        <v>38378.105729166666</v>
      </c>
      <c r="E266" s="74">
        <v>3518.7325510904193</v>
      </c>
      <c r="F266" s="97">
        <v>4.7938047889734685</v>
      </c>
    </row>
    <row r="267" spans="1:6" ht="11.25">
      <c r="A267" s="80"/>
      <c r="C267" s="74" t="s">
        <v>702</v>
      </c>
      <c r="D267" s="105">
        <v>38378.11436342593</v>
      </c>
      <c r="E267" s="74">
        <v>244574.19225358963</v>
      </c>
      <c r="F267" s="97">
        <v>6.626642499816083</v>
      </c>
    </row>
    <row r="268" spans="1:6" ht="11.25">
      <c r="A268" s="80"/>
      <c r="C268" s="74" t="s">
        <v>924</v>
      </c>
      <c r="D268" s="105">
        <v>38378.12299768518</v>
      </c>
      <c r="E268" s="74">
        <v>412355.2717081718</v>
      </c>
      <c r="F268" s="97">
        <v>5.234813007905656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713</v>
      </c>
    </row>
    <row r="273" ht="11.25">
      <c r="A273" s="80"/>
    </row>
    <row r="274" ht="11.25">
      <c r="A274" s="80"/>
    </row>
    <row r="275" spans="1:6" ht="11.25">
      <c r="A275" s="80"/>
      <c r="C275" s="74" t="s">
        <v>714</v>
      </c>
      <c r="D275" s="105" t="s">
        <v>715</v>
      </c>
      <c r="E275" s="74" t="s">
        <v>716</v>
      </c>
      <c r="F275" s="97" t="s">
        <v>877</v>
      </c>
    </row>
    <row r="276" spans="1:6" ht="11.25">
      <c r="A276" s="80" t="s">
        <v>925</v>
      </c>
      <c r="C276" s="74" t="s">
        <v>860</v>
      </c>
      <c r="D276" s="105">
        <v>38377.849583333336</v>
      </c>
      <c r="E276" s="74">
        <v>270.61500151367113</v>
      </c>
      <c r="F276" s="97">
        <v>6.773268432515326</v>
      </c>
    </row>
    <row r="277" spans="1:6" ht="11.25">
      <c r="A277" s="80"/>
      <c r="C277" s="74" t="s">
        <v>861</v>
      </c>
      <c r="D277" s="105">
        <v>38377.85822916667</v>
      </c>
      <c r="E277" s="74">
        <v>17.954939410339044</v>
      </c>
      <c r="F277" s="97">
        <v>91.85547983294869</v>
      </c>
    </row>
    <row r="278" spans="1:6" ht="11.25">
      <c r="A278" s="80"/>
      <c r="C278" s="74" t="s">
        <v>805</v>
      </c>
      <c r="D278" s="105">
        <v>38377.86685185185</v>
      </c>
      <c r="E278" s="74">
        <v>56.092700741383844</v>
      </c>
      <c r="F278" s="97">
        <v>16.266736539045638</v>
      </c>
    </row>
    <row r="279" spans="1:6" ht="11.25">
      <c r="A279" s="80"/>
      <c r="C279" s="74" t="s">
        <v>862</v>
      </c>
      <c r="D279" s="105">
        <v>38377.87550925926</v>
      </c>
      <c r="E279" s="74">
        <v>288.05688032835326</v>
      </c>
      <c r="F279" s="97">
        <v>5.92767141470153</v>
      </c>
    </row>
    <row r="280" spans="1:5" ht="11.25">
      <c r="A280" s="80"/>
      <c r="C280" s="74" t="s">
        <v>811</v>
      </c>
      <c r="D280" s="105">
        <v>38377.88415509259</v>
      </c>
      <c r="E280" s="74">
        <v>-2.198193668143146</v>
      </c>
    </row>
    <row r="281" spans="1:6" ht="11.25">
      <c r="A281" s="80"/>
      <c r="C281" s="74" t="s">
        <v>690</v>
      </c>
      <c r="D281" s="105">
        <v>38377.892800925925</v>
      </c>
      <c r="E281" s="74">
        <v>20.235453974060086</v>
      </c>
      <c r="F281" s="97">
        <v>43.18053075489085</v>
      </c>
    </row>
    <row r="282" spans="1:6" ht="11.25">
      <c r="A282" s="80"/>
      <c r="C282" s="74" t="s">
        <v>863</v>
      </c>
      <c r="D282" s="105">
        <v>38377.90143518519</v>
      </c>
      <c r="E282" s="74">
        <v>291.33368322674005</v>
      </c>
      <c r="F282" s="97">
        <v>7.278597893585035</v>
      </c>
    </row>
    <row r="283" spans="1:6" ht="11.25">
      <c r="A283" s="80"/>
      <c r="C283" s="74" t="s">
        <v>691</v>
      </c>
      <c r="D283" s="105">
        <v>38377.910104166665</v>
      </c>
      <c r="E283" s="74">
        <v>19.02819016042344</v>
      </c>
      <c r="F283" s="97">
        <v>91.35797101548991</v>
      </c>
    </row>
    <row r="284" spans="1:6" ht="11.25">
      <c r="A284" s="80"/>
      <c r="C284" s="74" t="s">
        <v>692</v>
      </c>
      <c r="D284" s="105">
        <v>38377.91873842593</v>
      </c>
      <c r="E284" s="74">
        <v>21.206525923957525</v>
      </c>
      <c r="F284" s="97">
        <v>85.48086968324029</v>
      </c>
    </row>
    <row r="285" spans="1:6" ht="11.25">
      <c r="A285" s="80"/>
      <c r="C285" s="74" t="s">
        <v>693</v>
      </c>
      <c r="D285" s="105">
        <v>38377.92737268518</v>
      </c>
      <c r="E285" s="74">
        <v>14.234126936640404</v>
      </c>
      <c r="F285" s="97">
        <v>109.60467099517393</v>
      </c>
    </row>
    <row r="286" spans="1:6" ht="11.25">
      <c r="A286" s="80"/>
      <c r="C286" s="74" t="s">
        <v>807</v>
      </c>
      <c r="D286" s="105">
        <v>38377.93601851852</v>
      </c>
      <c r="E286" s="74">
        <v>107.4706308333362</v>
      </c>
      <c r="F286" s="97">
        <v>3.674128476287138</v>
      </c>
    </row>
    <row r="287" spans="1:6" ht="11.25">
      <c r="A287" s="80"/>
      <c r="C287" s="74" t="s">
        <v>864</v>
      </c>
      <c r="D287" s="105">
        <v>38377.944652777776</v>
      </c>
      <c r="E287" s="74">
        <v>273.6960927156844</v>
      </c>
      <c r="F287" s="97">
        <v>18.211594011626815</v>
      </c>
    </row>
    <row r="288" spans="1:6" ht="11.25">
      <c r="A288" s="80"/>
      <c r="C288" s="74" t="s">
        <v>806</v>
      </c>
      <c r="D288" s="105">
        <v>38377.95329861111</v>
      </c>
      <c r="E288" s="74">
        <v>11.220734908136484</v>
      </c>
      <c r="F288" s="97">
        <v>214.41128941628082</v>
      </c>
    </row>
    <row r="289" spans="1:6" ht="11.25">
      <c r="A289" s="80"/>
      <c r="C289" s="74" t="s">
        <v>694</v>
      </c>
      <c r="D289" s="105">
        <v>38377.96193287037</v>
      </c>
      <c r="E289" s="74">
        <v>1290.935277782377</v>
      </c>
      <c r="F289" s="97">
        <v>1.8587676920147727</v>
      </c>
    </row>
    <row r="290" spans="1:6" ht="11.25">
      <c r="A290" s="80"/>
      <c r="C290" s="74" t="s">
        <v>695</v>
      </c>
      <c r="D290" s="105">
        <v>38377.97056712963</v>
      </c>
      <c r="E290" s="74">
        <v>34.95568139928924</v>
      </c>
      <c r="F290" s="97">
        <v>69.26201340392272</v>
      </c>
    </row>
    <row r="291" spans="1:6" ht="11.25">
      <c r="A291" s="80"/>
      <c r="C291" s="74" t="s">
        <v>696</v>
      </c>
      <c r="D291" s="105">
        <v>38377.97920138889</v>
      </c>
      <c r="E291" s="74">
        <v>131.68730741095683</v>
      </c>
      <c r="F291" s="97">
        <v>14.340317342558667</v>
      </c>
    </row>
    <row r="292" spans="1:6" ht="11.25">
      <c r="A292" s="80"/>
      <c r="C292" s="74" t="s">
        <v>866</v>
      </c>
      <c r="D292" s="105">
        <v>38377.98783564815</v>
      </c>
      <c r="E292" s="74">
        <v>294.3629087437726</v>
      </c>
      <c r="F292" s="97">
        <v>6.061851591932423</v>
      </c>
    </row>
    <row r="293" spans="1:6" ht="11.25">
      <c r="A293" s="80"/>
      <c r="C293" s="74" t="s">
        <v>867</v>
      </c>
      <c r="D293" s="105">
        <v>38377.996458333335</v>
      </c>
      <c r="E293" s="74">
        <v>44.93062628477596</v>
      </c>
      <c r="F293" s="97">
        <v>58.50433035398135</v>
      </c>
    </row>
    <row r="294" spans="1:6" ht="11.25">
      <c r="A294" s="80"/>
      <c r="C294" s="74" t="s">
        <v>697</v>
      </c>
      <c r="D294" s="105">
        <v>38378.00510416667</v>
      </c>
      <c r="E294" s="74">
        <v>47.492722134113684</v>
      </c>
      <c r="F294" s="97">
        <v>29.613260933213027</v>
      </c>
    </row>
    <row r="295" spans="1:6" ht="11.25">
      <c r="A295" s="80"/>
      <c r="C295" s="74" t="s">
        <v>698</v>
      </c>
      <c r="D295" s="105">
        <v>38378.01373842593</v>
      </c>
      <c r="E295" s="74">
        <v>50.86084999586542</v>
      </c>
      <c r="F295" s="97">
        <v>37.736700755241436</v>
      </c>
    </row>
    <row r="296" spans="1:6" ht="11.25">
      <c r="A296" s="80"/>
      <c r="C296" s="74" t="s">
        <v>868</v>
      </c>
      <c r="D296" s="105">
        <v>38378.022361111114</v>
      </c>
      <c r="E296" s="74">
        <v>94.90529842245664</v>
      </c>
      <c r="F296" s="97">
        <v>14.210175458446852</v>
      </c>
    </row>
    <row r="297" spans="1:6" ht="11.25">
      <c r="A297" s="80"/>
      <c r="C297" s="74" t="s">
        <v>869</v>
      </c>
      <c r="D297" s="105">
        <v>38378.031006944446</v>
      </c>
      <c r="E297" s="74">
        <v>314.30517785531276</v>
      </c>
      <c r="F297" s="97">
        <v>15.278955664050516</v>
      </c>
    </row>
    <row r="298" spans="1:6" ht="11.25">
      <c r="A298" s="80"/>
      <c r="C298" s="74" t="s">
        <v>699</v>
      </c>
      <c r="D298" s="105">
        <v>38378.03962962963</v>
      </c>
      <c r="E298" s="74">
        <v>24.428128130268302</v>
      </c>
      <c r="F298" s="97">
        <v>63.5541592322005</v>
      </c>
    </row>
    <row r="299" spans="1:6" ht="11.25">
      <c r="A299" s="80"/>
      <c r="C299" s="74" t="s">
        <v>809</v>
      </c>
      <c r="D299" s="105">
        <v>38378.04825231482</v>
      </c>
      <c r="E299" s="74">
        <v>10.36214897988017</v>
      </c>
      <c r="F299" s="97">
        <v>83.93527835227269</v>
      </c>
    </row>
    <row r="300" spans="1:6" ht="11.25">
      <c r="A300" s="80"/>
      <c r="C300" s="74" t="s">
        <v>700</v>
      </c>
      <c r="D300" s="105">
        <v>38378.05689814815</v>
      </c>
      <c r="E300" s="74">
        <v>41.84455082467133</v>
      </c>
      <c r="F300" s="97">
        <v>102.04026119868553</v>
      </c>
    </row>
    <row r="301" spans="1:6" ht="11.25">
      <c r="A301" s="80"/>
      <c r="C301" s="74" t="s">
        <v>865</v>
      </c>
      <c r="D301" s="105">
        <v>38378.06553240741</v>
      </c>
      <c r="E301" s="74">
        <v>46.58887433910503</v>
      </c>
      <c r="F301" s="97">
        <v>6.93720781811591</v>
      </c>
    </row>
    <row r="302" spans="1:6" ht="11.25">
      <c r="A302" s="80"/>
      <c r="C302" s="74" t="s">
        <v>870</v>
      </c>
      <c r="D302" s="105">
        <v>38378.074155092596</v>
      </c>
      <c r="E302" s="74">
        <v>334.4123529697881</v>
      </c>
      <c r="F302" s="97">
        <v>14.160548361874316</v>
      </c>
    </row>
    <row r="303" spans="1:6" ht="11.25">
      <c r="A303" s="80"/>
      <c r="C303" s="74" t="s">
        <v>808</v>
      </c>
      <c r="D303" s="105">
        <v>38378.08280092593</v>
      </c>
      <c r="E303" s="74">
        <v>126.4564056623314</v>
      </c>
      <c r="F303" s="97">
        <v>20.94435979891066</v>
      </c>
    </row>
    <row r="304" spans="1:6" ht="11.25">
      <c r="A304" s="80"/>
      <c r="C304" s="74" t="s">
        <v>701</v>
      </c>
      <c r="D304" s="105">
        <v>38378.09142361111</v>
      </c>
      <c r="E304" s="74">
        <v>30.68296488082608</v>
      </c>
      <c r="F304" s="97">
        <v>47.95612912042979</v>
      </c>
    </row>
    <row r="305" spans="1:6" ht="11.25">
      <c r="A305" s="80"/>
      <c r="C305" s="74" t="s">
        <v>810</v>
      </c>
      <c r="D305" s="105">
        <v>38378.1000462963</v>
      </c>
      <c r="E305" s="74">
        <v>56.058390146326225</v>
      </c>
      <c r="F305" s="97">
        <v>74.09343044239422</v>
      </c>
    </row>
    <row r="306" spans="1:6" ht="11.25">
      <c r="A306" s="80"/>
      <c r="C306" s="74" t="s">
        <v>702</v>
      </c>
      <c r="D306" s="105">
        <v>38378.10865740741</v>
      </c>
      <c r="E306" s="74">
        <v>100.89143494977064</v>
      </c>
      <c r="F306" s="97">
        <v>9.754109402568467</v>
      </c>
    </row>
    <row r="307" spans="1:6" ht="11.25">
      <c r="A307" s="80"/>
      <c r="C307" s="74" t="s">
        <v>924</v>
      </c>
      <c r="D307" s="105">
        <v>38378.11729166667</v>
      </c>
      <c r="E307" s="74">
        <v>344.24210644802145</v>
      </c>
      <c r="F307" s="97">
        <v>4.104768209481649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713</v>
      </c>
    </row>
    <row r="312" ht="11.25">
      <c r="A312" s="80"/>
    </row>
    <row r="313" ht="11.25">
      <c r="A313" s="80"/>
    </row>
    <row r="314" spans="1:6" ht="11.25">
      <c r="A314" s="80"/>
      <c r="C314" s="74" t="s">
        <v>714</v>
      </c>
      <c r="D314" s="105" t="s">
        <v>715</v>
      </c>
      <c r="E314" s="74" t="s">
        <v>716</v>
      </c>
      <c r="F314" s="97" t="s">
        <v>877</v>
      </c>
    </row>
    <row r="315" spans="1:6" ht="11.25">
      <c r="A315" s="80" t="s">
        <v>884</v>
      </c>
      <c r="C315" s="74" t="s">
        <v>860</v>
      </c>
      <c r="D315" s="105">
        <v>38377.850173611114</v>
      </c>
      <c r="E315" s="74">
        <v>4641632.395847362</v>
      </c>
      <c r="F315" s="97">
        <v>1.3226806909352162</v>
      </c>
    </row>
    <row r="316" spans="1:6" ht="11.25">
      <c r="A316" s="80"/>
      <c r="C316" s="74" t="s">
        <v>861</v>
      </c>
      <c r="D316" s="105">
        <v>38377.85880787037</v>
      </c>
      <c r="E316" s="74">
        <v>9387.877297920253</v>
      </c>
      <c r="F316" s="97">
        <v>0.4605927344296095</v>
      </c>
    </row>
    <row r="317" spans="1:6" ht="11.25">
      <c r="A317" s="80"/>
      <c r="C317" s="74" t="s">
        <v>805</v>
      </c>
      <c r="D317" s="105">
        <v>38377.867430555554</v>
      </c>
      <c r="E317" s="74">
        <v>4530124.045019104</v>
      </c>
      <c r="F317" s="97">
        <v>0.561477332085239</v>
      </c>
    </row>
    <row r="318" spans="1:6" ht="11.25">
      <c r="A318" s="80"/>
      <c r="C318" s="74" t="s">
        <v>862</v>
      </c>
      <c r="D318" s="105">
        <v>38377.87608796296</v>
      </c>
      <c r="E318" s="74">
        <v>4760357.72471302</v>
      </c>
      <c r="F318" s="97">
        <v>1.7175565337889618</v>
      </c>
    </row>
    <row r="319" spans="1:6" ht="11.25">
      <c r="A319" s="80"/>
      <c r="C319" s="74" t="s">
        <v>811</v>
      </c>
      <c r="D319" s="105">
        <v>38377.884733796294</v>
      </c>
      <c r="E319" s="74">
        <v>4211540.309972391</v>
      </c>
      <c r="F319" s="97">
        <v>3.1509891361348155</v>
      </c>
    </row>
    <row r="320" spans="1:6" ht="11.25">
      <c r="A320" s="80"/>
      <c r="C320" s="74" t="s">
        <v>690</v>
      </c>
      <c r="D320" s="105">
        <v>38377.893379629626</v>
      </c>
      <c r="E320" s="74">
        <v>4727831.791066683</v>
      </c>
      <c r="F320" s="97">
        <v>1.2786891091428276</v>
      </c>
    </row>
    <row r="321" spans="1:6" ht="11.25">
      <c r="A321" s="80"/>
      <c r="C321" s="74" t="s">
        <v>863</v>
      </c>
      <c r="D321" s="105">
        <v>38377.90201388889</v>
      </c>
      <c r="E321" s="74">
        <v>4737507.337732327</v>
      </c>
      <c r="F321" s="97">
        <v>2.011065695711386</v>
      </c>
    </row>
    <row r="322" spans="1:6" ht="11.25">
      <c r="A322" s="80"/>
      <c r="C322" s="74" t="s">
        <v>691</v>
      </c>
      <c r="D322" s="105">
        <v>38377.91068287037</v>
      </c>
      <c r="E322" s="74">
        <v>4453154.003722134</v>
      </c>
      <c r="F322" s="97">
        <v>2.88833668003199</v>
      </c>
    </row>
    <row r="323" spans="1:6" ht="11.25">
      <c r="A323" s="80"/>
      <c r="C323" s="74" t="s">
        <v>692</v>
      </c>
      <c r="D323" s="105">
        <v>38377.91931712963</v>
      </c>
      <c r="E323" s="74">
        <v>4501817.8652996</v>
      </c>
      <c r="F323" s="97">
        <v>2.955121235291319</v>
      </c>
    </row>
    <row r="324" spans="1:6" ht="11.25">
      <c r="A324" s="80"/>
      <c r="C324" s="74" t="s">
        <v>693</v>
      </c>
      <c r="D324" s="105">
        <v>38377.92795138889</v>
      </c>
      <c r="E324" s="74">
        <v>4959317.6163033005</v>
      </c>
      <c r="F324" s="97">
        <v>1.5546902892955168</v>
      </c>
    </row>
    <row r="325" spans="1:6" ht="11.25">
      <c r="A325" s="80"/>
      <c r="C325" s="74" t="s">
        <v>807</v>
      </c>
      <c r="D325" s="105">
        <v>38377.93659722222</v>
      </c>
      <c r="E325" s="74">
        <v>5932277.2737131445</v>
      </c>
      <c r="F325" s="97">
        <v>0.5785873924187674</v>
      </c>
    </row>
    <row r="326" spans="1:6" ht="11.25">
      <c r="A326" s="80"/>
      <c r="C326" s="74" t="s">
        <v>864</v>
      </c>
      <c r="D326" s="105">
        <v>38377.945243055554</v>
      </c>
      <c r="E326" s="74">
        <v>5002190.436311241</v>
      </c>
      <c r="F326" s="97">
        <v>1.4960439214194705</v>
      </c>
    </row>
    <row r="327" spans="1:6" ht="11.25">
      <c r="A327" s="80"/>
      <c r="C327" s="74" t="s">
        <v>806</v>
      </c>
      <c r="D327" s="105">
        <v>38377.953877314816</v>
      </c>
      <c r="E327" s="74">
        <v>3910147.009005497</v>
      </c>
      <c r="F327" s="97">
        <v>2.5770424138895107</v>
      </c>
    </row>
    <row r="328" spans="1:6" ht="11.25">
      <c r="A328" s="80"/>
      <c r="C328" s="74" t="s">
        <v>694</v>
      </c>
      <c r="D328" s="105">
        <v>38377.9625</v>
      </c>
      <c r="E328" s="74">
        <v>5092748.583964674</v>
      </c>
      <c r="F328" s="97">
        <v>3.999143033651594</v>
      </c>
    </row>
    <row r="329" spans="1:6" ht="11.25">
      <c r="A329" s="80"/>
      <c r="C329" s="74" t="s">
        <v>695</v>
      </c>
      <c r="D329" s="105">
        <v>38377.97115740741</v>
      </c>
      <c r="E329" s="74">
        <v>4890373.556997967</v>
      </c>
      <c r="F329" s="97">
        <v>4.456659002066588</v>
      </c>
    </row>
    <row r="330" spans="1:6" ht="11.25">
      <c r="A330" s="80"/>
      <c r="C330" s="74" t="s">
        <v>696</v>
      </c>
      <c r="D330" s="105">
        <v>38377.979791666665</v>
      </c>
      <c r="E330" s="74">
        <v>4999179.589407582</v>
      </c>
      <c r="F330" s="97">
        <v>2.0504737467388274</v>
      </c>
    </row>
    <row r="331" spans="1:6" ht="11.25">
      <c r="A331" s="80"/>
      <c r="C331" s="74" t="s">
        <v>866</v>
      </c>
      <c r="D331" s="105">
        <v>38377.98841435185</v>
      </c>
      <c r="E331" s="74">
        <v>4903892.302302194</v>
      </c>
      <c r="F331" s="97">
        <v>2.253094574467691</v>
      </c>
    </row>
    <row r="332" spans="1:6" ht="11.25">
      <c r="A332" s="80"/>
      <c r="C332" s="74" t="s">
        <v>867</v>
      </c>
      <c r="D332" s="105">
        <v>38377.997037037036</v>
      </c>
      <c r="E332" s="74">
        <v>4666876.870537737</v>
      </c>
      <c r="F332" s="97">
        <v>3.4336315684995595</v>
      </c>
    </row>
    <row r="333" spans="1:6" ht="11.25">
      <c r="A333" s="80"/>
      <c r="C333" s="74" t="s">
        <v>697</v>
      </c>
      <c r="D333" s="105">
        <v>38378.005694444444</v>
      </c>
      <c r="E333" s="74">
        <v>4656345.613596468</v>
      </c>
      <c r="F333" s="97">
        <v>1.4503886597801958</v>
      </c>
    </row>
    <row r="334" spans="1:6" ht="11.25">
      <c r="A334" s="80"/>
      <c r="C334" s="74" t="s">
        <v>698</v>
      </c>
      <c r="D334" s="105">
        <v>38378.01431712963</v>
      </c>
      <c r="E334" s="74">
        <v>4805580.335954458</v>
      </c>
      <c r="F334" s="97">
        <v>5.379670891907461</v>
      </c>
    </row>
    <row r="335" spans="1:6" ht="11.25">
      <c r="A335" s="80"/>
      <c r="C335" s="74" t="s">
        <v>868</v>
      </c>
      <c r="D335" s="105">
        <v>38378.022939814815</v>
      </c>
      <c r="E335" s="74">
        <v>4328320.650086427</v>
      </c>
      <c r="F335" s="97">
        <v>1.7202749227556036</v>
      </c>
    </row>
    <row r="336" spans="1:6" ht="11.25">
      <c r="A336" s="80"/>
      <c r="C336" s="74" t="s">
        <v>869</v>
      </c>
      <c r="D336" s="105">
        <v>38378.03158564815</v>
      </c>
      <c r="E336" s="74">
        <v>4733594.775748918</v>
      </c>
      <c r="F336" s="97">
        <v>4.102743589336966</v>
      </c>
    </row>
    <row r="337" spans="1:6" ht="11.25">
      <c r="A337" s="80"/>
      <c r="C337" s="74" t="s">
        <v>699</v>
      </c>
      <c r="D337" s="105">
        <v>38378.04020833333</v>
      </c>
      <c r="E337" s="74">
        <v>5005107.3558348995</v>
      </c>
      <c r="F337" s="97">
        <v>4.793189018581364</v>
      </c>
    </row>
    <row r="338" spans="1:6" ht="11.25">
      <c r="A338" s="80"/>
      <c r="C338" s="74" t="s">
        <v>809</v>
      </c>
      <c r="D338" s="105">
        <v>38378.04883101852</v>
      </c>
      <c r="E338" s="74">
        <v>4467228.497805505</v>
      </c>
      <c r="F338" s="97">
        <v>0.8063224254651233</v>
      </c>
    </row>
    <row r="339" spans="1:6" ht="11.25">
      <c r="A339" s="80"/>
      <c r="C339" s="74" t="s">
        <v>700</v>
      </c>
      <c r="D339" s="105">
        <v>38378.057488425926</v>
      </c>
      <c r="E339" s="74">
        <v>4190555.386921866</v>
      </c>
      <c r="F339" s="97">
        <v>10.348007234129309</v>
      </c>
    </row>
    <row r="340" spans="1:6" ht="11.25">
      <c r="A340" s="80"/>
      <c r="C340" s="74" t="s">
        <v>865</v>
      </c>
      <c r="D340" s="105">
        <v>38378.06612268519</v>
      </c>
      <c r="E340" s="74">
        <v>4473564.290530274</v>
      </c>
      <c r="F340" s="97">
        <v>2.726076256913143</v>
      </c>
    </row>
    <row r="341" spans="1:6" ht="11.25">
      <c r="A341" s="80"/>
      <c r="C341" s="74" t="s">
        <v>870</v>
      </c>
      <c r="D341" s="105">
        <v>38378.07474537037</v>
      </c>
      <c r="E341" s="74">
        <v>4969236.252189673</v>
      </c>
      <c r="F341" s="97">
        <v>7.862651558803679</v>
      </c>
    </row>
    <row r="342" spans="1:6" ht="11.25">
      <c r="A342" s="80"/>
      <c r="C342" s="74" t="s">
        <v>808</v>
      </c>
      <c r="D342" s="105">
        <v>38378.08337962963</v>
      </c>
      <c r="E342" s="74">
        <v>5823204.678217993</v>
      </c>
      <c r="F342" s="97">
        <v>2.5911813840942117</v>
      </c>
    </row>
    <row r="343" spans="1:6" ht="11.25">
      <c r="A343" s="80"/>
      <c r="C343" s="74" t="s">
        <v>701</v>
      </c>
      <c r="D343" s="105">
        <v>38378.092002314814</v>
      </c>
      <c r="E343" s="74">
        <v>12154.64551538354</v>
      </c>
      <c r="F343" s="97">
        <v>7.364351394040594</v>
      </c>
    </row>
    <row r="344" spans="1:6" ht="11.25">
      <c r="A344" s="80"/>
      <c r="C344" s="74" t="s">
        <v>810</v>
      </c>
      <c r="D344" s="105">
        <v>38378.100625</v>
      </c>
      <c r="E344" s="74">
        <v>3867782.581175694</v>
      </c>
      <c r="F344" s="97">
        <v>5.205107281052976</v>
      </c>
    </row>
    <row r="345" spans="1:6" ht="11.25">
      <c r="A345" s="80"/>
      <c r="C345" s="74" t="s">
        <v>702</v>
      </c>
      <c r="D345" s="105">
        <v>38378.10923611111</v>
      </c>
      <c r="E345" s="74">
        <v>4394752.349394978</v>
      </c>
      <c r="F345" s="97">
        <v>1.1427673852088018</v>
      </c>
    </row>
    <row r="346" spans="1:6" ht="11.25">
      <c r="A346" s="80"/>
      <c r="C346" s="74" t="s">
        <v>924</v>
      </c>
      <c r="D346" s="105">
        <v>38378.11787037037</v>
      </c>
      <c r="E346" s="74">
        <v>4862281.745470287</v>
      </c>
      <c r="F346" s="97">
        <v>1.7416712561245717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713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714</v>
      </c>
      <c r="D353" s="105" t="s">
        <v>715</v>
      </c>
      <c r="E353" s="75" t="s">
        <v>716</v>
      </c>
      <c r="F353" s="97" t="s">
        <v>877</v>
      </c>
    </row>
    <row r="354" spans="1:6" ht="11.25">
      <c r="A354" s="80" t="s">
        <v>761</v>
      </c>
      <c r="C354" s="74" t="s">
        <v>860</v>
      </c>
      <c r="D354" s="105">
        <v>38377.85355324074</v>
      </c>
      <c r="E354" s="75">
        <v>1875648.1904748282</v>
      </c>
      <c r="F354" s="97">
        <v>1.1523754695010562</v>
      </c>
    </row>
    <row r="355" spans="1:6" ht="11.25">
      <c r="A355" s="80"/>
      <c r="C355" s="74" t="s">
        <v>861</v>
      </c>
      <c r="D355" s="105">
        <v>38377.862175925926</v>
      </c>
      <c r="E355" s="75">
        <v>488.6957262158394</v>
      </c>
      <c r="F355" s="97">
        <v>11.279141091548604</v>
      </c>
    </row>
    <row r="356" spans="1:6" ht="11.25">
      <c r="A356" s="80"/>
      <c r="C356" s="74" t="s">
        <v>805</v>
      </c>
      <c r="D356" s="105">
        <v>38377.870833333334</v>
      </c>
      <c r="E356" s="75">
        <v>631712.8896401724</v>
      </c>
      <c r="F356" s="97">
        <v>3.318703161437972</v>
      </c>
    </row>
    <row r="357" spans="3:6" ht="11.25">
      <c r="C357" s="74" t="s">
        <v>862</v>
      </c>
      <c r="D357" s="105">
        <v>38377.879479166666</v>
      </c>
      <c r="E357" s="75">
        <v>1784961.1534608207</v>
      </c>
      <c r="F357" s="97">
        <v>3.1498307857923873</v>
      </c>
    </row>
    <row r="358" spans="3:6" ht="11.25">
      <c r="C358" s="74" t="s">
        <v>811</v>
      </c>
      <c r="D358" s="105">
        <v>38377.888125</v>
      </c>
      <c r="E358" s="75">
        <v>2861.5748655001325</v>
      </c>
      <c r="F358" s="97">
        <v>1.7502450024146687</v>
      </c>
    </row>
    <row r="359" spans="3:6" ht="11.25">
      <c r="C359" s="74" t="s">
        <v>690</v>
      </c>
      <c r="D359" s="105">
        <v>38377.89677083334</v>
      </c>
      <c r="E359" s="75">
        <v>167902.4271838665</v>
      </c>
      <c r="F359" s="97">
        <v>7.941658190810806</v>
      </c>
    </row>
    <row r="360" spans="3:6" ht="11.25">
      <c r="C360" s="74" t="s">
        <v>863</v>
      </c>
      <c r="D360" s="105">
        <v>38377.90540509259</v>
      </c>
      <c r="E360" s="75">
        <v>1745743.7139116921</v>
      </c>
      <c r="F360" s="97">
        <v>4.2423963756646765</v>
      </c>
    </row>
    <row r="361" spans="3:6" ht="11.25">
      <c r="C361" s="74" t="s">
        <v>691</v>
      </c>
      <c r="D361" s="105">
        <v>38377.9140625</v>
      </c>
      <c r="E361" s="75">
        <v>51249.411526600525</v>
      </c>
      <c r="F361" s="97">
        <v>3.1643460988957894</v>
      </c>
    </row>
    <row r="362" spans="3:6" ht="11.25">
      <c r="C362" s="74" t="s">
        <v>692</v>
      </c>
      <c r="D362" s="105">
        <v>38377.92269675926</v>
      </c>
      <c r="E362" s="75">
        <v>54219.43413039048</v>
      </c>
      <c r="F362" s="97">
        <v>0.8748414803688377</v>
      </c>
    </row>
    <row r="363" spans="3:6" ht="11.25">
      <c r="C363" s="74" t="s">
        <v>693</v>
      </c>
      <c r="D363" s="105">
        <v>38377.93133101852</v>
      </c>
      <c r="E363" s="75">
        <v>133089.3016139666</v>
      </c>
      <c r="F363" s="97">
        <v>1.9489471864508556</v>
      </c>
    </row>
    <row r="364" spans="3:6" ht="11.25">
      <c r="C364" s="74" t="s">
        <v>807</v>
      </c>
      <c r="D364" s="105">
        <v>38377.939988425926</v>
      </c>
      <c r="E364" s="75">
        <v>422485.6749369303</v>
      </c>
      <c r="F364" s="97">
        <v>9.476655993337186</v>
      </c>
    </row>
    <row r="365" spans="3:6" ht="11.25">
      <c r="C365" s="74" t="s">
        <v>864</v>
      </c>
      <c r="D365" s="105">
        <v>38377.94863425926</v>
      </c>
      <c r="E365" s="75">
        <v>1748443.4705562592</v>
      </c>
      <c r="F365" s="97">
        <v>4.495656611998209</v>
      </c>
    </row>
    <row r="366" spans="3:6" ht="11.25">
      <c r="C366" s="74" t="s">
        <v>806</v>
      </c>
      <c r="D366" s="105">
        <v>38377.95724537037</v>
      </c>
      <c r="E366" s="75">
        <v>2858.904287209113</v>
      </c>
      <c r="F366" s="97">
        <v>2.2017258779012794</v>
      </c>
    </row>
    <row r="367" spans="3:6" ht="11.25">
      <c r="C367" s="74" t="s">
        <v>694</v>
      </c>
      <c r="D367" s="105">
        <v>38377.965891203705</v>
      </c>
      <c r="E367" s="75">
        <v>2594826.553518931</v>
      </c>
      <c r="F367" s="97">
        <v>1.6532245620980006</v>
      </c>
    </row>
    <row r="368" spans="3:6" ht="11.25">
      <c r="C368" s="74" t="s">
        <v>695</v>
      </c>
      <c r="D368" s="105">
        <v>38377.97452546296</v>
      </c>
      <c r="E368" s="75">
        <v>211528.21617857617</v>
      </c>
      <c r="F368" s="97">
        <v>2.515023268586666</v>
      </c>
    </row>
    <row r="369" spans="3:6" ht="11.25">
      <c r="C369" s="74" t="s">
        <v>696</v>
      </c>
      <c r="D369" s="105">
        <v>38377.9831712963</v>
      </c>
      <c r="E369" s="75">
        <v>956759.0989907582</v>
      </c>
      <c r="F369" s="97">
        <v>2.9642738229999503</v>
      </c>
    </row>
    <row r="370" spans="3:6" ht="11.25">
      <c r="C370" s="74" t="s">
        <v>866</v>
      </c>
      <c r="D370" s="105">
        <v>38377.991793981484</v>
      </c>
      <c r="E370" s="75">
        <v>1859083.1594638824</v>
      </c>
      <c r="F370" s="97">
        <v>0.9353163955087779</v>
      </c>
    </row>
    <row r="371" spans="3:6" ht="11.25">
      <c r="C371" s="74" t="s">
        <v>867</v>
      </c>
      <c r="D371" s="105">
        <v>38378.000439814816</v>
      </c>
      <c r="E371" s="75">
        <v>647424.2127599716</v>
      </c>
      <c r="F371" s="97">
        <v>3.4791712021534793</v>
      </c>
    </row>
    <row r="372" spans="3:6" ht="11.25">
      <c r="C372" s="74" t="s">
        <v>697</v>
      </c>
      <c r="D372" s="105">
        <v>38378.00907407407</v>
      </c>
      <c r="E372" s="75">
        <v>220951.19096239406</v>
      </c>
      <c r="F372" s="97">
        <v>4.130014609540768</v>
      </c>
    </row>
    <row r="373" spans="3:6" ht="11.25">
      <c r="C373" s="74" t="s">
        <v>698</v>
      </c>
      <c r="D373" s="105">
        <v>38378.017696759256</v>
      </c>
      <c r="E373" s="75">
        <v>222478.1729945342</v>
      </c>
      <c r="F373" s="97">
        <v>3.8071382532073326</v>
      </c>
    </row>
    <row r="374" spans="3:6" ht="11.25">
      <c r="C374" s="74" t="s">
        <v>868</v>
      </c>
      <c r="D374" s="105">
        <v>38378.026342592595</v>
      </c>
      <c r="E374" s="75">
        <v>1057314.1860313416</v>
      </c>
      <c r="F374" s="97">
        <v>6.505467530547777</v>
      </c>
    </row>
    <row r="375" spans="3:6" ht="11.25">
      <c r="C375" s="74" t="s">
        <v>869</v>
      </c>
      <c r="D375" s="105">
        <v>38378.03497685185</v>
      </c>
      <c r="E375" s="75">
        <v>1724637.843955358</v>
      </c>
      <c r="F375" s="97">
        <v>16.83890941431787</v>
      </c>
    </row>
    <row r="376" spans="3:6" ht="11.25">
      <c r="C376" s="74" t="s">
        <v>699</v>
      </c>
      <c r="D376" s="105">
        <v>38378.043599537035</v>
      </c>
      <c r="E376" s="75">
        <v>189355.78932023048</v>
      </c>
      <c r="F376" s="97">
        <v>3.4510397878408856</v>
      </c>
    </row>
    <row r="377" spans="3:6" ht="11.25">
      <c r="C377" s="74" t="s">
        <v>809</v>
      </c>
      <c r="D377" s="105">
        <v>38378.0522337963</v>
      </c>
      <c r="E377" s="75">
        <v>2219.3462649385133</v>
      </c>
      <c r="F377" s="97">
        <v>28.514231929219385</v>
      </c>
    </row>
    <row r="378" spans="3:6" ht="11.25">
      <c r="C378" s="74" t="s">
        <v>700</v>
      </c>
      <c r="D378" s="105">
        <v>38378.06086805555</v>
      </c>
      <c r="E378" s="75">
        <v>67816.1905812025</v>
      </c>
      <c r="F378" s="97">
        <v>6.4256271966173015</v>
      </c>
    </row>
    <row r="379" spans="3:6" ht="11.25">
      <c r="C379" s="74" t="s">
        <v>865</v>
      </c>
      <c r="D379" s="105">
        <v>38378.06949074074</v>
      </c>
      <c r="E379" s="75">
        <v>115194.70754893622</v>
      </c>
      <c r="F379" s="97">
        <v>3.6537995057646264</v>
      </c>
    </row>
    <row r="380" spans="3:6" ht="11.25">
      <c r="C380" s="74" t="s">
        <v>870</v>
      </c>
      <c r="D380" s="105">
        <v>38378.078125</v>
      </c>
      <c r="E380" s="75">
        <v>1814556.7122821808</v>
      </c>
      <c r="F380" s="97">
        <v>1.867688261791686</v>
      </c>
    </row>
    <row r="381" spans="3:6" ht="11.25">
      <c r="C381" s="74" t="s">
        <v>808</v>
      </c>
      <c r="D381" s="105">
        <v>38378.08677083333</v>
      </c>
      <c r="E381" s="75">
        <v>447406.1723448435</v>
      </c>
      <c r="F381" s="97">
        <v>3.6589871611057316</v>
      </c>
    </row>
    <row r="382" spans="3:6" ht="11.25">
      <c r="C382" s="74" t="s">
        <v>701</v>
      </c>
      <c r="D382" s="105">
        <v>38378.09538194445</v>
      </c>
      <c r="E382" s="75">
        <v>483.814896941185</v>
      </c>
      <c r="F382" s="97">
        <v>41.95162312285963</v>
      </c>
    </row>
    <row r="383" spans="3:6" ht="11.25">
      <c r="C383" s="74" t="s">
        <v>810</v>
      </c>
      <c r="D383" s="105">
        <v>38378.10400462963</v>
      </c>
      <c r="E383" s="74">
        <v>2392.5704689224563</v>
      </c>
      <c r="F383" s="97">
        <v>22.290088469199127</v>
      </c>
    </row>
    <row r="384" spans="3:6" ht="11.25">
      <c r="C384" s="74" t="s">
        <v>702</v>
      </c>
      <c r="D384" s="105">
        <v>38378.11262731482</v>
      </c>
      <c r="E384" s="74">
        <v>1088129.3309497833</v>
      </c>
      <c r="F384" s="97">
        <v>2.822561044259378</v>
      </c>
    </row>
    <row r="385" spans="3:6" ht="11.25">
      <c r="C385" s="74" t="s">
        <v>924</v>
      </c>
      <c r="D385" s="105">
        <v>38378.12126157407</v>
      </c>
      <c r="E385" s="74">
        <v>1763664.9747683206</v>
      </c>
      <c r="F385" s="97">
        <v>9.354681992298103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713</v>
      </c>
    </row>
    <row r="393" spans="1:7" ht="11.25">
      <c r="A393" s="74" t="s">
        <v>872</v>
      </c>
      <c r="G393" s="74" t="s">
        <v>841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385">
      <selection activeCell="F304" sqref="F304"/>
    </sheetView>
  </sheetViews>
  <sheetFormatPr defaultColWidth="9.140625" defaultRowHeight="12.75"/>
  <cols>
    <col min="1" max="1" width="10.7109375" style="87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874</v>
      </c>
      <c r="D1" s="76" t="s">
        <v>875</v>
      </c>
      <c r="E1" s="15" t="s">
        <v>876</v>
      </c>
      <c r="F1" s="31" t="s">
        <v>877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 (1)</v>
      </c>
      <c r="D3" s="81">
        <f>'raw data'!D3</f>
        <v>38377.854675925926</v>
      </c>
      <c r="E3" s="15">
        <f>'raw data'!E3</f>
        <v>5184358.682307237</v>
      </c>
      <c r="F3" s="31">
        <f>'raw data'!F3</f>
        <v>2.512111671249646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38377.86331018519</v>
      </c>
      <c r="E4" s="15">
        <f>'raw data'!E4</f>
        <v>7797.169034949379</v>
      </c>
      <c r="F4" s="31">
        <f>'raw data'!F4</f>
        <v>0.697400226568338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38377.87196759259</v>
      </c>
      <c r="E5" s="15">
        <f>'raw data'!E5</f>
        <v>5993204.763833356</v>
      </c>
      <c r="F5" s="31">
        <f>'raw data'!F5</f>
        <v>2.864598767350681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38377.88060185185</v>
      </c>
      <c r="E6" s="15">
        <f>'raw data'!E6</f>
        <v>5202899.6905599255</v>
      </c>
      <c r="F6" s="31">
        <f>'raw data'!F6</f>
        <v>2.095606866589754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38377.88925925926</v>
      </c>
      <c r="E7" s="15">
        <f>'raw data'!E7</f>
        <v>267123.25397229823</v>
      </c>
      <c r="F7" s="31">
        <f>'raw data'!F7</f>
        <v>2.2328853566299944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1309D89R2(123-129)</v>
      </c>
      <c r="D8" s="81">
        <f>'raw data'!D8</f>
        <v>38377.89790509259</v>
      </c>
      <c r="E8" s="173">
        <v>8319838.645</v>
      </c>
      <c r="F8" s="174">
        <v>4.286811846779745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38377.90652777778</v>
      </c>
      <c r="E9" s="15">
        <f>'raw data'!E9</f>
        <v>5029388.267097972</v>
      </c>
      <c r="F9" s="31">
        <f>'raw data'!F9</f>
        <v>1.6943794743064717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1309D91R2(56-65)</v>
      </c>
      <c r="D10" s="81">
        <f>'raw data'!D10</f>
        <v>38377.91519675926</v>
      </c>
      <c r="E10" s="15">
        <f>'raw data'!E10</f>
        <v>8537746.397698026</v>
      </c>
      <c r="F10" s="31">
        <f>'raw data'!F10</f>
        <v>2.0364809998230804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1309D91R2(81-91)</v>
      </c>
      <c r="D11" s="81">
        <f>'raw data'!D11</f>
        <v>38377.92383101852</v>
      </c>
      <c r="E11" s="15">
        <f>'raw data'!E11</f>
        <v>9220291.578992896</v>
      </c>
      <c r="F11" s="31">
        <f>'raw data'!F11</f>
        <v>0.514331862890815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1309D92R1(103-115)</v>
      </c>
      <c r="D12" s="81">
        <f>'raw data'!D12</f>
        <v>38377.93246527778</v>
      </c>
      <c r="E12" s="15">
        <f>'raw data'!E12</f>
        <v>6186525.579309479</v>
      </c>
      <c r="F12" s="31">
        <f>'raw data'!F12</f>
        <v>4.727343062700502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38377.94111111111</v>
      </c>
      <c r="E13" s="15">
        <f>'raw data'!E13</f>
        <v>6106306.553916396</v>
      </c>
      <c r="F13" s="31">
        <f>'raw data'!F13</f>
        <v>0.9571626548048452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38377.94975694444</v>
      </c>
      <c r="E14" s="173">
        <v>5189447.71</v>
      </c>
      <c r="F14" s="174">
        <v>2.980657549647314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38377.95837962963</v>
      </c>
      <c r="E15" s="15">
        <f>'raw data'!E15</f>
        <v>73458.13428377784</v>
      </c>
      <c r="F15" s="31">
        <f>'raw data'!F15</f>
        <v>4.022991811374699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1309D93R1(11-16)</v>
      </c>
      <c r="D16" s="81">
        <f>'raw data'!D16</f>
        <v>38377.96702546296</v>
      </c>
      <c r="E16" s="15">
        <f>'raw data'!E16</f>
        <v>6678083.378443585</v>
      </c>
      <c r="F16" s="31">
        <f>'raw data'!F16</f>
        <v>0.831479922637575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1309D94R1(66-76)</v>
      </c>
      <c r="D17" s="81">
        <f>'raw data'!D17</f>
        <v>38377.97565972222</v>
      </c>
      <c r="E17" s="173">
        <v>6448618.485</v>
      </c>
      <c r="F17" s="174">
        <v>3.14947687908879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1309D94R3(18-26)</v>
      </c>
      <c r="D18" s="81">
        <f>'raw data'!D18</f>
        <v>38377.984305555554</v>
      </c>
      <c r="E18" s="173">
        <v>5818022.075</v>
      </c>
      <c r="F18" s="174">
        <v>3.256819263659331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38377.99292824074</v>
      </c>
      <c r="E19" s="15">
        <f>'raw data'!E19</f>
        <v>5202522.051099308</v>
      </c>
      <c r="F19" s="31">
        <f>'raw data'!F19</f>
        <v>4.1297312972035325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38378.00157407407</v>
      </c>
      <c r="E20" s="15">
        <f>'raw data'!E20</f>
        <v>6122447.756854344</v>
      </c>
      <c r="F20" s="31">
        <f>'raw data'!F20</f>
        <v>0.8864578620640619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1309D95R3(39-51)</v>
      </c>
      <c r="D21" s="81">
        <f>'raw data'!D21</f>
        <v>38378.010196759256</v>
      </c>
      <c r="E21" s="173">
        <v>5678568.84</v>
      </c>
      <c r="F21" s="174">
        <v>0.03686873319382871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1309D97R1(8-18)</v>
      </c>
      <c r="D22" s="81">
        <f>'raw data'!D22</f>
        <v>38378.01883101852</v>
      </c>
      <c r="E22" s="173">
        <v>5010113.885</v>
      </c>
      <c r="F22" s="174">
        <v>1.8489314095750622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JGb-1 (1)</v>
      </c>
      <c r="D23" s="81">
        <f>'raw data'!D23</f>
        <v>38378.02746527778</v>
      </c>
      <c r="E23" s="15">
        <f>'raw data'!E23</f>
        <v>6823998.0767227635</v>
      </c>
      <c r="F23" s="31">
        <f>'raw data'!F23</f>
        <v>1.1298119795941084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38378.036099537036</v>
      </c>
      <c r="E24" s="15">
        <f>'raw data'!E24</f>
        <v>5122277.288773804</v>
      </c>
      <c r="F24" s="31">
        <f>'raw data'!F24</f>
        <v>1.5092972988270623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1309D98R3(26-46)</v>
      </c>
      <c r="D25" s="81">
        <f>'raw data'!D25</f>
        <v>38378.04472222222</v>
      </c>
      <c r="E25" s="15">
        <f>'raw data'!E25</f>
        <v>6209280.0988921365</v>
      </c>
      <c r="F25" s="31">
        <f>'raw data'!F25</f>
        <v>3.429789505105323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38378.05335648148</v>
      </c>
      <c r="E26" s="173">
        <v>272687.16500000004</v>
      </c>
      <c r="F26" s="174">
        <v>5.005330298004015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1309D100R1(50-55)</v>
      </c>
      <c r="D27" s="81">
        <f>'raw data'!D27</f>
        <v>38378.062002314815</v>
      </c>
      <c r="E27" s="15">
        <f>'raw data'!E27</f>
        <v>3326549.9314733697</v>
      </c>
      <c r="F27" s="31">
        <f>'raw data'!F27</f>
        <v>3.6572769528146636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1309D83R2(32-42)</v>
      </c>
      <c r="D28" s="81">
        <f>'raw data'!D28</f>
        <v>38378.070625</v>
      </c>
      <c r="E28" s="173">
        <v>5335291.425000001</v>
      </c>
      <c r="F28" s="174">
        <v>5.320824130040309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38378.07925925926</v>
      </c>
      <c r="E29" s="15">
        <f>'raw data'!E29</f>
        <v>5219036.573804886</v>
      </c>
      <c r="F29" s="31">
        <f>'raw data'!F29</f>
        <v>1.0735936343088919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38378.08789351852</v>
      </c>
      <c r="E30" s="173">
        <v>6090451.164999999</v>
      </c>
      <c r="F30" s="174">
        <v>1.074911817150642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(2)</v>
      </c>
      <c r="D31" s="81">
        <f>'raw data'!D31</f>
        <v>38378.0965162037</v>
      </c>
      <c r="E31" s="173">
        <v>7391.4349999999995</v>
      </c>
      <c r="F31" s="174">
        <v>0.22529271646527824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38378.10512731481</v>
      </c>
      <c r="E32" s="15">
        <f>'raw data'!E32</f>
        <v>72917.84808952223</v>
      </c>
      <c r="F32" s="31">
        <f>'raw data'!F32</f>
        <v>4.330357381225143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JGB-1 (2)</v>
      </c>
      <c r="D33" s="81">
        <f>'raw data'!D33</f>
        <v>38378.11376157407</v>
      </c>
      <c r="E33" s="15">
        <f>'raw data'!E33</f>
        <v>7083892.266239363</v>
      </c>
      <c r="F33" s="31">
        <f>'raw data'!F33</f>
        <v>1.924454359160206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38378.122395833336</v>
      </c>
      <c r="E34" s="173">
        <v>4726103.62</v>
      </c>
      <c r="F34" s="174">
        <v>0.4805710111326067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 (1)</v>
      </c>
      <c r="D42" s="81">
        <f>'raw data'!D42</f>
        <v>38377.854108796295</v>
      </c>
      <c r="E42" s="175">
        <v>4731745.82</v>
      </c>
      <c r="F42" s="175">
        <v>0.673081369078259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38377.86274305556</v>
      </c>
      <c r="E43" s="15">
        <f>'raw data'!E43</f>
        <v>13684.36742284894</v>
      </c>
      <c r="F43" s="31">
        <f>'raw data'!F43</f>
        <v>3.613428568699326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38377.87138888889</v>
      </c>
      <c r="E44" s="15">
        <f>'raw data'!E44</f>
        <v>5653414.3159052525</v>
      </c>
      <c r="F44" s="31">
        <f>'raw data'!F44</f>
        <v>0.6315182615177509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38377.88003472222</v>
      </c>
      <c r="E45" s="15">
        <f>'raw data'!E45</f>
        <v>4817411.42539978</v>
      </c>
      <c r="F45" s="31">
        <f>'raw data'!F45</f>
        <v>2.760349323008866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38377.88869212963</v>
      </c>
      <c r="E46" s="15">
        <f>'raw data'!E46</f>
        <v>254778.92569589615</v>
      </c>
      <c r="F46" s="31">
        <f>'raw data'!F46</f>
        <v>4.215381428792066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1309D89R2(123-129)</v>
      </c>
      <c r="D47" s="81">
        <f>'raw data'!D47</f>
        <v>38377.89732638889</v>
      </c>
      <c r="E47" s="15">
        <f>'raw data'!E47</f>
        <v>4910642.693588257</v>
      </c>
      <c r="F47" s="31">
        <f>'raw data'!F47</f>
        <v>1.208203280317735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38377.905960648146</v>
      </c>
      <c r="E48" s="15">
        <f>'raw data'!E48</f>
        <v>4907475.361053467</v>
      </c>
      <c r="F48" s="31">
        <f>'raw data'!F48</f>
        <v>3.2667375776799386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1309D91R2(56-65)</v>
      </c>
      <c r="D49" s="81">
        <f>'raw data'!D49</f>
        <v>38377.91462962963</v>
      </c>
      <c r="E49" s="173">
        <v>4698833.285</v>
      </c>
      <c r="F49" s="174">
        <v>3.5897500441989765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1309D91R2(81-91)</v>
      </c>
      <c r="D50" s="81">
        <f>'raw data'!D50</f>
        <v>38377.923263888886</v>
      </c>
      <c r="E50" s="15">
        <f>'raw data'!E50</f>
        <v>5315705.917149861</v>
      </c>
      <c r="F50" s="31">
        <f>'raw data'!F50</f>
        <v>2.451795243479183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1309D92R1(103-115)</v>
      </c>
      <c r="D51" s="81">
        <f>'raw data'!D51</f>
        <v>38377.93189814815</v>
      </c>
      <c r="E51" s="15">
        <f>'raw data'!E51</f>
        <v>5703567.045847574</v>
      </c>
      <c r="F51" s="31">
        <f>'raw data'!F51</f>
        <v>2.0752691729865815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38377.94054398148</v>
      </c>
      <c r="E52" s="15">
        <f>'raw data'!E52</f>
        <v>2678438.131843567</v>
      </c>
      <c r="F52" s="31">
        <f>'raw data'!F52</f>
        <v>3.58889371268788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38377.94917824074</v>
      </c>
      <c r="E53" s="175">
        <v>4919163.255</v>
      </c>
      <c r="F53" s="175">
        <v>7.6375176523813435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38377.9578125</v>
      </c>
      <c r="E54" s="15">
        <f>'raw data'!E54</f>
        <v>70927.6512721777</v>
      </c>
      <c r="F54" s="31">
        <f>'raw data'!F54</f>
        <v>0.8652133491800433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1309D93R1(11-16)</v>
      </c>
      <c r="D55" s="81">
        <f>'raw data'!D55</f>
        <v>38377.966458333336</v>
      </c>
      <c r="E55" s="15">
        <f>'raw data'!E55</f>
        <v>5731937.073140463</v>
      </c>
      <c r="F55" s="31">
        <f>'raw data'!F55</f>
        <v>0.613363723694151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1309D94R1(66-76)</v>
      </c>
      <c r="D56" s="81">
        <f>'raw data'!D56</f>
        <v>38377.97509259259</v>
      </c>
      <c r="E56" s="15">
        <f>'raw data'!E56</f>
        <v>6321703.551409403</v>
      </c>
      <c r="F56" s="31">
        <f>'raw data'!F56</f>
        <v>4.393053980722133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1309D94R3(18-26)</v>
      </c>
      <c r="D57" s="81">
        <f>'raw data'!D57</f>
        <v>38377.98373842592</v>
      </c>
      <c r="E57" s="15">
        <f>'raw data'!E57</f>
        <v>4959706.684987386</v>
      </c>
      <c r="F57" s="31">
        <f>'raw data'!F57</f>
        <v>3.4303632360822336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38377.99236111111</v>
      </c>
      <c r="E58" s="15">
        <f>'raw data'!E58</f>
        <v>4839671.225179036</v>
      </c>
      <c r="F58" s="31">
        <f>'raw data'!F58</f>
        <v>2.46616603356455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 (2)</v>
      </c>
      <c r="D59" s="81">
        <f>'raw data'!D59</f>
        <v>38378.00100694445</v>
      </c>
      <c r="E59" s="15">
        <f>'raw data'!E59</f>
        <v>5353489.128873189</v>
      </c>
      <c r="F59" s="31">
        <f>'raw data'!F59</f>
        <v>4.079409882132917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1309D95R3(39-51)</v>
      </c>
      <c r="D60" s="81">
        <f>'raw data'!D60</f>
        <v>38378.00962962963</v>
      </c>
      <c r="E60" s="15">
        <f>'raw data'!E60</f>
        <v>6166561.641146341</v>
      </c>
      <c r="F60" s="31">
        <f>'raw data'!F60</f>
        <v>0.6579217160307229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1309D97R1(8-18)</v>
      </c>
      <c r="D61" s="81">
        <f>'raw data'!D61</f>
        <v>38378.01826388889</v>
      </c>
      <c r="E61" s="173">
        <v>5920371.234999999</v>
      </c>
      <c r="F61" s="174">
        <v>1.519216220313836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JGb-1 (1)</v>
      </c>
      <c r="D62" s="81">
        <f>'raw data'!D62</f>
        <v>38378.02689814815</v>
      </c>
      <c r="E62" s="15">
        <f>'raw data'!E62</f>
        <v>5017450.955932617</v>
      </c>
      <c r="F62" s="31">
        <f>'raw data'!F62</f>
        <v>4.17367100070567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38378.035532407404</v>
      </c>
      <c r="E63" s="175">
        <v>4870421.39</v>
      </c>
      <c r="F63" s="175">
        <v>0.1899263863728111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1309D98R3(26-46)</v>
      </c>
      <c r="D64" s="81">
        <f>'raw data'!D64</f>
        <v>38378.04415509259</v>
      </c>
      <c r="E64" s="15">
        <f>'raw data'!E64</f>
        <v>6078600.190455118</v>
      </c>
      <c r="F64" s="31">
        <f>'raw data'!F64</f>
        <v>2.8881500139673157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38378.05278935185</v>
      </c>
      <c r="E65" s="173">
        <v>252570.06</v>
      </c>
      <c r="F65" s="174">
        <v>0.9695510370704988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1309D100R1(50-55)</v>
      </c>
      <c r="D66" s="81">
        <f>'raw data'!D66</f>
        <v>38378.061435185184</v>
      </c>
      <c r="E66" s="15">
        <f>'raw data'!E66</f>
        <v>2638997.088996887</v>
      </c>
      <c r="F66" s="31">
        <f>'raw data'!F66</f>
        <v>0.8464720293228563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1309D83R2(32-42)</v>
      </c>
      <c r="D67" s="81">
        <f>'raw data'!D67</f>
        <v>38378.07005787037</v>
      </c>
      <c r="E67" s="15">
        <f>'raw data'!E67</f>
        <v>4365647.366884868</v>
      </c>
      <c r="F67" s="31">
        <f>'raw data'!F67</f>
        <v>1.5940225525111884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38378.07869212963</v>
      </c>
      <c r="E68" s="15">
        <f>'raw data'!E68</f>
        <v>4807067.101534526</v>
      </c>
      <c r="F68" s="31">
        <f>'raw data'!F68</f>
        <v>2.8058297661070686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38378.087326388886</v>
      </c>
      <c r="E69" s="173">
        <v>2764885.865</v>
      </c>
      <c r="F69" s="174">
        <v>0.8812793923253848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(2)</v>
      </c>
      <c r="D70" s="81">
        <f>'raw data'!D70</f>
        <v>38378.09594907407</v>
      </c>
      <c r="E70" s="173">
        <v>27211.265</v>
      </c>
      <c r="F70" s="174">
        <v>7.004657174750986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38378.10456018519</v>
      </c>
      <c r="E71" s="15">
        <f>'raw data'!E71</f>
        <v>72715.06063401699</v>
      </c>
      <c r="F71" s="31">
        <f>'raw data'!F71</f>
        <v>2.4725692925585845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JGB-1 (2)</v>
      </c>
      <c r="D72" s="81">
        <f>'raw data'!D72</f>
        <v>38378.11318287037</v>
      </c>
      <c r="E72" s="173">
        <v>4454556.68</v>
      </c>
      <c r="F72" s="174">
        <v>2.6344668103881075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38378.121828703705</v>
      </c>
      <c r="E73" s="173">
        <v>5042470.385</v>
      </c>
      <c r="F73" s="174">
        <v>0.1701280160352952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 (1)</v>
      </c>
      <c r="D81" s="81">
        <f>'raw data'!D81</f>
        <v>38377.851689814815</v>
      </c>
      <c r="E81" s="15">
        <f>'raw data'!E81</f>
        <v>4832707.060161064</v>
      </c>
      <c r="F81" s="31">
        <f>'raw data'!F81</f>
        <v>3.075546339737319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38377.86033564815</v>
      </c>
      <c r="E82" s="15">
        <f>'raw data'!E82</f>
        <v>13780.894362309566</v>
      </c>
      <c r="F82" s="31">
        <f>'raw data'!F82</f>
        <v>2.6642176838719225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38377.86896990741</v>
      </c>
      <c r="E83" s="15">
        <f>'raw data'!E83</f>
        <v>4431548.833462108</v>
      </c>
      <c r="F83" s="31">
        <f>'raw data'!F83</f>
        <v>1.832857332319305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38377.87761574074</v>
      </c>
      <c r="E84" s="15">
        <f>'raw data'!E84</f>
        <v>4890055.033855297</v>
      </c>
      <c r="F84" s="31">
        <f>'raw data'!F84</f>
        <v>1.3209993258335593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38377.88626157407</v>
      </c>
      <c r="E85" s="173">
        <v>3256365.81</v>
      </c>
      <c r="F85" s="174">
        <v>3.112110721173617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1309D89R2(123-129)</v>
      </c>
      <c r="D86" s="81">
        <f>'raw data'!D86</f>
        <v>38377.894907407404</v>
      </c>
      <c r="E86" s="15">
        <f>'raw data'!E86</f>
        <v>2890264.1315538804</v>
      </c>
      <c r="F86" s="31">
        <f>'raw data'!F86</f>
        <v>3.8398840224061646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38377.90354166667</v>
      </c>
      <c r="E87" s="173">
        <v>5080196.035</v>
      </c>
      <c r="F87" s="174">
        <v>1.152245749611335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1309D91R2(56-65)</v>
      </c>
      <c r="D88" s="81">
        <f>'raw data'!D88</f>
        <v>38377.912199074075</v>
      </c>
      <c r="E88" s="15">
        <f>'raw data'!E88</f>
        <v>2566042.3888711</v>
      </c>
      <c r="F88" s="31">
        <f>'raw data'!F88</f>
        <v>1.0003569009839355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1309D91R2(81-91)</v>
      </c>
      <c r="D89" s="81">
        <f>'raw data'!D89</f>
        <v>38377.92084490741</v>
      </c>
      <c r="E89" s="173">
        <v>1877712.385</v>
      </c>
      <c r="F89" s="174">
        <v>0.3610762339022866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1309D92R1(103-115)</v>
      </c>
      <c r="D90" s="81">
        <f>'raw data'!D90</f>
        <v>38377.92947916667</v>
      </c>
      <c r="E90" s="173">
        <v>2468163.085</v>
      </c>
      <c r="F90" s="174">
        <v>1.9869811512651638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38377.93813657408</v>
      </c>
      <c r="E91" s="15">
        <f>'raw data'!E91</f>
        <v>2593648.305507095</v>
      </c>
      <c r="F91" s="31">
        <f>'raw data'!F91</f>
        <v>1.3608258996789255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38377.94677083333</v>
      </c>
      <c r="E92" s="15">
        <f>'raw data'!E92</f>
        <v>4999811.707279835</v>
      </c>
      <c r="F92" s="31">
        <f>'raw data'!F92</f>
        <v>1.6848505808866014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38377.95539351852</v>
      </c>
      <c r="E93" s="15">
        <f>'raw data'!E93</f>
        <v>3498493.7015674603</v>
      </c>
      <c r="F93" s="31">
        <f>'raw data'!F93</f>
        <v>3.125137397779075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1309D93R1(11-16)</v>
      </c>
      <c r="D94" s="81">
        <f>'raw data'!D94</f>
        <v>38377.96402777778</v>
      </c>
      <c r="E94" s="15">
        <f>'raw data'!E94</f>
        <v>1563800.788768563</v>
      </c>
      <c r="F94" s="31">
        <f>'raw data'!F94</f>
        <v>2.5041681548080432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1309D94R1(66-76)</v>
      </c>
      <c r="D95" s="81">
        <f>'raw data'!D95</f>
        <v>38377.97267361111</v>
      </c>
      <c r="E95" s="15">
        <f>'raw data'!E95</f>
        <v>1935006.95348852</v>
      </c>
      <c r="F95" s="31">
        <f>'raw data'!F95</f>
        <v>2.007854448347179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1309D94R3(18-26)</v>
      </c>
      <c r="D96" s="81">
        <f>'raw data'!D96</f>
        <v>38377.98131944444</v>
      </c>
      <c r="E96" s="15">
        <f>'raw data'!E96</f>
        <v>3866410.763955755</v>
      </c>
      <c r="F96" s="31">
        <f>'raw data'!F96</f>
        <v>4.107309536098658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38377.98994212963</v>
      </c>
      <c r="E97" s="173">
        <v>5208606.93</v>
      </c>
      <c r="F97" s="174">
        <v>1.8740601784989253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38377.99857638889</v>
      </c>
      <c r="E98" s="15">
        <f>'raw data'!E98</f>
        <v>4688258.091197904</v>
      </c>
      <c r="F98" s="31">
        <f>'raw data'!F98</f>
        <v>3.566391000373294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1309D95R3(39-51)</v>
      </c>
      <c r="D99" s="81">
        <f>'raw data'!D99</f>
        <v>38378.00722222222</v>
      </c>
      <c r="E99" s="173">
        <v>2427255.2350000003</v>
      </c>
      <c r="F99" s="174">
        <v>3.070321375770104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1309D97R1(8-18)</v>
      </c>
      <c r="D100" s="81">
        <f>'raw data'!D100</f>
        <v>38378.01584490741</v>
      </c>
      <c r="E100" s="173">
        <v>3006224.2</v>
      </c>
      <c r="F100" s="174">
        <v>4.729214959168536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JGb-1 (1)</v>
      </c>
      <c r="D101" s="81">
        <f>'raw data'!D101</f>
        <v>38378.02446759259</v>
      </c>
      <c r="E101" s="173">
        <v>5643710.295</v>
      </c>
      <c r="F101" s="174">
        <v>4.675638179958872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38378.033113425925</v>
      </c>
      <c r="E102" s="15">
        <f>'raw data'!E102</f>
        <v>5129533.2133311005</v>
      </c>
      <c r="F102" s="31">
        <f>'raw data'!F102</f>
        <v>1.3043177838703075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1309D98R3(26-46)</v>
      </c>
      <c r="D103" s="81">
        <f>'raw data'!D103</f>
        <v>38378.04173611111</v>
      </c>
      <c r="E103" s="173">
        <v>2527612.98</v>
      </c>
      <c r="F103" s="174">
        <v>3.604928571539736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38378.05037037037</v>
      </c>
      <c r="E104" s="173">
        <v>2352748.105</v>
      </c>
      <c r="F104" s="174">
        <v>5.687078910408299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1309D100R1(50-55)</v>
      </c>
      <c r="D105" s="81">
        <f>'raw data'!D105</f>
        <v>38378.059016203704</v>
      </c>
      <c r="E105" s="15">
        <f>'raw data'!E105</f>
        <v>3888496.087406916</v>
      </c>
      <c r="F105" s="31">
        <f>'raw data'!F105</f>
        <v>3.88792972144859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1309D83R2(32-42)</v>
      </c>
      <c r="D106" s="81">
        <f>'raw data'!D106</f>
        <v>38378.06763888889</v>
      </c>
      <c r="E106" s="173">
        <v>2909143.735</v>
      </c>
      <c r="F106" s="174">
        <v>0.41322333485442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38378.076273148145</v>
      </c>
      <c r="E107" s="15">
        <f>'raw data'!E107</f>
        <v>4948005.8493441185</v>
      </c>
      <c r="F107" s="31">
        <f>'raw data'!F107</f>
        <v>4.301519615949081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38378.08490740741</v>
      </c>
      <c r="E108" s="15">
        <f>'raw data'!E108</f>
        <v>2692728.0384683963</v>
      </c>
      <c r="F108" s="31">
        <f>'raw data'!F108</f>
        <v>4.193670335575658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(2)</v>
      </c>
      <c r="D109" s="81">
        <f>'raw data'!D109</f>
        <v>38378.09353009259</v>
      </c>
      <c r="E109" s="15">
        <f>'raw data'!E109</f>
        <v>13862.432719909784</v>
      </c>
      <c r="F109" s="31">
        <f>'raw data'!F109</f>
        <v>3.592304962544382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38378.10215277778</v>
      </c>
      <c r="E110" s="15">
        <f>'raw data'!E110</f>
        <v>3614966.6826600223</v>
      </c>
      <c r="F110" s="31">
        <f>'raw data'!F110</f>
        <v>1.2625781349562277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JGB-1 (2)</v>
      </c>
      <c r="D111" s="81">
        <f>'raw data'!D111</f>
        <v>38378.110763888886</v>
      </c>
      <c r="E111" s="15">
        <f>'raw data'!E111</f>
        <v>6520853.198574901</v>
      </c>
      <c r="F111" s="31">
        <f>'raw data'!F111</f>
        <v>0.7967767186622439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38378.119409722225</v>
      </c>
      <c r="E112" s="173">
        <v>4608358.585</v>
      </c>
      <c r="F112" s="174">
        <v>6.379324328669577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 (1)</v>
      </c>
      <c r="D120" s="81">
        <f>'raw data'!D120</f>
        <v>38377.855891203704</v>
      </c>
      <c r="E120" s="15">
        <f>'raw data'!E120</f>
        <v>28273.93366199024</v>
      </c>
      <c r="F120" s="31">
        <f>'raw data'!F120</f>
        <v>2.3651469385761645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38377.86451388889</v>
      </c>
      <c r="E121" s="173">
        <v>203.85</v>
      </c>
      <c r="F121" s="174">
        <v>6.98608318523285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38377.87318287037</v>
      </c>
      <c r="E122" s="173">
        <v>1547.335</v>
      </c>
      <c r="F122" s="174">
        <v>3.690142896064117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38377.88180555555</v>
      </c>
      <c r="E123" s="15">
        <f>'raw data'!E123</f>
        <v>28483.977354223574</v>
      </c>
      <c r="F123" s="31">
        <f>'raw data'!F123</f>
        <v>1.2167485214408025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38377.89046296296</v>
      </c>
      <c r="E124" s="173">
        <v>355.92</v>
      </c>
      <c r="F124" s="174">
        <v>8.960023553470826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1309D89R2(123-129)</v>
      </c>
      <c r="D125" s="81">
        <f>'raw data'!D125</f>
        <v>38377.89910879629</v>
      </c>
      <c r="E125" s="15">
        <f>'raw data'!E125</f>
        <v>2551.2609721762547</v>
      </c>
      <c r="F125" s="31">
        <f>'raw data'!F125</f>
        <v>1.442168737046434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38377.907743055555</v>
      </c>
      <c r="E126" s="15">
        <f>'raw data'!E126</f>
        <v>28874.67303610991</v>
      </c>
      <c r="F126" s="31">
        <f>'raw data'!F126</f>
        <v>0.36179613363300683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1309D91R2(56-65)</v>
      </c>
      <c r="D127" s="81">
        <f>'raw data'!D127</f>
        <v>38377.916400462964</v>
      </c>
      <c r="E127" s="15">
        <f>'raw data'!E127</f>
        <v>10745.12393736072</v>
      </c>
      <c r="F127" s="31">
        <f>'raw data'!F127</f>
        <v>2.7980949555691863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1309D91R2(81-91)</v>
      </c>
      <c r="D128" s="81">
        <f>'raw data'!D128</f>
        <v>38377.925046296295</v>
      </c>
      <c r="E128" s="173">
        <v>1632.695</v>
      </c>
      <c r="F128" s="174">
        <v>4.665697729044858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1309D92R1(103-115)</v>
      </c>
      <c r="D129" s="81">
        <f>'raw data'!D129</f>
        <v>38377.93366898148</v>
      </c>
      <c r="E129" s="15">
        <f>'raw data'!E129</f>
        <v>1434.2665546461349</v>
      </c>
      <c r="F129" s="31">
        <f>'raw data'!F129</f>
        <v>4.685523051998945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38377.94231481481</v>
      </c>
      <c r="E130" s="15">
        <f>'raw data'!E130</f>
        <v>78941.61751626371</v>
      </c>
      <c r="F130" s="31">
        <f>'raw data'!F130</f>
        <v>0.1631247070710646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38377.95096064815</v>
      </c>
      <c r="E131" s="15">
        <f>'raw data'!E131</f>
        <v>28220.922263114084</v>
      </c>
      <c r="F131" s="31">
        <f>'raw data'!F131</f>
        <v>2.346555741473517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38377.95958333334</v>
      </c>
      <c r="E132" s="173">
        <v>63.98</v>
      </c>
      <c r="F132" s="174">
        <v>10.123629439932333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1309D93R1(11-16)</v>
      </c>
      <c r="D133" s="81">
        <f>'raw data'!D133</f>
        <v>38377.96824074074</v>
      </c>
      <c r="E133" s="15">
        <f>'raw data'!E133</f>
        <v>4335.091420785078</v>
      </c>
      <c r="F133" s="31">
        <f>'raw data'!F133</f>
        <v>2.8352121854705388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1309D94R1(66-76)</v>
      </c>
      <c r="D134" s="81">
        <f>'raw data'!D134</f>
        <v>38377.976875</v>
      </c>
      <c r="E134" s="15">
        <f>'raw data'!E134</f>
        <v>3322.7989024128055</v>
      </c>
      <c r="F134" s="31">
        <f>'raw data'!F134</f>
        <v>2.171582797088304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1309D94R3(18-26)</v>
      </c>
      <c r="D135" s="81">
        <f>'raw data'!D135</f>
        <v>38377.98550925926</v>
      </c>
      <c r="E135" s="15">
        <f>'raw data'!E135</f>
        <v>2085.9612761047647</v>
      </c>
      <c r="F135" s="31">
        <f>'raw data'!F135</f>
        <v>0.34074171750666743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38377.99413194445</v>
      </c>
      <c r="E136" s="15">
        <f>'raw data'!E136</f>
        <v>27452.90283985957</v>
      </c>
      <c r="F136" s="31">
        <f>'raw data'!F136</f>
        <v>2.436013758899222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38378.00277777778</v>
      </c>
      <c r="E137" s="15">
        <f>'raw data'!E137</f>
        <v>1321.4154664085709</v>
      </c>
      <c r="F137" s="31">
        <f>'raw data'!F137</f>
        <v>4.263849739414456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1309D95R3(39-51)</v>
      </c>
      <c r="D138" s="81">
        <f>'raw data'!D138</f>
        <v>38378.011412037034</v>
      </c>
      <c r="E138" s="15">
        <f>'raw data'!E138</f>
        <v>2371.3173312300833</v>
      </c>
      <c r="F138" s="31">
        <f>'raw data'!F138</f>
        <v>2.0676644762354925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1309D97R1(8-18)</v>
      </c>
      <c r="D139" s="81">
        <f>'raw data'!D139</f>
        <v>38378.02003472222</v>
      </c>
      <c r="E139" s="15">
        <f>'raw data'!E139</f>
        <v>1440.0981597331222</v>
      </c>
      <c r="F139" s="31">
        <f>'raw data'!F139</f>
        <v>4.141665904132628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JGb-1 (1)</v>
      </c>
      <c r="D140" s="81">
        <f>'raw data'!D140</f>
        <v>38378.02866898148</v>
      </c>
      <c r="E140" s="15">
        <f>'raw data'!E140</f>
        <v>12270.237159278013</v>
      </c>
      <c r="F140" s="31">
        <f>'raw data'!F140</f>
        <v>3.1095549400096107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38378.037303240744</v>
      </c>
      <c r="E141" s="15">
        <f>'raw data'!E141</f>
        <v>28103.708875286593</v>
      </c>
      <c r="F141" s="31">
        <f>'raw data'!F141</f>
        <v>1.4540794844765588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1309D98R3(26-46)</v>
      </c>
      <c r="D142" s="81">
        <f>'raw data'!D142</f>
        <v>38378.04592592592</v>
      </c>
      <c r="E142" s="15">
        <f>'raw data'!E142</f>
        <v>3199.3610663483555</v>
      </c>
      <c r="F142" s="31">
        <f>'raw data'!F142</f>
        <v>1.7864257872747968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38378.05457175926</v>
      </c>
      <c r="E143" s="173">
        <v>263.65</v>
      </c>
      <c r="F143" s="174">
        <v>16.354777741989672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1309D100R1(50-55)</v>
      </c>
      <c r="D144" s="81">
        <f>'raw data'!D144</f>
        <v>38378.063206018516</v>
      </c>
      <c r="E144" s="15">
        <f>'raw data'!E144</f>
        <v>1837.7026246534765</v>
      </c>
      <c r="F144" s="31">
        <f>'raw data'!F144</f>
        <v>3.6694641581112175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1309D83R2(32-42)</v>
      </c>
      <c r="D145" s="81">
        <f>'raw data'!D145</f>
        <v>38378.0718287037</v>
      </c>
      <c r="E145" s="15">
        <f>'raw data'!E145</f>
        <v>2387.217001459784</v>
      </c>
      <c r="F145" s="31">
        <f>'raw data'!F145</f>
        <v>2.866892481451022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38378.080462962964</v>
      </c>
      <c r="E146" s="15">
        <f>'raw data'!E146</f>
        <v>28042.94154817846</v>
      </c>
      <c r="F146" s="31">
        <f>'raw data'!F146</f>
        <v>2.1255140578110954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38378.08909722222</v>
      </c>
      <c r="E147" s="15">
        <f>'raw data'!E147</f>
        <v>76893.34137977935</v>
      </c>
      <c r="F147" s="31">
        <f>'raw data'!F147</f>
        <v>2.2410389306058445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(2)</v>
      </c>
      <c r="D148" s="81">
        <f>'raw data'!D148</f>
        <v>38378.097719907404</v>
      </c>
      <c r="E148" s="173">
        <v>212.58</v>
      </c>
      <c r="F148" s="174">
        <v>14.44948658140163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38378.10633101852</v>
      </c>
      <c r="E149" s="173">
        <v>307.06</v>
      </c>
      <c r="F149" s="174">
        <v>17.75020865428873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JGB-1 (2)</v>
      </c>
      <c r="D150" s="81">
        <f>'raw data'!D150</f>
        <v>38378.114965277775</v>
      </c>
      <c r="E150" s="173">
        <v>24288.01</v>
      </c>
      <c r="F150" s="174">
        <v>2.226797352793166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38378.12359953704</v>
      </c>
      <c r="E151" s="175">
        <v>27143.63</v>
      </c>
      <c r="F151" s="175">
        <v>3.261478099686645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 (1)</v>
      </c>
      <c r="D159" s="81">
        <f>'raw data'!D159</f>
        <v>38377.852476851855</v>
      </c>
      <c r="E159" s="15">
        <f>'raw data'!E159</f>
        <v>848867.5915360604</v>
      </c>
      <c r="F159" s="31">
        <f>'raw data'!F159</f>
        <v>4.156991703560819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38377.861122685186</v>
      </c>
      <c r="E160" s="173">
        <v>487.89</v>
      </c>
      <c r="F160" s="174">
        <v>1.2261213324405282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38377.86975694444</v>
      </c>
      <c r="E161" s="15">
        <f>'raw data'!E161</f>
        <v>1115575.9041934318</v>
      </c>
      <c r="F161" s="31">
        <f>'raw data'!F161</f>
        <v>1.7605181008682507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38377.87840277778</v>
      </c>
      <c r="E162" s="175">
        <v>837438.88</v>
      </c>
      <c r="F162" s="175">
        <v>2.736521426155133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38377.88706018519</v>
      </c>
      <c r="E163" s="15">
        <f>'raw data'!E163</f>
        <v>5410311.636328527</v>
      </c>
      <c r="F163" s="31">
        <f>'raw data'!F163</f>
        <v>4.0464605013286485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1309D89R2(123-129)</v>
      </c>
      <c r="D164" s="81">
        <f>'raw data'!D164</f>
        <v>38377.89569444444</v>
      </c>
      <c r="E164" s="15">
        <f>'raw data'!E164</f>
        <v>1179743.2466669164</v>
      </c>
      <c r="F164" s="31">
        <f>'raw data'!F164</f>
        <v>2.078432996850335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38377.904328703706</v>
      </c>
      <c r="E165" s="15">
        <f>'raw data'!E165</f>
        <v>869629.9027157497</v>
      </c>
      <c r="F165" s="31">
        <f>'raw data'!F165</f>
        <v>1.5457860160605608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1309D91R2(56-65)</v>
      </c>
      <c r="D166" s="81">
        <f>'raw data'!D166</f>
        <v>38377.912986111114</v>
      </c>
      <c r="E166" s="15">
        <f>'raw data'!E166</f>
        <v>1628359.6846866524</v>
      </c>
      <c r="F166" s="31">
        <f>'raw data'!F166</f>
        <v>1.4292430049837526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1309D91R2(81-91)</v>
      </c>
      <c r="D167" s="81">
        <f>'raw data'!D167</f>
        <v>38377.921631944446</v>
      </c>
      <c r="E167" s="15">
        <f>'raw data'!E167</f>
        <v>1337974.620901355</v>
      </c>
      <c r="F167" s="31">
        <f>'raw data'!F167</f>
        <v>2.1942654417237173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1309D92R1(103-115)</v>
      </c>
      <c r="D168" s="81">
        <f>'raw data'!D168</f>
        <v>38377.9302662037</v>
      </c>
      <c r="E168" s="15">
        <f>'raw data'!E168</f>
        <v>1437319.1885042842</v>
      </c>
      <c r="F168" s="31">
        <f>'raw data'!F168</f>
        <v>0.7411279779623834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38377.93892361111</v>
      </c>
      <c r="E169" s="15">
        <f>'raw data'!E169</f>
        <v>437598.8855082186</v>
      </c>
      <c r="F169" s="31">
        <f>'raw data'!F169</f>
        <v>3.4437654094995067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38377.94755787037</v>
      </c>
      <c r="E170" s="173">
        <v>831419.45</v>
      </c>
      <c r="F170" s="174">
        <v>4.834609168254539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38377.95618055556</v>
      </c>
      <c r="E171" s="15">
        <f>'raw data'!E171</f>
        <v>5725147.983224235</v>
      </c>
      <c r="F171" s="31">
        <f>'raw data'!F171</f>
        <v>4.564298095252932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1309D93R1(11-16)</v>
      </c>
      <c r="D172" s="81">
        <f>'raw data'!D172</f>
        <v>38377.96481481481</v>
      </c>
      <c r="E172" s="15">
        <f>'raw data'!E172</f>
        <v>357734.4761370007</v>
      </c>
      <c r="F172" s="31">
        <f>'raw data'!F172</f>
        <v>1.0711082789998023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1309D94R1(66-76)</v>
      </c>
      <c r="D173" s="81">
        <f>'raw data'!D173</f>
        <v>38377.97346064815</v>
      </c>
      <c r="E173" s="15">
        <f>'raw data'!E173</f>
        <v>1096413.332560991</v>
      </c>
      <c r="F173" s="31">
        <f>'raw data'!F173</f>
        <v>2.473143185184058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1309D94R3(18-26)</v>
      </c>
      <c r="D174" s="81">
        <f>'raw data'!D174</f>
        <v>38377.98210648148</v>
      </c>
      <c r="E174" s="15">
        <f>'raw data'!E174</f>
        <v>1074901.0010827477</v>
      </c>
      <c r="F174" s="31">
        <f>'raw data'!F174</f>
        <v>3.283684461479705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38377.99072916667</v>
      </c>
      <c r="E175" s="15">
        <f>'raw data'!E175</f>
        <v>833158.4733229901</v>
      </c>
      <c r="F175" s="31">
        <f>'raw data'!F175</f>
        <v>4.23051763651556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38377.99936342592</v>
      </c>
      <c r="E176" s="15">
        <f>'raw data'!E176</f>
        <v>1154362.2121682405</v>
      </c>
      <c r="F176" s="31">
        <f>'raw data'!F176</f>
        <v>2.2773397709738163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1309D95R3(39-51)</v>
      </c>
      <c r="D177" s="81">
        <f>'raw data'!D177</f>
        <v>38378.00800925926</v>
      </c>
      <c r="E177" s="15">
        <f>'raw data'!E177</f>
        <v>1374045.3263223313</v>
      </c>
      <c r="F177" s="31">
        <f>'raw data'!F177</f>
        <v>0.5537196995446474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1309D97R1(8-18)</v>
      </c>
      <c r="D178" s="81">
        <f>'raw data'!D178</f>
        <v>38378.01663194445</v>
      </c>
      <c r="E178" s="15">
        <f>'raw data'!E178</f>
        <v>1320809.6411204087</v>
      </c>
      <c r="F178" s="31">
        <f>'raw data'!F178</f>
        <v>3.599343659834363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JGb-1 (1)</v>
      </c>
      <c r="D179" s="81">
        <f>'raw data'!D179</f>
        <v>38378.02525462963</v>
      </c>
      <c r="E179" s="173">
        <v>892828.155</v>
      </c>
      <c r="F179" s="174">
        <v>1.758391915982814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38378.033900462964</v>
      </c>
      <c r="E180" s="15">
        <f>'raw data'!E180</f>
        <v>846612.8040426619</v>
      </c>
      <c r="F180" s="31">
        <f>'raw data'!F180</f>
        <v>3.0580629376889075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1309D98R3(26-46)</v>
      </c>
      <c r="D181" s="81">
        <f>'raw data'!D181</f>
        <v>38378.04252314815</v>
      </c>
      <c r="E181" s="173">
        <v>1300653.66</v>
      </c>
      <c r="F181" s="174">
        <v>3.5071462567424083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38378.051157407404</v>
      </c>
      <c r="E182" s="173">
        <v>3457499.0949999997</v>
      </c>
      <c r="F182" s="174">
        <v>8.955292840791818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1309D100R1(50-55)</v>
      </c>
      <c r="D183" s="81">
        <f>'raw data'!D183</f>
        <v>38378.05980324074</v>
      </c>
      <c r="E183" s="15">
        <f>'raw data'!E183</f>
        <v>3689217.8015873865</v>
      </c>
      <c r="F183" s="31">
        <f>'raw data'!F183</f>
        <v>3.137676562835096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1309D83R2(32-42)</v>
      </c>
      <c r="D184" s="81">
        <f>'raw data'!D184</f>
        <v>38378.06842592593</v>
      </c>
      <c r="E184" s="15">
        <f>'raw data'!E184</f>
        <v>2442764.23158546</v>
      </c>
      <c r="F184" s="31">
        <f>'raw data'!F184</f>
        <v>3.0771198099184853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38378.077060185184</v>
      </c>
      <c r="E185" s="175">
        <v>873951.435</v>
      </c>
      <c r="F185" s="175">
        <v>0.23522316083897615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38378.085694444446</v>
      </c>
      <c r="E186" s="173">
        <v>456382.625</v>
      </c>
      <c r="F186" s="174">
        <v>0.7099117267933368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(2)</v>
      </c>
      <c r="D187" s="81">
        <f>'raw data'!D187</f>
        <v>38378.094305555554</v>
      </c>
      <c r="E187" s="173">
        <v>600.59</v>
      </c>
      <c r="F187" s="174">
        <v>2.889225663150974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38378.10293981482</v>
      </c>
      <c r="E188" s="173">
        <v>5813136.48</v>
      </c>
      <c r="F188" s="174">
        <v>4.967279441496186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JGB-1 (2)</v>
      </c>
      <c r="D189" s="81">
        <f>'raw data'!D189</f>
        <v>38378.111550925925</v>
      </c>
      <c r="E189" s="173">
        <v>870235.5</v>
      </c>
      <c r="F189" s="174">
        <v>2.7969393240483558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38378.12019675926</v>
      </c>
      <c r="E190" s="173">
        <v>803887.24</v>
      </c>
      <c r="F190" s="174">
        <v>0.5758345412831644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 (1)</v>
      </c>
      <c r="D198" s="81">
        <f>'raw data'!D198</f>
        <v>38377.85091435185</v>
      </c>
      <c r="E198" s="15">
        <f>'raw data'!E198</f>
        <v>434605.94374100363</v>
      </c>
      <c r="F198" s="31">
        <f>'raw data'!F198</f>
        <v>2.9396730587472133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38377.85954861111</v>
      </c>
      <c r="E199" s="15">
        <f>'raw data'!E199</f>
        <v>11602.646232308198</v>
      </c>
      <c r="F199" s="31">
        <f>'raw data'!F199</f>
        <v>1.4548269288536366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38377.86818287037</v>
      </c>
      <c r="E200" s="15">
        <f>'raw data'!E200</f>
        <v>452420.8296610514</v>
      </c>
      <c r="F200" s="31">
        <f>'raw data'!F200</f>
        <v>1.956548665456447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38377.87684027778</v>
      </c>
      <c r="E201" s="15">
        <f>'raw data'!E201</f>
        <v>446760.3243625959</v>
      </c>
      <c r="F201" s="31">
        <f>'raw data'!F201</f>
        <v>2.004529782917202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38377.88548611111</v>
      </c>
      <c r="E202" s="15">
        <f>'raw data'!E202</f>
        <v>320480.69029426575</v>
      </c>
      <c r="F202" s="31">
        <f>'raw data'!F202</f>
        <v>2.935135891086874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1309D89R2(123-129)</v>
      </c>
      <c r="D203" s="81">
        <f>'raw data'!D203</f>
        <v>38377.89413194444</v>
      </c>
      <c r="E203" s="15">
        <f>'raw data'!E203</f>
        <v>258794.11227242154</v>
      </c>
      <c r="F203" s="31">
        <f>'raw data'!F203</f>
        <v>0.8430979011689811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38377.902766203704</v>
      </c>
      <c r="E204" s="175">
        <v>445650.425</v>
      </c>
      <c r="F204" s="175">
        <v>2.3503515196948417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1309D91R2(56-65)</v>
      </c>
      <c r="D205" s="81">
        <f>'raw data'!D205</f>
        <v>38377.91142361111</v>
      </c>
      <c r="E205" s="173">
        <v>234041</v>
      </c>
      <c r="F205" s="174">
        <v>2.471660587474648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1309D91R2(81-91)</v>
      </c>
      <c r="D206" s="81">
        <f>'raw data'!D206</f>
        <v>38377.92005787037</v>
      </c>
      <c r="E206" s="15">
        <f>'raw data'!E206</f>
        <v>172513.01222658157</v>
      </c>
      <c r="F206" s="31">
        <f>'raw data'!F206</f>
        <v>0.45793971136211903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1309D92R1(103-115)</v>
      </c>
      <c r="D207" s="81">
        <f>'raw data'!D207</f>
        <v>38377.92870370371</v>
      </c>
      <c r="E207" s="15">
        <f>'raw data'!E207</f>
        <v>291399.6119451523</v>
      </c>
      <c r="F207" s="31">
        <f>'raw data'!F207</f>
        <v>2.141382546620485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38377.93734953704</v>
      </c>
      <c r="E208" s="15">
        <f>'raw data'!E208</f>
        <v>276813.0973375638</v>
      </c>
      <c r="F208" s="31">
        <f>'raw data'!F208</f>
        <v>3.8769786042819625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38377.94598379629</v>
      </c>
      <c r="E209" s="173">
        <v>445410.015</v>
      </c>
      <c r="F209" s="174">
        <v>1.5406818149926624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38377.954618055555</v>
      </c>
      <c r="E210" s="15">
        <f>'raw data'!E210</f>
        <v>325613.67224502563</v>
      </c>
      <c r="F210" s="31">
        <f>'raw data'!F210</f>
        <v>1.776900263146329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1309D93R1(11-16)</v>
      </c>
      <c r="D211" s="81">
        <f>'raw data'!D211</f>
        <v>38377.96325231482</v>
      </c>
      <c r="E211" s="15">
        <f>'raw data'!E211</f>
        <v>185844.97529300052</v>
      </c>
      <c r="F211" s="31">
        <f>'raw data'!F211</f>
        <v>2.0260265270003455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1309D94R1(66-76)</v>
      </c>
      <c r="D212" s="81">
        <f>'raw data'!D212</f>
        <v>38377.97189814815</v>
      </c>
      <c r="E212" s="173">
        <v>281502.485</v>
      </c>
      <c r="F212" s="174">
        <v>1.3532346939034448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1309D94R3(18-26)</v>
      </c>
      <c r="D213" s="81">
        <f>'raw data'!D213</f>
        <v>38377.98054398148</v>
      </c>
      <c r="E213" s="15">
        <f>'raw data'!E213</f>
        <v>473895.7194752693</v>
      </c>
      <c r="F213" s="31">
        <f>'raw data'!F213</f>
        <v>2.6272682241828234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38377.989166666666</v>
      </c>
      <c r="E214" s="15">
        <f>'raw data'!E214</f>
        <v>444007.0325102806</v>
      </c>
      <c r="F214" s="31">
        <f>'raw data'!F214</f>
        <v>2.9858240948370685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38377.99778935185</v>
      </c>
      <c r="E215" s="173">
        <v>463360.625</v>
      </c>
      <c r="F215" s="174">
        <v>0.02625246364308274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1309D95R3(39-51)</v>
      </c>
      <c r="D216" s="81">
        <f>'raw data'!D216</f>
        <v>38378.00643518518</v>
      </c>
      <c r="E216" s="15">
        <f>'raw data'!E216</f>
        <v>296290.71349716187</v>
      </c>
      <c r="F216" s="31">
        <f>'raw data'!F216</f>
        <v>3.0889487245835623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1309D97R1(8-18)</v>
      </c>
      <c r="D217" s="81">
        <f>'raw data'!D217</f>
        <v>38378.01505787037</v>
      </c>
      <c r="E217" s="15">
        <f>'raw data'!E217</f>
        <v>353650.8812724749</v>
      </c>
      <c r="F217" s="31">
        <f>'raw data'!F217</f>
        <v>1.6811146912679993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JGb-1 (1)</v>
      </c>
      <c r="D218" s="81">
        <f>'raw data'!D218</f>
        <v>38378.02369212963</v>
      </c>
      <c r="E218" s="173">
        <v>515221.655</v>
      </c>
      <c r="F218" s="174">
        <v>5.267127097698618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38378.03233796296</v>
      </c>
      <c r="E219" s="15">
        <f>'raw data'!E219</f>
        <v>456415.6093169848</v>
      </c>
      <c r="F219" s="31">
        <f>'raw data'!F219</f>
        <v>1.1855202380606924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1309D98R3(26-46)</v>
      </c>
      <c r="D220" s="81">
        <f>'raw data'!D220</f>
        <v>38378.04096064815</v>
      </c>
      <c r="E220" s="173">
        <v>286881.38</v>
      </c>
      <c r="F220" s="174">
        <v>4.0144384516887825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38378.04958333333</v>
      </c>
      <c r="E221" s="176">
        <v>348637.02</v>
      </c>
      <c r="F221" s="174"/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1309D100R1(50-55)</v>
      </c>
      <c r="D222" s="81">
        <f>'raw data'!D222</f>
        <v>38378.058229166665</v>
      </c>
      <c r="E222" s="15">
        <f>'raw data'!E222</f>
        <v>379774.4478457769</v>
      </c>
      <c r="F222" s="31">
        <f>'raw data'!F222</f>
        <v>4.7969741466413245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1309D83R2(32-42)</v>
      </c>
      <c r="D223" s="81">
        <f>'raw data'!D223</f>
        <v>38378.06686342593</v>
      </c>
      <c r="E223" s="15">
        <f>'raw data'!E223</f>
        <v>301914.4930553436</v>
      </c>
      <c r="F223" s="31">
        <f>'raw data'!F223</f>
        <v>4.941105257806074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38378.07548611111</v>
      </c>
      <c r="E224" s="15">
        <f>'raw data'!E224</f>
        <v>466490.0271526972</v>
      </c>
      <c r="F224" s="31">
        <f>'raw data'!F224</f>
        <v>1.4790204083073706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38378.084131944444</v>
      </c>
      <c r="E225" s="173">
        <v>268082.04500000004</v>
      </c>
      <c r="F225" s="174">
        <v>4.626199220033349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(2)</v>
      </c>
      <c r="D226" s="81">
        <f>'raw data'!D226</f>
        <v>38378.09274305555</v>
      </c>
      <c r="E226" s="15">
        <f>'raw data'!E226</f>
        <v>12326.132870097954</v>
      </c>
      <c r="F226" s="31">
        <f>'raw data'!F226</f>
        <v>2.742581795215044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38378.101377314815</v>
      </c>
      <c r="E227" s="15">
        <f>'raw data'!E227</f>
        <v>302880.1393122648</v>
      </c>
      <c r="F227" s="31">
        <f>'raw data'!F227</f>
        <v>4.06998922005725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JGB-1 (2)</v>
      </c>
      <c r="D228" s="81">
        <f>'raw data'!D228</f>
        <v>38378.109988425924</v>
      </c>
      <c r="E228" s="15">
        <f>'raw data'!E228</f>
        <v>499251.0762376761</v>
      </c>
      <c r="F228" s="31">
        <f>'raw data'!F228</f>
        <v>3.6346279972623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38378.118622685186</v>
      </c>
      <c r="E229" s="173">
        <v>437737.96</v>
      </c>
      <c r="F229" s="174">
        <v>8.37875202824728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 (1)</v>
      </c>
      <c r="D237" s="81">
        <f>'raw data'!D237</f>
        <v>38377.85527777778</v>
      </c>
      <c r="E237" s="15">
        <f>'raw data'!E237</f>
        <v>430362.0658109971</v>
      </c>
      <c r="F237" s="31">
        <f>'raw data'!F237</f>
        <v>1.2031222059519484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38377.863900462966</v>
      </c>
      <c r="E238" s="15">
        <f>'raw data'!E238</f>
        <v>2083.438212054471</v>
      </c>
      <c r="F238" s="31">
        <f>'raw data'!F238</f>
        <v>0.25135687403230966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38377.872569444444</v>
      </c>
      <c r="E239" s="15">
        <f>'raw data'!E239</f>
        <v>343325.94281673373</v>
      </c>
      <c r="F239" s="31">
        <f>'raw data'!F239</f>
        <v>3.009374184325754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38377.881203703706</v>
      </c>
      <c r="E240" s="15">
        <f>'raw data'!E240</f>
        <v>419582.82911523245</v>
      </c>
      <c r="F240" s="31">
        <f>'raw data'!F240</f>
        <v>2.5985784546843878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38377.889861111114</v>
      </c>
      <c r="E241" s="15">
        <f>'raw data'!E241</f>
        <v>6644.996752917767</v>
      </c>
      <c r="F241" s="31">
        <f>'raw data'!F241</f>
        <v>1.664021883595188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1309D89R2(123-129)</v>
      </c>
      <c r="D242" s="81">
        <f>'raw data'!D242</f>
        <v>38377.89849537037</v>
      </c>
      <c r="E242" s="15">
        <f>'raw data'!E242</f>
        <v>384199.4992039993</v>
      </c>
      <c r="F242" s="31">
        <f>'raw data'!F242</f>
        <v>2.35780973815686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38377.90712962963</v>
      </c>
      <c r="E243" s="15">
        <f>'raw data'!E243</f>
        <v>428124.89051771106</v>
      </c>
      <c r="F243" s="31">
        <f>'raw data'!F243</f>
        <v>5.547819789444559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1309D91R2(56-65)</v>
      </c>
      <c r="D244" s="81">
        <f>'raw data'!D244</f>
        <v>38377.91578703704</v>
      </c>
      <c r="E244" s="15">
        <f>'raw data'!E244</f>
        <v>214369.7160710494</v>
      </c>
      <c r="F244" s="31">
        <f>'raw data'!F244</f>
        <v>1.2093609514758816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1309D91R2(81-91)</v>
      </c>
      <c r="D245" s="81">
        <f>'raw data'!D245</f>
        <v>38377.92443287037</v>
      </c>
      <c r="E245" s="15">
        <f>'raw data'!E245</f>
        <v>298776.5057821274</v>
      </c>
      <c r="F245" s="31">
        <f>'raw data'!F245</f>
        <v>1.2784754873111006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1309D92R1(103-115)</v>
      </c>
      <c r="D246" s="81">
        <f>'raw data'!D246</f>
        <v>38377.93306712963</v>
      </c>
      <c r="E246" s="15">
        <f>'raw data'!E246</f>
        <v>314876.63836193085</v>
      </c>
      <c r="F246" s="31">
        <f>'raw data'!F246</f>
        <v>0.9975980520840113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38377.941712962966</v>
      </c>
      <c r="E247" s="15">
        <f>'raw data'!E247</f>
        <v>593741.2569917043</v>
      </c>
      <c r="F247" s="31">
        <f>'raw data'!F247</f>
        <v>3.3188185522892697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38377.9503587963</v>
      </c>
      <c r="E248" s="15">
        <f>'raw data'!E248</f>
        <v>430597.58490387595</v>
      </c>
      <c r="F248" s="31">
        <f>'raw data'!F248</f>
        <v>1.7064024052642512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38377.958969907406</v>
      </c>
      <c r="E249" s="173">
        <v>3606.56</v>
      </c>
      <c r="F249" s="174">
        <v>3.155018167687112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1309D93R1(11-16)</v>
      </c>
      <c r="D250" s="81">
        <f>'raw data'!D250</f>
        <v>38377.967627314814</v>
      </c>
      <c r="E250" s="15">
        <f>'raw data'!E250</f>
        <v>946596.4446382511</v>
      </c>
      <c r="F250" s="31">
        <f>'raw data'!F250</f>
        <v>3.456361646730538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1309D94R1(66-76)</v>
      </c>
      <c r="D251" s="81">
        <f>'raw data'!D251</f>
        <v>38377.97626157408</v>
      </c>
      <c r="E251" s="173">
        <v>372913.28500000003</v>
      </c>
      <c r="F251" s="174">
        <v>5.057066876723006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1309D94R3(18-26)</v>
      </c>
      <c r="D252" s="81">
        <f>'raw data'!D252</f>
        <v>38377.98490740741</v>
      </c>
      <c r="E252" s="173">
        <v>437953.41500000004</v>
      </c>
      <c r="F252" s="174">
        <v>1.109053503593746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38377.99353009259</v>
      </c>
      <c r="E253" s="15">
        <f>'raw data'!E253</f>
        <v>428308.79056294705</v>
      </c>
      <c r="F253" s="31">
        <f>'raw data'!F253</f>
        <v>3.401699252721222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38378.002175925925</v>
      </c>
      <c r="E254" s="15">
        <f>'raw data'!E254</f>
        <v>348331.5814803436</v>
      </c>
      <c r="F254" s="31">
        <f>'raw data'!F254</f>
        <v>4.207263480653181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1309D95R3(39-51)</v>
      </c>
      <c r="D255" s="81">
        <f>'raw data'!D255</f>
        <v>38378.01081018519</v>
      </c>
      <c r="E255" s="173">
        <v>300980.505</v>
      </c>
      <c r="F255" s="174">
        <v>3.007261501904037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1309D97R1(8-18)</v>
      </c>
      <c r="D256" s="81">
        <f>'raw data'!D256</f>
        <v>38378.019421296296</v>
      </c>
      <c r="E256" s="15">
        <f>'raw data'!E256</f>
        <v>350222.76289463043</v>
      </c>
      <c r="F256" s="31">
        <f>'raw data'!F256</f>
        <v>2.327069755778127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JGb-1 (1)</v>
      </c>
      <c r="D257" s="81">
        <f>'raw data'!D257</f>
        <v>38378.02806712963</v>
      </c>
      <c r="E257" s="15">
        <f>'raw data'!E257</f>
        <v>244934.3224117756</v>
      </c>
      <c r="F257" s="31">
        <f>'raw data'!F257</f>
        <v>5.534349045706022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38378.03670138889</v>
      </c>
      <c r="E258" s="15">
        <f>'raw data'!E258</f>
        <v>425703.2063709883</v>
      </c>
      <c r="F258" s="31">
        <f>'raw data'!F258</f>
        <v>2.2036998531636103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1309D98R3(26-46)</v>
      </c>
      <c r="D259" s="81">
        <f>'raw data'!D259</f>
        <v>38378.045324074075</v>
      </c>
      <c r="E259" s="15">
        <f>'raw data'!E259</f>
        <v>354055.74360370636</v>
      </c>
      <c r="F259" s="31">
        <f>'raw data'!F259</f>
        <v>1.1927503491063944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38378.05395833333</v>
      </c>
      <c r="E260" s="15">
        <f>'raw data'!E260</f>
        <v>6853.955675319148</v>
      </c>
      <c r="F260" s="31">
        <f>'raw data'!F260</f>
        <v>3.3928006721591895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1309D100R1(50-55)</v>
      </c>
      <c r="D261" s="81">
        <f>'raw data'!D261</f>
        <v>38378.06260416667</v>
      </c>
      <c r="E261" s="15">
        <f>'raw data'!E261</f>
        <v>102320.67703719935</v>
      </c>
      <c r="F261" s="31">
        <f>'raw data'!F261</f>
        <v>3.4572466107500173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1309D83R2(32-42)</v>
      </c>
      <c r="D262" s="81">
        <f>'raw data'!D262</f>
        <v>38378.071226851855</v>
      </c>
      <c r="E262" s="15">
        <f>'raw data'!E262</f>
        <v>139298.46145788828</v>
      </c>
      <c r="F262" s="31">
        <f>'raw data'!F262</f>
        <v>2.8652266350946936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38378.07986111111</v>
      </c>
      <c r="E263" s="15">
        <f>'raw data'!E263</f>
        <v>425750.04338089505</v>
      </c>
      <c r="F263" s="31">
        <f>'raw data'!F263</f>
        <v>4.683276875944921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38378.08849537037</v>
      </c>
      <c r="E264" s="15">
        <f>'raw data'!E264</f>
        <v>607992.8203585955</v>
      </c>
      <c r="F264" s="31">
        <f>'raw data'!F264</f>
        <v>3.3601971173190828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(2)</v>
      </c>
      <c r="D265" s="81">
        <f>'raw data'!D265</f>
        <v>38378.09711805556</v>
      </c>
      <c r="E265" s="173">
        <v>2427.91</v>
      </c>
      <c r="F265" s="174">
        <v>0.6943183916806842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38378.105729166666</v>
      </c>
      <c r="E266" s="15">
        <f>'raw data'!E266</f>
        <v>3518.7325510904193</v>
      </c>
      <c r="F266" s="31">
        <f>'raw data'!F266</f>
        <v>4.7938047889734685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JGB-1 (2)</v>
      </c>
      <c r="D267" s="81">
        <f>'raw data'!D267</f>
        <v>38378.11436342593</v>
      </c>
      <c r="E267" s="173">
        <v>253891.47</v>
      </c>
      <c r="F267" s="174">
        <v>0.9594917521256571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38378.12299768518</v>
      </c>
      <c r="E268" s="173">
        <v>400329.725</v>
      </c>
      <c r="F268" s="174">
        <v>1.924719026657987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 (1)</v>
      </c>
      <c r="D276" s="81">
        <f>'raw data'!D276</f>
        <v>38377.849583333336</v>
      </c>
      <c r="E276" s="173">
        <v>263.83</v>
      </c>
      <c r="F276" s="174">
        <v>0.7182830510446224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38377.85822916667</v>
      </c>
      <c r="E277" s="173">
        <v>37.215</v>
      </c>
      <c r="F277" s="174">
        <v>35.93010676404029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38377.86685185185</v>
      </c>
      <c r="E278" s="173">
        <v>61.595</v>
      </c>
      <c r="F278" s="174">
        <v>10.435263643129774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38377.87550925926</v>
      </c>
      <c r="E279" s="171">
        <f>'raw data'!E279</f>
        <v>288.05688032835326</v>
      </c>
      <c r="F279" s="172">
        <f>'raw data'!F279</f>
        <v>5.92767141470153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38377.88415509259</v>
      </c>
      <c r="E280" s="173">
        <v>23.49</v>
      </c>
      <c r="F280" s="174">
        <v>44.97307497201795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1309D89R2(123-129)</v>
      </c>
      <c r="D281" s="81">
        <f>'raw data'!D281</f>
        <v>38377.892800925925</v>
      </c>
      <c r="E281" s="171">
        <f>'raw data'!E281</f>
        <v>20.235453974060086</v>
      </c>
      <c r="F281" s="172">
        <f>'raw data'!F281</f>
        <v>43.18053075489085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38377.90143518519</v>
      </c>
      <c r="E282" s="171">
        <f>'raw data'!E282</f>
        <v>291.33368322674005</v>
      </c>
      <c r="F282" s="172">
        <f>'raw data'!F282</f>
        <v>7.278597893585035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1309D91R2(56-65)</v>
      </c>
      <c r="D283" s="81">
        <f>'raw data'!D283</f>
        <v>38377.910104166665</v>
      </c>
      <c r="E283" s="171">
        <f>'raw data'!E283</f>
        <v>19.02819016042344</v>
      </c>
      <c r="F283" s="172">
        <f>'raw data'!F283</f>
        <v>91.35797101548991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1309D91R2(81-91)</v>
      </c>
      <c r="D284" s="81">
        <f>'raw data'!D284</f>
        <v>38377.91873842593</v>
      </c>
      <c r="E284" s="173">
        <v>31.77</v>
      </c>
      <c r="F284" s="174">
        <v>84.93293915668445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1309D92R1(103-115)</v>
      </c>
      <c r="D285" s="81">
        <f>'raw data'!D285</f>
        <v>38377.92737268518</v>
      </c>
      <c r="E285" s="171">
        <f>'raw data'!E285</f>
        <v>14.234126936640404</v>
      </c>
      <c r="F285" s="172">
        <f>'raw data'!F285</f>
        <v>109.60467099517393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38377.93601851852</v>
      </c>
      <c r="E286" s="173">
        <v>113.795</v>
      </c>
      <c r="F286" s="174">
        <v>0.6027449165178336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38377.944652777776</v>
      </c>
      <c r="E287" s="173">
        <v>305.11</v>
      </c>
      <c r="F287" s="174">
        <v>8.278278071509854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38377.95329861111</v>
      </c>
      <c r="E288" s="173">
        <v>46.085</v>
      </c>
      <c r="F288" s="174">
        <v>39.66303633215206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1309D93R1(11-16)</v>
      </c>
      <c r="D289" s="81">
        <f>'raw data'!D289</f>
        <v>38377.96193287037</v>
      </c>
      <c r="E289" s="15">
        <f>'raw data'!E289</f>
        <v>1290.935277782377</v>
      </c>
      <c r="F289" s="31">
        <f>'raw data'!F289</f>
        <v>1.8587676920147727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1309D94R1(66-76)</v>
      </c>
      <c r="D290" s="81">
        <f>'raw data'!D290</f>
        <v>38377.97056712963</v>
      </c>
      <c r="E290" s="173">
        <v>16.51</v>
      </c>
      <c r="F290" s="174">
        <v>58.03329427666699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1309D94R3(18-26)</v>
      </c>
      <c r="D291" s="81">
        <f>'raw data'!D291</f>
        <v>38377.97920138889</v>
      </c>
      <c r="E291" s="173">
        <v>118.29</v>
      </c>
      <c r="F291" s="174">
        <v>13.808577771079017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38377.98783564815</v>
      </c>
      <c r="E292" s="173">
        <v>304.015</v>
      </c>
      <c r="F292" s="174">
        <v>2.877131353149432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38377.996458333335</v>
      </c>
      <c r="E293" s="173">
        <v>59.08</v>
      </c>
      <c r="F293" s="174">
        <v>35.49896264386086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1309D95R3(39-51)</v>
      </c>
      <c r="D294" s="81">
        <f>'raw data'!D294</f>
        <v>38378.00510416667</v>
      </c>
      <c r="E294" s="173">
        <v>34.47</v>
      </c>
      <c r="F294" s="174">
        <v>5.2104764264984125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1309D97R1(8-18)</v>
      </c>
      <c r="D295" s="81">
        <f>'raw data'!D295</f>
        <v>38378.01373842593</v>
      </c>
      <c r="E295" s="173">
        <v>58.92</v>
      </c>
      <c r="F295" s="174">
        <v>12.049137955045651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JGb-1 (1)</v>
      </c>
      <c r="D296" s="81">
        <f>'raw data'!D296</f>
        <v>38378.022361111114</v>
      </c>
      <c r="E296" s="173">
        <v>97.34</v>
      </c>
      <c r="F296" s="174">
        <v>0.31962911826693363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38378.031006944446</v>
      </c>
      <c r="E297" s="173">
        <v>340.49</v>
      </c>
      <c r="F297" s="174">
        <v>7.904045373420324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1309D98R3(26-46)</v>
      </c>
      <c r="D298" s="81">
        <f>'raw data'!D298</f>
        <v>38378.03962962963</v>
      </c>
      <c r="E298" s="173">
        <v>13.94</v>
      </c>
      <c r="F298" s="174">
        <v>24.145109601491807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38378.04825231482</v>
      </c>
      <c r="E299" s="171">
        <f>'raw data'!E299</f>
        <v>10.36214897988017</v>
      </c>
      <c r="F299" s="172">
        <f>'raw data'!F299</f>
        <v>83.93527835227269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1309D100R1(50-55)</v>
      </c>
      <c r="D300" s="81">
        <f>'raw data'!D300</f>
        <v>38378.05689814815</v>
      </c>
      <c r="E300" s="171">
        <f>'raw data'!E300</f>
        <v>41.84455082467133</v>
      </c>
      <c r="F300" s="172">
        <f>'raw data'!F300</f>
        <v>102.04026119868553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1309D83R2(32-42)</v>
      </c>
      <c r="D301" s="81">
        <f>'raw data'!D301</f>
        <v>38378.06553240741</v>
      </c>
      <c r="E301" s="173">
        <v>53.035</v>
      </c>
      <c r="F301" s="174">
        <v>6.093104534784076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38378.074155092596</v>
      </c>
      <c r="E302" s="173">
        <v>354.24</v>
      </c>
      <c r="F302" s="174">
        <v>5.10209161221953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38378.08280092593</v>
      </c>
      <c r="E303" s="173">
        <v>146.33</v>
      </c>
      <c r="F303" s="174">
        <v>0.45423383742928086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(2)</v>
      </c>
      <c r="D304" s="81">
        <f>'raw data'!D304</f>
        <v>38378.09142361111</v>
      </c>
      <c r="E304" s="173">
        <v>25.035</v>
      </c>
      <c r="F304" s="174">
        <v>13.359756640752515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38378.1000462963</v>
      </c>
      <c r="E305" s="171">
        <f>'raw data'!E305</f>
        <v>56.058390146326225</v>
      </c>
      <c r="F305" s="172">
        <f>'raw data'!F305</f>
        <v>74.09343044239422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JGB-1 (2)</v>
      </c>
      <c r="D306" s="81">
        <f>'raw data'!D306</f>
        <v>38378.10865740741</v>
      </c>
      <c r="E306" s="173">
        <v>111.275</v>
      </c>
      <c r="F306" s="174">
        <v>6.500743537666515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38378.11729166667</v>
      </c>
      <c r="E307" s="15">
        <f>'raw data'!E307</f>
        <v>344.24210644802145</v>
      </c>
      <c r="F307" s="31">
        <f>'raw data'!F307</f>
        <v>4.104768209481649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 (1)</v>
      </c>
      <c r="D315" s="81">
        <f>'raw data'!D315</f>
        <v>38377.850173611114</v>
      </c>
      <c r="E315" s="15">
        <f>'raw data'!E315</f>
        <v>4641632.395847362</v>
      </c>
      <c r="F315" s="31">
        <f>'raw data'!F315</f>
        <v>1.3226806909352162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38377.85880787037</v>
      </c>
      <c r="E316" s="15">
        <f>'raw data'!E316</f>
        <v>9387.877297920253</v>
      </c>
      <c r="F316" s="31">
        <f>'raw data'!F316</f>
        <v>0.4605927344296095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38377.867430555554</v>
      </c>
      <c r="E317" s="15">
        <f>'raw data'!E317</f>
        <v>4530124.045019104</v>
      </c>
      <c r="F317" s="31">
        <f>'raw data'!F317</f>
        <v>0.561477332085239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38377.87608796296</v>
      </c>
      <c r="E318" s="15">
        <f>'raw data'!E318</f>
        <v>4760357.72471302</v>
      </c>
      <c r="F318" s="31">
        <f>'raw data'!F318</f>
        <v>1.7175565337889618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38377.884733796294</v>
      </c>
      <c r="E319" s="15">
        <f>'raw data'!E319</f>
        <v>4211540.309972391</v>
      </c>
      <c r="F319" s="31">
        <f>'raw data'!F319</f>
        <v>3.1509891361348155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1309D89R2(123-129)</v>
      </c>
      <c r="D320" s="81">
        <f>'raw data'!D320</f>
        <v>38377.893379629626</v>
      </c>
      <c r="E320" s="15">
        <f>'raw data'!E320</f>
        <v>4727831.791066683</v>
      </c>
      <c r="F320" s="31">
        <f>'raw data'!F320</f>
        <v>1.2786891091428276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38377.90201388889</v>
      </c>
      <c r="E321" s="15">
        <f>'raw data'!E321</f>
        <v>4737507.337732327</v>
      </c>
      <c r="F321" s="31">
        <f>'raw data'!F321</f>
        <v>2.011065695711386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1309D91R2(56-65)</v>
      </c>
      <c r="D322" s="81">
        <f>'raw data'!D322</f>
        <v>38377.91068287037</v>
      </c>
      <c r="E322" s="15">
        <f>'raw data'!E322</f>
        <v>4453154.003722134</v>
      </c>
      <c r="F322" s="31">
        <f>'raw data'!F322</f>
        <v>2.88833668003199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1309D91R2(81-91)</v>
      </c>
      <c r="D323" s="81">
        <f>'raw data'!D323</f>
        <v>38377.91931712963</v>
      </c>
      <c r="E323" s="15">
        <f>'raw data'!E323</f>
        <v>4501817.8652996</v>
      </c>
      <c r="F323" s="31">
        <f>'raw data'!F323</f>
        <v>2.955121235291319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1309D92R1(103-115)</v>
      </c>
      <c r="D324" s="81">
        <f>'raw data'!D324</f>
        <v>38377.92795138889</v>
      </c>
      <c r="E324" s="15">
        <f>'raw data'!E324</f>
        <v>4959317.6163033005</v>
      </c>
      <c r="F324" s="31">
        <f>'raw data'!F324</f>
        <v>1.5546902892955168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38377.93659722222</v>
      </c>
      <c r="E325" s="15">
        <f>'raw data'!E325</f>
        <v>5932277.2737131445</v>
      </c>
      <c r="F325" s="31">
        <f>'raw data'!F325</f>
        <v>0.5785873924187674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38377.945243055554</v>
      </c>
      <c r="E326" s="175">
        <v>4970800.36</v>
      </c>
      <c r="F326" s="175">
        <v>1.4673705085305693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38377.953877314816</v>
      </c>
      <c r="E327" s="15">
        <f>'raw data'!E327</f>
        <v>3910147.009005497</v>
      </c>
      <c r="F327" s="31">
        <f>'raw data'!F327</f>
        <v>2.5770424138895107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1309D93R1(11-16)</v>
      </c>
      <c r="D328" s="81">
        <f>'raw data'!D328</f>
        <v>38377.9625</v>
      </c>
      <c r="E328" s="15">
        <f>'raw data'!E328</f>
        <v>5092748.583964674</v>
      </c>
      <c r="F328" s="31">
        <f>'raw data'!F328</f>
        <v>3.999143033651594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1309D94R1(66-76)</v>
      </c>
      <c r="D329" s="81">
        <f>'raw data'!D329</f>
        <v>38377.97115740741</v>
      </c>
      <c r="E329" s="15">
        <f>'raw data'!E329</f>
        <v>4890373.556997967</v>
      </c>
      <c r="F329" s="31">
        <f>'raw data'!F329</f>
        <v>4.456659002066588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1309D94R3(18-26)</v>
      </c>
      <c r="D330" s="81">
        <f>'raw data'!D330</f>
        <v>38377.979791666665</v>
      </c>
      <c r="E330" s="15">
        <f>'raw data'!E330</f>
        <v>4999179.589407582</v>
      </c>
      <c r="F330" s="31">
        <f>'raw data'!F330</f>
        <v>2.0504737467388274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38377.98841435185</v>
      </c>
      <c r="E331" s="15">
        <f>'raw data'!E331</f>
        <v>4903892.302302194</v>
      </c>
      <c r="F331" s="31">
        <f>'raw data'!F331</f>
        <v>2.253094574467691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38377.997037037036</v>
      </c>
      <c r="E332" s="15">
        <f>'raw data'!E332</f>
        <v>4666876.870537737</v>
      </c>
      <c r="F332" s="31">
        <f>'raw data'!F332</f>
        <v>3.4336315684995595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1309D95R3(39-51)</v>
      </c>
      <c r="D333" s="81">
        <f>'raw data'!D333</f>
        <v>38378.005694444444</v>
      </c>
      <c r="E333" s="15">
        <f>'raw data'!E333</f>
        <v>4656345.613596468</v>
      </c>
      <c r="F333" s="31">
        <f>'raw data'!F333</f>
        <v>1.4503886597801958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1309D97R1(8-18)</v>
      </c>
      <c r="D334" s="81">
        <f>'raw data'!D334</f>
        <v>38378.01431712963</v>
      </c>
      <c r="E334" s="173">
        <v>4950233.025</v>
      </c>
      <c r="F334" s="174">
        <v>1.8012782995225414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JGb-1 (1)</v>
      </c>
      <c r="D335" s="81">
        <f>'raw data'!D335</f>
        <v>38378.022939814815</v>
      </c>
      <c r="E335" s="15">
        <f>'raw data'!E335</f>
        <v>4328320.650086427</v>
      </c>
      <c r="F335" s="31">
        <f>'raw data'!F335</f>
        <v>1.7202749227556036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38378.03158564815</v>
      </c>
      <c r="E336" s="175">
        <v>4843624.91</v>
      </c>
      <c r="F336" s="175">
        <v>1.1361755985389388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1309D98R3(26-46)</v>
      </c>
      <c r="D337" s="81">
        <f>'raw data'!D337</f>
        <v>38378.04020833333</v>
      </c>
      <c r="E337" s="15">
        <f>'raw data'!E337</f>
        <v>5005107.3558348995</v>
      </c>
      <c r="F337" s="31">
        <f>'raw data'!F337</f>
        <v>4.793189018581364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38378.04883101852</v>
      </c>
      <c r="E338" s="15">
        <f>'raw data'!E338</f>
        <v>4467228.497805505</v>
      </c>
      <c r="F338" s="31">
        <f>'raw data'!F338</f>
        <v>0.8063224254651233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1309D100R1(50-55)</v>
      </c>
      <c r="D339" s="81">
        <f>'raw data'!D339</f>
        <v>38378.057488425926</v>
      </c>
      <c r="E339" s="173">
        <v>4427232.095</v>
      </c>
      <c r="F339" s="174">
        <v>4.495331211451194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1309D83R2(32-42)</v>
      </c>
      <c r="D340" s="81">
        <f>'raw data'!D340</f>
        <v>38378.06612268519</v>
      </c>
      <c r="E340" s="15">
        <f>'raw data'!E340</f>
        <v>4473564.290530274</v>
      </c>
      <c r="F340" s="31">
        <f>'raw data'!F340</f>
        <v>2.726076256913143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38378.07474537037</v>
      </c>
      <c r="E341" s="173">
        <v>5194819.36</v>
      </c>
      <c r="F341" s="174">
        <v>0.3652579215850352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38378.08337962963</v>
      </c>
      <c r="E342" s="15">
        <f>'raw data'!E342</f>
        <v>5823204.678217993</v>
      </c>
      <c r="F342" s="31">
        <f>'raw data'!F342</f>
        <v>2.5911813840942117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(2)</v>
      </c>
      <c r="D343" s="81">
        <f>'raw data'!D343</f>
        <v>38378.092002314814</v>
      </c>
      <c r="E343" s="173">
        <v>12655.98</v>
      </c>
      <c r="F343" s="174">
        <v>4.820357226674746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38378.100625</v>
      </c>
      <c r="E344" s="173">
        <v>3984101.425</v>
      </c>
      <c r="F344" s="174">
        <v>0.07224001630734571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JGB-1 (2)</v>
      </c>
      <c r="D345" s="81">
        <f>'raw data'!D345</f>
        <v>38378.10923611111</v>
      </c>
      <c r="E345" s="15">
        <f>'raw data'!E345</f>
        <v>4394752.349394978</v>
      </c>
      <c r="F345" s="31">
        <f>'raw data'!F345</f>
        <v>1.1427673852088018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38378.11787037037</v>
      </c>
      <c r="E346" s="15">
        <f>'raw data'!E346</f>
        <v>4862281.745470287</v>
      </c>
      <c r="F346" s="31">
        <f>'raw data'!F346</f>
        <v>1.7416712561245717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 (1)</v>
      </c>
      <c r="D354" s="81">
        <f>'raw data'!D354</f>
        <v>38377.85355324074</v>
      </c>
      <c r="E354" s="15">
        <f>'raw data'!E354</f>
        <v>1875648.1904748282</v>
      </c>
      <c r="F354" s="31">
        <f>'raw data'!F354</f>
        <v>1.1523754695010562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38377.862175925926</v>
      </c>
      <c r="E355" s="173">
        <v>442.34</v>
      </c>
      <c r="F355" s="174">
        <v>9.639313402710274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38377.870833333334</v>
      </c>
      <c r="E356" s="15">
        <f>'raw data'!E356</f>
        <v>631712.8896401724</v>
      </c>
      <c r="F356" s="31">
        <f>'raw data'!F356</f>
        <v>3.318703161437972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38377.879479166666</v>
      </c>
      <c r="E357" s="175">
        <v>1820051.93</v>
      </c>
      <c r="F357" s="175">
        <v>1.0477197506662443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38377.888125</v>
      </c>
      <c r="E358" s="15">
        <f>'raw data'!E358</f>
        <v>2861.5748655001325</v>
      </c>
      <c r="F358" s="31">
        <f>'raw data'!F358</f>
        <v>1.7502450024146687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1309D89R2(123-129)</v>
      </c>
      <c r="D359" s="81">
        <f>'raw data'!D359</f>
        <v>38377.89677083334</v>
      </c>
      <c r="E359" s="173">
        <v>175510.21</v>
      </c>
      <c r="F359" s="174">
        <v>2.128279682508936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38377.90540509259</v>
      </c>
      <c r="E360" s="175">
        <v>1776271.96</v>
      </c>
      <c r="F360" s="175">
        <v>4.138485888366095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1309D91R2(56-65)</v>
      </c>
      <c r="D361" s="81">
        <f>'raw data'!D361</f>
        <v>38377.9140625</v>
      </c>
      <c r="E361" s="15">
        <f>'raw data'!E361</f>
        <v>51249.411526600525</v>
      </c>
      <c r="F361" s="31">
        <f>'raw data'!F361</f>
        <v>3.1643460988957894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1309D91R2(81-91)</v>
      </c>
      <c r="D362" s="81">
        <f>'raw data'!D362</f>
        <v>38377.92269675926</v>
      </c>
      <c r="E362" s="15">
        <f>'raw data'!E362</f>
        <v>54219.43413039048</v>
      </c>
      <c r="F362" s="31">
        <f>'raw data'!F362</f>
        <v>0.8748414803688377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1309D92R1(103-115)</v>
      </c>
      <c r="D363" s="81">
        <f>'raw data'!D363</f>
        <v>38377.93133101852</v>
      </c>
      <c r="E363" s="15">
        <f>'raw data'!E363</f>
        <v>133089.3016139666</v>
      </c>
      <c r="F363" s="31">
        <f>'raw data'!F363</f>
        <v>1.9489471864508556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38377.939988425926</v>
      </c>
      <c r="E364" s="173">
        <v>445378.51</v>
      </c>
      <c r="F364" s="174">
        <v>1.4435200278605496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38377.94863425926</v>
      </c>
      <c r="E365" s="175">
        <v>1792727.705</v>
      </c>
      <c r="F365" s="175">
        <v>1.366690027530291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38377.95724537037</v>
      </c>
      <c r="E366" s="15">
        <f>'raw data'!E366</f>
        <v>2858.904287209113</v>
      </c>
      <c r="F366" s="31">
        <f>'raw data'!F366</f>
        <v>2.2017258779012794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1309D93R1(11-16)</v>
      </c>
      <c r="D367" s="81">
        <f>'raw data'!D367</f>
        <v>38377.965891203705</v>
      </c>
      <c r="E367" s="15">
        <f>'raw data'!E367</f>
        <v>2594826.553518931</v>
      </c>
      <c r="F367" s="31">
        <f>'raw data'!F367</f>
        <v>1.6532245620980006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1309D94R1(66-76)</v>
      </c>
      <c r="D368" s="81">
        <f>'raw data'!D368</f>
        <v>38377.97452546296</v>
      </c>
      <c r="E368" s="15">
        <f>'raw data'!E368</f>
        <v>211528.21617857617</v>
      </c>
      <c r="F368" s="31">
        <f>'raw data'!F368</f>
        <v>2.515023268586666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1309D94R3(18-26)</v>
      </c>
      <c r="D369" s="81">
        <f>'raw data'!D369</f>
        <v>38377.9831712963</v>
      </c>
      <c r="E369" s="15">
        <f>'raw data'!E369</f>
        <v>956759.0989907582</v>
      </c>
      <c r="F369" s="31">
        <f>'raw data'!F369</f>
        <v>2.9642738229999503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38377.991793981484</v>
      </c>
      <c r="E370" s="15">
        <f>'raw data'!E370</f>
        <v>1859083.1594638824</v>
      </c>
      <c r="F370" s="31">
        <f>'raw data'!F370</f>
        <v>0.9353163955087779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38378.000439814816</v>
      </c>
      <c r="E371" s="15">
        <f>'raw data'!E371</f>
        <v>647424.2127599716</v>
      </c>
      <c r="F371" s="31">
        <f>'raw data'!F371</f>
        <v>3.4791712021534793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1309D95R3(39-51)</v>
      </c>
      <c r="D372" s="81">
        <f>'raw data'!D372</f>
        <v>38378.00907407407</v>
      </c>
      <c r="E372" s="15">
        <f>'raw data'!E372</f>
        <v>220951.19096239406</v>
      </c>
      <c r="F372" s="31">
        <f>'raw data'!F372</f>
        <v>4.130014609540768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1309D97R1(8-18)</v>
      </c>
      <c r="D373" s="81">
        <f>'raw data'!D373</f>
        <v>38378.017696759256</v>
      </c>
      <c r="E373" s="15">
        <f>'raw data'!E373</f>
        <v>222478.1729945342</v>
      </c>
      <c r="F373" s="31">
        <f>'raw data'!F373</f>
        <v>3.8071382532073326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JGb-1 (1)</v>
      </c>
      <c r="D374" s="81">
        <f>'raw data'!D374</f>
        <v>38378.026342592595</v>
      </c>
      <c r="E374" s="173">
        <v>1095970.685</v>
      </c>
      <c r="F374" s="174">
        <v>2.712996765060945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38378.03497685185</v>
      </c>
      <c r="E375" s="173">
        <v>1891519.265</v>
      </c>
      <c r="F375" s="174">
        <v>1.1874985102173237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1309D98R3(26-46)</v>
      </c>
      <c r="D376" s="81">
        <f>'raw data'!D376</f>
        <v>38378.043599537035</v>
      </c>
      <c r="E376" s="15">
        <f>'raw data'!E376</f>
        <v>189355.78932023048</v>
      </c>
      <c r="F376" s="31">
        <f>'raw data'!F376</f>
        <v>3.4510397878408856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38378.0522337963</v>
      </c>
      <c r="E377" s="173">
        <v>2566.515</v>
      </c>
      <c r="F377" s="174">
        <v>5.3556861033284795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1309D100R1(50-55)</v>
      </c>
      <c r="D378" s="81">
        <f>'raw data'!D378</f>
        <v>38378.06086805555</v>
      </c>
      <c r="E378" s="173">
        <v>70361.79</v>
      </c>
      <c r="F378" s="174">
        <v>0.6699254275258251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1309D83R2(32-42)</v>
      </c>
      <c r="D379" s="81">
        <f>'raw data'!D379</f>
        <v>38378.06949074074</v>
      </c>
      <c r="E379" s="15">
        <f>'raw data'!E379</f>
        <v>115194.70754893622</v>
      </c>
      <c r="F379" s="31">
        <f>'raw data'!F379</f>
        <v>3.6537995057646264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38378.078125</v>
      </c>
      <c r="E380" s="15">
        <f>'raw data'!E380</f>
        <v>1814556.7122821808</v>
      </c>
      <c r="F380" s="31">
        <f>'raw data'!F380</f>
        <v>1.867688261791686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38378.08677083333</v>
      </c>
      <c r="E381" s="15">
        <f>'raw data'!E381</f>
        <v>447406.1723448435</v>
      </c>
      <c r="F381" s="31">
        <f>'raw data'!F381</f>
        <v>3.6589871611057316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(2)</v>
      </c>
      <c r="D382" s="81">
        <f>'raw data'!D382</f>
        <v>38378.09538194445</v>
      </c>
      <c r="E382" s="173">
        <v>617.505</v>
      </c>
      <c r="F382" s="174">
        <v>31.947226481281106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38378.10400462963</v>
      </c>
      <c r="E383" s="173">
        <v>2713.855</v>
      </c>
      <c r="F383" s="174">
        <v>9.841399128618493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JGB-1 (2)</v>
      </c>
      <c r="D384" s="81">
        <f>'raw data'!D384</f>
        <v>38378.11262731482</v>
      </c>
      <c r="E384" s="15">
        <f>'raw data'!E384</f>
        <v>1088129.3309497833</v>
      </c>
      <c r="F384" s="31">
        <f>'raw data'!F384</f>
        <v>2.822561044259378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38378.12126157407</v>
      </c>
      <c r="E385" s="173">
        <v>1666613.155</v>
      </c>
      <c r="F385" s="174">
        <v>1.5752399671875288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111">
      <pane xSplit="2" topLeftCell="D1" activePane="topRight" state="frozen"/>
      <selection pane="topLeft" activeCell="A1" sqref="A1"/>
      <selection pane="topRight" activeCell="L108" sqref="L108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876</v>
      </c>
      <c r="C1" s="18" t="s">
        <v>886</v>
      </c>
      <c r="D1" s="18" t="s">
        <v>885</v>
      </c>
      <c r="E1" s="18" t="s">
        <v>888</v>
      </c>
      <c r="F1" s="18" t="s">
        <v>890</v>
      </c>
      <c r="G1" s="18" t="s">
        <v>889</v>
      </c>
      <c r="H1" s="18" t="s">
        <v>891</v>
      </c>
      <c r="I1" s="18" t="s">
        <v>892</v>
      </c>
      <c r="J1" s="18" t="s">
        <v>893</v>
      </c>
      <c r="K1" s="18" t="s">
        <v>769</v>
      </c>
      <c r="L1" s="18" t="s">
        <v>887</v>
      </c>
      <c r="M1" s="18" t="s">
        <v>896</v>
      </c>
      <c r="N1" s="18" t="s">
        <v>898</v>
      </c>
      <c r="O1" s="18" t="s">
        <v>901</v>
      </c>
      <c r="P1" s="18" t="s">
        <v>894</v>
      </c>
      <c r="Q1" s="18" t="s">
        <v>895</v>
      </c>
      <c r="R1" s="18" t="s">
        <v>919</v>
      </c>
      <c r="S1" s="18" t="s">
        <v>918</v>
      </c>
      <c r="T1" s="18" t="s">
        <v>784</v>
      </c>
      <c r="U1" s="18" t="s">
        <v>897</v>
      </c>
      <c r="V1" s="18" t="s">
        <v>762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4641632.395847362</v>
      </c>
      <c r="D4" s="7">
        <f>'recalc raw'!E3</f>
        <v>5184358.682307237</v>
      </c>
      <c r="E4" s="7">
        <f>'recalc raw'!E81</f>
        <v>4832707.060161064</v>
      </c>
      <c r="F4" s="7">
        <f>'recalc raw'!E159</f>
        <v>848867.5915360604</v>
      </c>
      <c r="G4" s="7">
        <f>'recalc raw'!E198</f>
        <v>434605.94374100363</v>
      </c>
      <c r="H4" s="7">
        <f>'recalc raw'!E42</f>
        <v>4731745.82</v>
      </c>
      <c r="I4" s="7">
        <f>'recalc raw'!E237</f>
        <v>430362.0658109971</v>
      </c>
      <c r="J4" s="7">
        <f>'recalc raw'!E120</f>
        <v>28273.93366199024</v>
      </c>
      <c r="K4" s="7">
        <f>'recalc raw'!E276</f>
        <v>263.83</v>
      </c>
      <c r="L4" s="7">
        <f>'recalc raw'!E354</f>
        <v>1875648.1904748282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263.83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9387.877297920253</v>
      </c>
      <c r="D5" s="7">
        <f>'recalc raw'!E4</f>
        <v>7797.169034949379</v>
      </c>
      <c r="E5" s="7">
        <f>'recalc raw'!E82</f>
        <v>13780.894362309566</v>
      </c>
      <c r="F5" s="7">
        <f>'recalc raw'!E160</f>
        <v>487.89</v>
      </c>
      <c r="G5" s="7">
        <f>'recalc raw'!E199</f>
        <v>11602.646232308198</v>
      </c>
      <c r="H5" s="7">
        <f>'recalc raw'!E43</f>
        <v>13684.36742284894</v>
      </c>
      <c r="I5" s="7">
        <f>'recalc raw'!E238</f>
        <v>2083.438212054471</v>
      </c>
      <c r="J5" s="7">
        <f>'recalc raw'!E121</f>
        <v>203.85</v>
      </c>
      <c r="K5" s="7">
        <f>'recalc raw'!E277</f>
        <v>37.215</v>
      </c>
      <c r="L5" s="7">
        <f>'recalc raw'!E355</f>
        <v>442.34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37.215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4530124.045019104</v>
      </c>
      <c r="D6" s="7">
        <f>'recalc raw'!E5</f>
        <v>5993204.763833356</v>
      </c>
      <c r="E6" s="7">
        <f>'recalc raw'!E83</f>
        <v>4431548.833462108</v>
      </c>
      <c r="F6" s="7">
        <f>'recalc raw'!E161</f>
        <v>1115575.9041934318</v>
      </c>
      <c r="G6" s="7">
        <f>'recalc raw'!E200</f>
        <v>452420.8296610514</v>
      </c>
      <c r="H6" s="7">
        <f>'recalc raw'!E44</f>
        <v>5653414.3159052525</v>
      </c>
      <c r="I6" s="7">
        <f>'recalc raw'!E239</f>
        <v>343325.94281673373</v>
      </c>
      <c r="J6" s="7">
        <f>'recalc raw'!E122</f>
        <v>1547.335</v>
      </c>
      <c r="K6" s="7">
        <f>'recalc raw'!E278</f>
        <v>61.595</v>
      </c>
      <c r="L6" s="7">
        <f>'recalc raw'!E356</f>
        <v>631712.8896401724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61.595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4760357.72471302</v>
      </c>
      <c r="D7" s="7">
        <f>'recalc raw'!E6</f>
        <v>5202899.6905599255</v>
      </c>
      <c r="E7" s="7">
        <f>'recalc raw'!E84</f>
        <v>4890055.033855297</v>
      </c>
      <c r="F7" s="7">
        <f>'recalc raw'!E162</f>
        <v>837438.88</v>
      </c>
      <c r="G7" s="7">
        <f>'recalc raw'!E201</f>
        <v>446760.3243625959</v>
      </c>
      <c r="H7" s="7">
        <f>'recalc raw'!E45</f>
        <v>4817411.42539978</v>
      </c>
      <c r="I7" s="7">
        <f>'recalc raw'!E240</f>
        <v>419582.82911523245</v>
      </c>
      <c r="J7" s="7">
        <f>'recalc raw'!E123</f>
        <v>28483.977354223574</v>
      </c>
      <c r="K7" s="7">
        <f>'recalc raw'!E279</f>
        <v>288.05688032835326</v>
      </c>
      <c r="L7" s="7">
        <f>'recalc raw'!E357</f>
        <v>1820051.93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288.05688032835326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4211540.309972391</v>
      </c>
      <c r="D8" s="7">
        <f>'recalc raw'!E7</f>
        <v>267123.25397229823</v>
      </c>
      <c r="E8" s="7">
        <f>'recalc raw'!E85</f>
        <v>3256365.81</v>
      </c>
      <c r="F8" s="7">
        <f>'recalc raw'!E163</f>
        <v>5410311.636328527</v>
      </c>
      <c r="G8" s="7">
        <f>'recalc raw'!E202</f>
        <v>320480.69029426575</v>
      </c>
      <c r="H8" s="7">
        <f>'recalc raw'!E46</f>
        <v>254778.92569589615</v>
      </c>
      <c r="I8" s="7">
        <f>'recalc raw'!E241</f>
        <v>6644.996752917767</v>
      </c>
      <c r="J8" s="7">
        <f>'recalc raw'!E124</f>
        <v>355.92</v>
      </c>
      <c r="K8" s="7">
        <f>'recalc raw'!E280</f>
        <v>23.49</v>
      </c>
      <c r="L8" s="7">
        <f>'recalc raw'!E358</f>
        <v>2861.5748655001325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23.49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1309D89R2(123-129)</v>
      </c>
      <c r="C9" s="7">
        <f>'recalc raw'!E320</f>
        <v>4727831.791066683</v>
      </c>
      <c r="D9" s="7">
        <f>'recalc raw'!E8</f>
        <v>8319838.645</v>
      </c>
      <c r="E9" s="7">
        <f>'recalc raw'!E86</f>
        <v>2890264.1315538804</v>
      </c>
      <c r="F9" s="7">
        <f>'recalc raw'!E164</f>
        <v>1179743.2466669164</v>
      </c>
      <c r="G9" s="7">
        <f>'recalc raw'!E203</f>
        <v>258794.11227242154</v>
      </c>
      <c r="H9" s="7">
        <f>'recalc raw'!E47</f>
        <v>4910642.693588257</v>
      </c>
      <c r="I9" s="7">
        <f>'recalc raw'!E242</f>
        <v>384199.4992039993</v>
      </c>
      <c r="J9" s="7">
        <f>'recalc raw'!E125</f>
        <v>2551.2609721762547</v>
      </c>
      <c r="K9" s="7">
        <f>'recalc raw'!E281</f>
        <v>20.235453974060086</v>
      </c>
      <c r="L9" s="7">
        <f>'recalc raw'!E359</f>
        <v>175510.21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20.235453974060086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4737507.337732327</v>
      </c>
      <c r="D10" s="7">
        <f>'recalc raw'!E9</f>
        <v>5029388.267097972</v>
      </c>
      <c r="E10" s="7">
        <f>'recalc raw'!E87</f>
        <v>5080196.035</v>
      </c>
      <c r="F10" s="7">
        <f>'recalc raw'!E165</f>
        <v>869629.9027157497</v>
      </c>
      <c r="G10" s="7">
        <f>'recalc raw'!E204</f>
        <v>445650.425</v>
      </c>
      <c r="H10" s="7">
        <f>'recalc raw'!E48</f>
        <v>4907475.361053467</v>
      </c>
      <c r="I10" s="7">
        <f>'recalc raw'!E243</f>
        <v>428124.89051771106</v>
      </c>
      <c r="J10" s="7">
        <f>'recalc raw'!E126</f>
        <v>28874.67303610991</v>
      </c>
      <c r="K10" s="7">
        <f>'recalc raw'!E282</f>
        <v>291.33368322674005</v>
      </c>
      <c r="L10" s="7">
        <f>'recalc raw'!E360</f>
        <v>1776271.96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291.33368322674005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1309D91R2(56-65)</v>
      </c>
      <c r="C11" s="7">
        <f>'recalc raw'!E322</f>
        <v>4453154.003722134</v>
      </c>
      <c r="D11" s="7">
        <f>'recalc raw'!E10</f>
        <v>8537746.397698026</v>
      </c>
      <c r="E11" s="7">
        <f>'recalc raw'!E88</f>
        <v>2566042.3888711</v>
      </c>
      <c r="F11" s="7">
        <f>'recalc raw'!E166</f>
        <v>1628359.6846866524</v>
      </c>
      <c r="G11" s="7">
        <f>'recalc raw'!E205</f>
        <v>234041</v>
      </c>
      <c r="H11" s="7">
        <f>'recalc raw'!E49</f>
        <v>4698833.285</v>
      </c>
      <c r="I11" s="7">
        <f>'recalc raw'!E244</f>
        <v>214369.7160710494</v>
      </c>
      <c r="J11" s="7">
        <f>'recalc raw'!E127</f>
        <v>10745.12393736072</v>
      </c>
      <c r="K11" s="7">
        <f>'recalc raw'!E283</f>
        <v>19.02819016042344</v>
      </c>
      <c r="L11" s="7">
        <f>'recalc raw'!E361</f>
        <v>51249.411526600525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19.02819016042344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1309D91R2(81-91)</v>
      </c>
      <c r="C12" s="7">
        <f>'recalc raw'!E323</f>
        <v>4501817.8652996</v>
      </c>
      <c r="D12" s="7">
        <f>'recalc raw'!E11</f>
        <v>9220291.578992896</v>
      </c>
      <c r="E12" s="7">
        <f>'recalc raw'!E89</f>
        <v>1877712.385</v>
      </c>
      <c r="F12" s="7">
        <f>'recalc raw'!E167</f>
        <v>1337974.620901355</v>
      </c>
      <c r="G12" s="7">
        <f>'recalc raw'!E206</f>
        <v>172513.01222658157</v>
      </c>
      <c r="H12" s="7">
        <f>'recalc raw'!E50</f>
        <v>5315705.917149861</v>
      </c>
      <c r="I12" s="7">
        <f>'recalc raw'!E245</f>
        <v>298776.5057821274</v>
      </c>
      <c r="J12" s="7">
        <f>'recalc raw'!E128</f>
        <v>1632.695</v>
      </c>
      <c r="K12" s="7">
        <f>'recalc raw'!E284</f>
        <v>31.77</v>
      </c>
      <c r="L12" s="7">
        <f>'recalc raw'!E362</f>
        <v>54219.43413039048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31.77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1309D92R1(103-115)</v>
      </c>
      <c r="C13" s="7">
        <f>'recalc raw'!E324</f>
        <v>4959317.6163033005</v>
      </c>
      <c r="D13" s="7">
        <f>'recalc raw'!E12</f>
        <v>6186525.579309479</v>
      </c>
      <c r="E13" s="7">
        <f>'recalc raw'!E90</f>
        <v>2468163.085</v>
      </c>
      <c r="F13" s="7">
        <f>'recalc raw'!E168</f>
        <v>1437319.1885042842</v>
      </c>
      <c r="G13" s="7">
        <f>'recalc raw'!E207</f>
        <v>291399.6119451523</v>
      </c>
      <c r="H13" s="7">
        <f>'recalc raw'!E51</f>
        <v>5703567.045847574</v>
      </c>
      <c r="I13" s="7">
        <f>'recalc raw'!E246</f>
        <v>314876.63836193085</v>
      </c>
      <c r="J13" s="7">
        <f>'recalc raw'!E129</f>
        <v>1434.2665546461349</v>
      </c>
      <c r="K13" s="7">
        <f>'recalc raw'!E285</f>
        <v>14.234126936640404</v>
      </c>
      <c r="L13" s="7">
        <f>'recalc raw'!E363</f>
        <v>133089.3016139666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14.234126936640404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5932277.2737131445</v>
      </c>
      <c r="D14" s="7">
        <f>'recalc raw'!E13</f>
        <v>6106306.553916396</v>
      </c>
      <c r="E14" s="7">
        <f>'recalc raw'!E91</f>
        <v>2593648.305507095</v>
      </c>
      <c r="F14" s="7">
        <f>'recalc raw'!E169</f>
        <v>437598.8855082186</v>
      </c>
      <c r="G14" s="7">
        <f>'recalc raw'!E208</f>
        <v>276813.0973375638</v>
      </c>
      <c r="H14" s="7">
        <f>'recalc raw'!E52</f>
        <v>2678438.131843567</v>
      </c>
      <c r="I14" s="7">
        <f>'recalc raw'!E247</f>
        <v>593741.2569917043</v>
      </c>
      <c r="J14" s="7">
        <f>'recalc raw'!E130</f>
        <v>78941.61751626371</v>
      </c>
      <c r="K14" s="7">
        <f>'recalc raw'!E286</f>
        <v>113.795</v>
      </c>
      <c r="L14" s="7">
        <f>'recalc raw'!E364</f>
        <v>445378.51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113.795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4970800.36</v>
      </c>
      <c r="D15" s="7">
        <f>'recalc raw'!E14</f>
        <v>5189447.71</v>
      </c>
      <c r="E15" s="7">
        <f>'recalc raw'!E92</f>
        <v>4999811.707279835</v>
      </c>
      <c r="F15" s="7">
        <f>'recalc raw'!E170</f>
        <v>831419.45</v>
      </c>
      <c r="G15" s="7">
        <f>'recalc raw'!E209</f>
        <v>445410.015</v>
      </c>
      <c r="H15" s="7">
        <f>'recalc raw'!E53</f>
        <v>4919163.255</v>
      </c>
      <c r="I15" s="7">
        <f>'recalc raw'!E248</f>
        <v>430597.58490387595</v>
      </c>
      <c r="J15" s="7">
        <f>'recalc raw'!E131</f>
        <v>28220.922263114084</v>
      </c>
      <c r="K15" s="7">
        <f>'recalc raw'!E287</f>
        <v>305.11</v>
      </c>
      <c r="L15" s="7">
        <f>'recalc raw'!E365</f>
        <v>1792727.705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305.11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3910147.009005497</v>
      </c>
      <c r="D16" s="7">
        <f>'recalc raw'!E15</f>
        <v>73458.13428377784</v>
      </c>
      <c r="E16" s="7">
        <f>'recalc raw'!E93</f>
        <v>3498493.7015674603</v>
      </c>
      <c r="F16" s="7">
        <f>'recalc raw'!E171</f>
        <v>5725147.983224235</v>
      </c>
      <c r="G16" s="7">
        <f>'recalc raw'!E210</f>
        <v>325613.67224502563</v>
      </c>
      <c r="H16" s="7">
        <f>'recalc raw'!E54</f>
        <v>70927.6512721777</v>
      </c>
      <c r="I16" s="7">
        <f>'recalc raw'!E249</f>
        <v>3606.56</v>
      </c>
      <c r="J16" s="7">
        <f>'recalc raw'!E132</f>
        <v>63.98</v>
      </c>
      <c r="K16" s="7">
        <f>'recalc raw'!E288</f>
        <v>46.085</v>
      </c>
      <c r="L16" s="7">
        <f>'recalc raw'!E366</f>
        <v>2858.904287209113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46.085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1309D93R1(11-16)</v>
      </c>
      <c r="C17" s="7">
        <f>'recalc raw'!E328</f>
        <v>5092748.583964674</v>
      </c>
      <c r="D17" s="7">
        <f>'recalc raw'!E16</f>
        <v>6678083.378443585</v>
      </c>
      <c r="E17" s="7">
        <f>'recalc raw'!E94</f>
        <v>1563800.788768563</v>
      </c>
      <c r="F17" s="7">
        <f>'recalc raw'!E172</f>
        <v>357734.4761370007</v>
      </c>
      <c r="G17" s="7">
        <f>'recalc raw'!E211</f>
        <v>185844.97529300052</v>
      </c>
      <c r="H17" s="7">
        <f>'recalc raw'!E55</f>
        <v>5731937.073140463</v>
      </c>
      <c r="I17" s="7">
        <f>'recalc raw'!E250</f>
        <v>946596.4446382511</v>
      </c>
      <c r="J17" s="7">
        <f>'recalc raw'!E133</f>
        <v>4335.091420785078</v>
      </c>
      <c r="K17" s="7">
        <f>'recalc raw'!E289</f>
        <v>1290.935277782377</v>
      </c>
      <c r="L17" s="7">
        <f>'recalc raw'!E367</f>
        <v>2594826.553518931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1290.935277782377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1309D94R1(66-76)</v>
      </c>
      <c r="C18" s="7">
        <f>'recalc raw'!E329</f>
        <v>4890373.556997967</v>
      </c>
      <c r="D18" s="7">
        <f>'recalc raw'!E17</f>
        <v>6448618.485</v>
      </c>
      <c r="E18" s="7">
        <f>'recalc raw'!E95</f>
        <v>1935006.95348852</v>
      </c>
      <c r="F18" s="7">
        <f>'recalc raw'!E173</f>
        <v>1096413.332560991</v>
      </c>
      <c r="G18" s="7">
        <f>'recalc raw'!E212</f>
        <v>281502.485</v>
      </c>
      <c r="H18" s="7">
        <f>'recalc raw'!E56</f>
        <v>6321703.551409403</v>
      </c>
      <c r="I18" s="7">
        <f>'recalc raw'!E251</f>
        <v>372913.28500000003</v>
      </c>
      <c r="J18" s="7">
        <f>'recalc raw'!E134</f>
        <v>3322.7989024128055</v>
      </c>
      <c r="K18" s="7">
        <f>'recalc raw'!E290</f>
        <v>16.51</v>
      </c>
      <c r="L18" s="7">
        <f>'recalc raw'!E368</f>
        <v>211528.21617857617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16.51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1309D94R3(18-26)</v>
      </c>
      <c r="C19" s="7">
        <f>'recalc raw'!E330</f>
        <v>4999179.589407582</v>
      </c>
      <c r="D19" s="7">
        <f>'recalc raw'!E18</f>
        <v>5818022.075</v>
      </c>
      <c r="E19" s="7">
        <f>'recalc raw'!E96</f>
        <v>3866410.763955755</v>
      </c>
      <c r="F19" s="7">
        <f>'recalc raw'!E174</f>
        <v>1074901.0010827477</v>
      </c>
      <c r="G19" s="7">
        <f>'recalc raw'!E213</f>
        <v>473895.7194752693</v>
      </c>
      <c r="H19" s="7">
        <f>'recalc raw'!E57</f>
        <v>4959706.684987386</v>
      </c>
      <c r="I19" s="7">
        <f>'recalc raw'!E252</f>
        <v>437953.41500000004</v>
      </c>
      <c r="J19" s="7">
        <f>'recalc raw'!E135</f>
        <v>2085.9612761047647</v>
      </c>
      <c r="K19" s="7">
        <f>'recalc raw'!E291</f>
        <v>118.29</v>
      </c>
      <c r="L19" s="7">
        <f>'recalc raw'!E369</f>
        <v>956759.0989907582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118.29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4903892.302302194</v>
      </c>
      <c r="D20" s="7">
        <f>'recalc raw'!E19</f>
        <v>5202522.051099308</v>
      </c>
      <c r="E20" s="7">
        <f>'recalc raw'!E97</f>
        <v>5208606.93</v>
      </c>
      <c r="F20" s="7">
        <f>'recalc raw'!E175</f>
        <v>833158.4733229901</v>
      </c>
      <c r="G20" s="7">
        <f>'recalc raw'!E214</f>
        <v>444007.0325102806</v>
      </c>
      <c r="H20" s="7">
        <f>'recalc raw'!E58</f>
        <v>4839671.225179036</v>
      </c>
      <c r="I20" s="7">
        <f>'recalc raw'!E253</f>
        <v>428308.79056294705</v>
      </c>
      <c r="J20" s="7">
        <f>'recalc raw'!E136</f>
        <v>27452.90283985957</v>
      </c>
      <c r="K20" s="7">
        <f>'recalc raw'!E292</f>
        <v>304.015</v>
      </c>
      <c r="L20" s="7">
        <f>'recalc raw'!E370</f>
        <v>1859083.1594638824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304.015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4666876.870537737</v>
      </c>
      <c r="D21" s="7">
        <f>'recalc raw'!E20</f>
        <v>6122447.756854344</v>
      </c>
      <c r="E21" s="7">
        <f>'recalc raw'!E98</f>
        <v>4688258.091197904</v>
      </c>
      <c r="F21" s="7">
        <f>'recalc raw'!E176</f>
        <v>1154362.2121682405</v>
      </c>
      <c r="G21" s="7">
        <f>'recalc raw'!E215</f>
        <v>463360.625</v>
      </c>
      <c r="H21" s="7">
        <f>'recalc raw'!E59</f>
        <v>5353489.128873189</v>
      </c>
      <c r="I21" s="7">
        <f>'recalc raw'!E254</f>
        <v>348331.5814803436</v>
      </c>
      <c r="J21" s="7">
        <f>'recalc raw'!E137</f>
        <v>1321.4154664085709</v>
      </c>
      <c r="K21" s="7">
        <f>'recalc raw'!E293</f>
        <v>59.08</v>
      </c>
      <c r="L21" s="7">
        <f>'recalc raw'!E371</f>
        <v>647424.2127599716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59.08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1309D95R3(39-51)</v>
      </c>
      <c r="C22" s="7">
        <f>'recalc raw'!E333</f>
        <v>4656345.613596468</v>
      </c>
      <c r="D22" s="7">
        <f>'recalc raw'!E21</f>
        <v>5678568.84</v>
      </c>
      <c r="E22" s="7">
        <f>'recalc raw'!E99</f>
        <v>2427255.2350000003</v>
      </c>
      <c r="F22" s="7">
        <f>'recalc raw'!E177</f>
        <v>1374045.3263223313</v>
      </c>
      <c r="G22" s="7">
        <f>'recalc raw'!E216</f>
        <v>296290.71349716187</v>
      </c>
      <c r="H22" s="7">
        <f>'recalc raw'!E60</f>
        <v>6166561.641146341</v>
      </c>
      <c r="I22" s="7">
        <f>'recalc raw'!E255</f>
        <v>300980.505</v>
      </c>
      <c r="J22" s="7">
        <f>'recalc raw'!E138</f>
        <v>2371.3173312300833</v>
      </c>
      <c r="K22" s="7">
        <f>'recalc raw'!E294</f>
        <v>34.47</v>
      </c>
      <c r="L22" s="7">
        <f>'recalc raw'!E372</f>
        <v>220951.19096239406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34.47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1309D97R1(8-18)</v>
      </c>
      <c r="C23" s="7">
        <f>'recalc raw'!E334</f>
        <v>4950233.025</v>
      </c>
      <c r="D23" s="7">
        <f>'recalc raw'!E22</f>
        <v>5010113.885</v>
      </c>
      <c r="E23" s="7">
        <f>'recalc raw'!E100</f>
        <v>3006224.2</v>
      </c>
      <c r="F23" s="7">
        <f>'recalc raw'!E178</f>
        <v>1320809.6411204087</v>
      </c>
      <c r="G23" s="7">
        <f>'recalc raw'!E217</f>
        <v>353650.8812724749</v>
      </c>
      <c r="H23" s="7">
        <f>'recalc raw'!E61</f>
        <v>5920371.234999999</v>
      </c>
      <c r="I23" s="7">
        <f>'recalc raw'!E256</f>
        <v>350222.76289463043</v>
      </c>
      <c r="J23" s="7">
        <f>'recalc raw'!E139</f>
        <v>1440.0981597331222</v>
      </c>
      <c r="K23" s="7">
        <f>'recalc raw'!E295</f>
        <v>58.92</v>
      </c>
      <c r="L23" s="7">
        <f>'recalc raw'!E373</f>
        <v>222478.1729945342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58.92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JGb-1 (1)</v>
      </c>
      <c r="C24" s="7">
        <f>'recalc raw'!E335</f>
        <v>4328320.650086427</v>
      </c>
      <c r="D24" s="7">
        <f>'recalc raw'!E23</f>
        <v>6823998.0767227635</v>
      </c>
      <c r="E24" s="7">
        <f>'recalc raw'!E101</f>
        <v>5643710.295</v>
      </c>
      <c r="F24" s="7">
        <f>'recalc raw'!E179</f>
        <v>892828.155</v>
      </c>
      <c r="G24" s="7">
        <f>'recalc raw'!E218</f>
        <v>515221.655</v>
      </c>
      <c r="H24" s="7">
        <f>'recalc raw'!E62</f>
        <v>5017450.955932617</v>
      </c>
      <c r="I24" s="7">
        <f>'recalc raw'!E257</f>
        <v>244934.3224117756</v>
      </c>
      <c r="J24" s="7">
        <f>'recalc raw'!E140</f>
        <v>12270.237159278013</v>
      </c>
      <c r="K24" s="7">
        <f>'recalc raw'!E296</f>
        <v>97.34</v>
      </c>
      <c r="L24" s="7">
        <f>'recalc raw'!E374</f>
        <v>1095970.685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97.34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4843624.91</v>
      </c>
      <c r="D25" s="7">
        <f>'recalc raw'!E24</f>
        <v>5122277.288773804</v>
      </c>
      <c r="E25" s="7">
        <f>'recalc raw'!E102</f>
        <v>5129533.2133311005</v>
      </c>
      <c r="F25" s="7">
        <f>'recalc raw'!E180</f>
        <v>846612.8040426619</v>
      </c>
      <c r="G25" s="7">
        <f>'recalc raw'!E219</f>
        <v>456415.6093169848</v>
      </c>
      <c r="H25" s="7">
        <f>'recalc raw'!E63</f>
        <v>4870421.39</v>
      </c>
      <c r="I25" s="7">
        <f>'recalc raw'!E258</f>
        <v>425703.2063709883</v>
      </c>
      <c r="J25" s="7">
        <f>'recalc raw'!E141</f>
        <v>28103.708875286593</v>
      </c>
      <c r="K25" s="7">
        <f>'recalc raw'!E297</f>
        <v>340.49</v>
      </c>
      <c r="L25" s="7">
        <f>'recalc raw'!E375</f>
        <v>1891519.265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340.49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1309D98R3(26-46)</v>
      </c>
      <c r="C26" s="7">
        <f>'recalc raw'!E337</f>
        <v>5005107.3558348995</v>
      </c>
      <c r="D26" s="7">
        <f>'recalc raw'!E25</f>
        <v>6209280.0988921365</v>
      </c>
      <c r="E26" s="7">
        <f>'recalc raw'!E103</f>
        <v>2527612.98</v>
      </c>
      <c r="F26" s="7">
        <f>'recalc raw'!E181</f>
        <v>1300653.66</v>
      </c>
      <c r="G26" s="7">
        <f>'recalc raw'!E220</f>
        <v>286881.38</v>
      </c>
      <c r="H26" s="7">
        <f>'recalc raw'!E64</f>
        <v>6078600.190455118</v>
      </c>
      <c r="I26" s="7">
        <f>'recalc raw'!E259</f>
        <v>354055.74360370636</v>
      </c>
      <c r="J26" s="7">
        <f>'recalc raw'!E142</f>
        <v>3199.3610663483555</v>
      </c>
      <c r="K26" s="7">
        <f>'recalc raw'!E298</f>
        <v>13.94</v>
      </c>
      <c r="L26" s="7">
        <f>'recalc raw'!E376</f>
        <v>189355.78932023048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13.94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4467228.497805505</v>
      </c>
      <c r="D27" s="7">
        <f>'recalc raw'!E26</f>
        <v>272687.16500000004</v>
      </c>
      <c r="E27" s="7">
        <f>'recalc raw'!E104</f>
        <v>2352748.105</v>
      </c>
      <c r="F27" s="7">
        <f>'recalc raw'!E182</f>
        <v>3457499.0949999997</v>
      </c>
      <c r="G27" s="7">
        <f>'recalc raw'!E221</f>
        <v>348637.02</v>
      </c>
      <c r="H27" s="7">
        <f>'recalc raw'!E65</f>
        <v>252570.06</v>
      </c>
      <c r="I27" s="7">
        <f>'recalc raw'!E260</f>
        <v>6853.955675319148</v>
      </c>
      <c r="J27" s="7">
        <f>'recalc raw'!E143</f>
        <v>263.65</v>
      </c>
      <c r="K27" s="7">
        <f>'recalc raw'!E299</f>
        <v>10.36214897988017</v>
      </c>
      <c r="L27" s="7">
        <f>'recalc raw'!E377</f>
        <v>2566.515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10.36214897988017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1309D100R1(50-55)</v>
      </c>
      <c r="C28" s="7">
        <f>'recalc raw'!E339</f>
        <v>4427232.095</v>
      </c>
      <c r="D28" s="7">
        <f>'recalc raw'!E27</f>
        <v>3326549.9314733697</v>
      </c>
      <c r="E28" s="7">
        <f>'recalc raw'!E105</f>
        <v>3888496.087406916</v>
      </c>
      <c r="F28" s="7">
        <f>'recalc raw'!E183</f>
        <v>3689217.8015873865</v>
      </c>
      <c r="G28" s="7">
        <f>'recalc raw'!E222</f>
        <v>379774.4478457769</v>
      </c>
      <c r="H28" s="7">
        <f>'recalc raw'!E66</f>
        <v>2638997.088996887</v>
      </c>
      <c r="I28" s="7">
        <f>'recalc raw'!E261</f>
        <v>102320.67703719935</v>
      </c>
      <c r="J28" s="7">
        <f>'recalc raw'!E144</f>
        <v>1837.7026246534765</v>
      </c>
      <c r="K28" s="7">
        <f>'recalc raw'!E300</f>
        <v>41.84455082467133</v>
      </c>
      <c r="L28" s="7">
        <f>'recalc raw'!E378</f>
        <v>70361.79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41.84455082467133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1309D83R2(32-42)</v>
      </c>
      <c r="C29" s="7">
        <f>'recalc raw'!E340</f>
        <v>4473564.290530274</v>
      </c>
      <c r="D29" s="7">
        <f>'recalc raw'!E28</f>
        <v>5335291.425000001</v>
      </c>
      <c r="E29" s="7">
        <f>'recalc raw'!E106</f>
        <v>2909143.735</v>
      </c>
      <c r="F29" s="7">
        <f>'recalc raw'!E184</f>
        <v>2442764.23158546</v>
      </c>
      <c r="G29" s="7">
        <f>'recalc raw'!E223</f>
        <v>301914.4930553436</v>
      </c>
      <c r="H29" s="7">
        <f>'recalc raw'!E67</f>
        <v>4365647.366884868</v>
      </c>
      <c r="I29" s="7">
        <f>'recalc raw'!E262</f>
        <v>139298.46145788828</v>
      </c>
      <c r="J29" s="7">
        <f>'recalc raw'!E145</f>
        <v>2387.217001459784</v>
      </c>
      <c r="K29" s="7">
        <f>'recalc raw'!E301</f>
        <v>53.035</v>
      </c>
      <c r="L29" s="7">
        <f>'recalc raw'!E379</f>
        <v>115194.70754893622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53.035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5194819.36</v>
      </c>
      <c r="D30" s="7">
        <f>'recalc raw'!E29</f>
        <v>5219036.573804886</v>
      </c>
      <c r="E30" s="7">
        <f>'recalc raw'!E107</f>
        <v>4948005.8493441185</v>
      </c>
      <c r="F30" s="7">
        <f>'recalc raw'!E185</f>
        <v>873951.435</v>
      </c>
      <c r="G30" s="7">
        <f>'recalc raw'!E224</f>
        <v>466490.0271526972</v>
      </c>
      <c r="H30" s="7">
        <f>'recalc raw'!E68</f>
        <v>4807067.101534526</v>
      </c>
      <c r="I30" s="7">
        <f>'recalc raw'!E263</f>
        <v>425750.04338089505</v>
      </c>
      <c r="J30" s="7">
        <f>'recalc raw'!E146</f>
        <v>28042.94154817846</v>
      </c>
      <c r="K30" s="7">
        <f>'recalc raw'!E302</f>
        <v>354.24</v>
      </c>
      <c r="L30" s="7">
        <f>'recalc raw'!E380</f>
        <v>1814556.7122821808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354.24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5823204.678217993</v>
      </c>
      <c r="D31" s="7">
        <f>'recalc raw'!E30</f>
        <v>6090451.164999999</v>
      </c>
      <c r="E31" s="7">
        <f>'recalc raw'!E108</f>
        <v>2692728.0384683963</v>
      </c>
      <c r="F31" s="7">
        <f>'recalc raw'!E186</f>
        <v>456382.625</v>
      </c>
      <c r="G31" s="7">
        <f>'recalc raw'!E225</f>
        <v>268082.04500000004</v>
      </c>
      <c r="H31" s="7">
        <f>'recalc raw'!E69</f>
        <v>2764885.865</v>
      </c>
      <c r="I31" s="7">
        <f>'recalc raw'!E264</f>
        <v>607992.8203585955</v>
      </c>
      <c r="J31" s="7">
        <f>'recalc raw'!E147</f>
        <v>76893.34137977935</v>
      </c>
      <c r="K31" s="7">
        <f>'recalc raw'!E303</f>
        <v>146.33</v>
      </c>
      <c r="L31" s="7">
        <f>'recalc raw'!E381</f>
        <v>447406.1723448435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146.33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(2)</v>
      </c>
      <c r="C32" s="7">
        <f>'recalc raw'!E343</f>
        <v>12655.98</v>
      </c>
      <c r="D32" s="7">
        <f>'recalc raw'!E31</f>
        <v>7391.4349999999995</v>
      </c>
      <c r="E32" s="7">
        <f>'recalc raw'!E109</f>
        <v>13862.432719909784</v>
      </c>
      <c r="F32" s="7">
        <f>'recalc raw'!E187</f>
        <v>600.59</v>
      </c>
      <c r="G32" s="7">
        <f>'recalc raw'!E226</f>
        <v>12326.132870097954</v>
      </c>
      <c r="H32" s="7">
        <f>'recalc raw'!E70</f>
        <v>27211.265</v>
      </c>
      <c r="I32" s="7">
        <f>'recalc raw'!E265</f>
        <v>2427.91</v>
      </c>
      <c r="J32" s="7">
        <f>'recalc raw'!E148</f>
        <v>212.58</v>
      </c>
      <c r="K32" s="7">
        <f>'recalc raw'!E304</f>
        <v>25.035</v>
      </c>
      <c r="L32" s="7">
        <f>'recalc raw'!E382</f>
        <v>617.505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25.035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3984101.425</v>
      </c>
      <c r="D33" s="7">
        <f>'recalc raw'!E32</f>
        <v>72917.84808952223</v>
      </c>
      <c r="E33" s="7">
        <f>'recalc raw'!E110</f>
        <v>3614966.6826600223</v>
      </c>
      <c r="F33" s="7">
        <f>'recalc raw'!E188</f>
        <v>5813136.48</v>
      </c>
      <c r="G33" s="7">
        <f>'recalc raw'!E227</f>
        <v>302880.1393122648</v>
      </c>
      <c r="H33" s="7">
        <f>'recalc raw'!E71</f>
        <v>72715.06063401699</v>
      </c>
      <c r="I33" s="7">
        <f>'recalc raw'!E266</f>
        <v>3518.7325510904193</v>
      </c>
      <c r="J33" s="7">
        <f>'recalc raw'!E149</f>
        <v>307.06</v>
      </c>
      <c r="K33" s="7">
        <f>'recalc raw'!E305</f>
        <v>56.058390146326225</v>
      </c>
      <c r="L33" s="7">
        <f>'recalc raw'!E383</f>
        <v>2713.855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56.058390146326225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JGB-1 (2)</v>
      </c>
      <c r="C34" s="7">
        <f>'recalc raw'!E345</f>
        <v>4394752.349394978</v>
      </c>
      <c r="D34" s="7">
        <f>'recalc raw'!E33</f>
        <v>7083892.266239363</v>
      </c>
      <c r="E34" s="7">
        <f>'recalc raw'!E111</f>
        <v>6520853.198574901</v>
      </c>
      <c r="F34" s="7">
        <f>'recalc raw'!E189</f>
        <v>870235.5</v>
      </c>
      <c r="G34" s="7">
        <f>'recalc raw'!E228</f>
        <v>499251.0762376761</v>
      </c>
      <c r="H34" s="7">
        <f>'recalc raw'!E72</f>
        <v>4454556.68</v>
      </c>
      <c r="I34" s="7">
        <f>'recalc raw'!E267</f>
        <v>253891.47</v>
      </c>
      <c r="J34" s="7">
        <f>'recalc raw'!E150</f>
        <v>24288.01</v>
      </c>
      <c r="K34" s="7">
        <f>'recalc raw'!E306</f>
        <v>111.275</v>
      </c>
      <c r="L34" s="7">
        <f>'recalc raw'!E384</f>
        <v>1088129.3309497833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111.275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4862281.745470287</v>
      </c>
      <c r="D35" s="7">
        <f>'recalc raw'!E34</f>
        <v>4726103.62</v>
      </c>
      <c r="E35" s="7">
        <f>'recalc raw'!E112</f>
        <v>4608358.585</v>
      </c>
      <c r="F35" s="7">
        <f>'recalc raw'!E190</f>
        <v>803887.24</v>
      </c>
      <c r="G35" s="7">
        <f>'recalc raw'!E229</f>
        <v>437737.96</v>
      </c>
      <c r="H35" s="7">
        <f>'recalc raw'!E73</f>
        <v>5042470.385</v>
      </c>
      <c r="I35" s="7">
        <f>'recalc raw'!E268</f>
        <v>400329.725</v>
      </c>
      <c r="J35" s="7">
        <f>'recalc raw'!E151</f>
        <v>27143.63</v>
      </c>
      <c r="K35" s="7">
        <f>'recalc raw'!E307</f>
        <v>344.24210644802145</v>
      </c>
      <c r="L35" s="7">
        <f>'recalc raw'!E385</f>
        <v>1666613.155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344.24210644802145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903</v>
      </c>
    </row>
    <row r="38" spans="1:22" s="20" customFormat="1" ht="11.25">
      <c r="A38" s="24"/>
      <c r="B38" s="20" t="s">
        <v>874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717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4630610.467198402</v>
      </c>
      <c r="D40" s="7">
        <f>D4-blanks!D$9</f>
        <v>5176764.380289762</v>
      </c>
      <c r="E40" s="7">
        <f>E4-blanks!E$9</f>
        <v>4818885.396619955</v>
      </c>
      <c r="F40" s="7">
        <f>F4-blanks!F$9</f>
        <v>848323.3515360605</v>
      </c>
      <c r="G40" s="7">
        <f>G4-blanks!G$9</f>
        <v>422641.5541898006</v>
      </c>
      <c r="H40" s="7">
        <f>H4-blanks!H$9</f>
        <v>4711298.0037885755</v>
      </c>
      <c r="I40" s="7">
        <f>I4-blanks!I$9</f>
        <v>428106.39170496986</v>
      </c>
      <c r="J40" s="7">
        <f>J4-blanks!J$9</f>
        <v>28065.71866199024</v>
      </c>
      <c r="K40" s="7">
        <f>K4-blanks!K$9</f>
        <v>232.70499999999998</v>
      </c>
      <c r="L40" s="7">
        <f>L4-blanks!L$9</f>
        <v>1875118.2679748281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217.19330492683687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-1634.0513510398723</v>
      </c>
      <c r="D41" s="7">
        <f>D5-blanks!D$9</f>
        <v>202.86701747469033</v>
      </c>
      <c r="E41" s="7">
        <f>E5-blanks!E$9</f>
        <v>-40.76917880011024</v>
      </c>
      <c r="F41" s="7">
        <f>F5-blanks!F$9</f>
        <v>-56.35000000000002</v>
      </c>
      <c r="G41" s="7">
        <f>G5-blanks!G$9</f>
        <v>-361.74331889487803</v>
      </c>
      <c r="H41" s="7">
        <f>H5-blanks!H$9</f>
        <v>-6763.44878857553</v>
      </c>
      <c r="I41" s="7">
        <f>I5-blanks!I$9</f>
        <v>-172.2358939727642</v>
      </c>
      <c r="J41" s="7">
        <f>J5-blanks!J$9</f>
        <v>-4.365000000000009</v>
      </c>
      <c r="K41" s="7">
        <f>K5-blanks!K$9</f>
        <v>6.090000000000003</v>
      </c>
      <c r="L41" s="7">
        <f>L5-blanks!L$9</f>
        <v>-87.58250000000004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-9.421695073163107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4519102.116370144</v>
      </c>
      <c r="D42" s="7">
        <f>D6-blanks!D$9</f>
        <v>5985610.461815882</v>
      </c>
      <c r="E42" s="7">
        <f>E6-blanks!E$9</f>
        <v>4417727.169920999</v>
      </c>
      <c r="F42" s="7">
        <f>F6-blanks!F$9</f>
        <v>1115031.6641934318</v>
      </c>
      <c r="G42" s="7">
        <f>G6-blanks!G$9</f>
        <v>440456.44010984834</v>
      </c>
      <c r="H42" s="7">
        <f>H6-blanks!H$9</f>
        <v>5632966.499693828</v>
      </c>
      <c r="I42" s="7">
        <f>I6-blanks!I$9</f>
        <v>341070.2687107065</v>
      </c>
      <c r="J42" s="7">
        <f>J6-blanks!J$9</f>
        <v>1339.1200000000001</v>
      </c>
      <c r="K42" s="7">
        <f>K6-blanks!K$9</f>
        <v>30.47</v>
      </c>
      <c r="L42" s="7">
        <f>L6-blanks!L$9</f>
        <v>631182.9671401724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14.958304926836888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4749335.79606406</v>
      </c>
      <c r="D43" s="7">
        <f>D7-blanks!D$9</f>
        <v>5195305.388542451</v>
      </c>
      <c r="E43" s="7">
        <f>E7-blanks!E$9</f>
        <v>4876233.370314187</v>
      </c>
      <c r="F43" s="7">
        <f>F7-blanks!F$9</f>
        <v>836894.64</v>
      </c>
      <c r="G43" s="7">
        <f>G7-blanks!G$9</f>
        <v>434795.93481139286</v>
      </c>
      <c r="H43" s="7">
        <f>H7-blanks!H$9</f>
        <v>4796963.6091883555</v>
      </c>
      <c r="I43" s="7">
        <f>I7-blanks!I$9</f>
        <v>417327.1550092052</v>
      </c>
      <c r="J43" s="7">
        <f>J7-blanks!J$9</f>
        <v>28275.762354223574</v>
      </c>
      <c r="K43" s="7">
        <f>K7-blanks!K$9</f>
        <v>256.93188032835326</v>
      </c>
      <c r="L43" s="7">
        <f>L7-blanks!L$9</f>
        <v>1819522.0074999998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241.42018525519015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4200518.381323432</v>
      </c>
      <c r="D44" s="7">
        <f>D8-blanks!D$9</f>
        <v>259528.95195482354</v>
      </c>
      <c r="E44" s="7">
        <f>E8-blanks!E$9</f>
        <v>3242544.1464588903</v>
      </c>
      <c r="F44" s="7">
        <f>F8-blanks!F$9</f>
        <v>5409767.396328527</v>
      </c>
      <c r="G44" s="7">
        <f>G8-blanks!G$9</f>
        <v>308516.3007430627</v>
      </c>
      <c r="H44" s="7">
        <f>H8-blanks!H$9</f>
        <v>234331.10948447167</v>
      </c>
      <c r="I44" s="7">
        <f>I8-blanks!I$9</f>
        <v>4389.322646890531</v>
      </c>
      <c r="J44" s="7">
        <f>J8-blanks!J$9</f>
        <v>147.705</v>
      </c>
      <c r="K44" s="7">
        <f>K8-blanks!K$9</f>
        <v>-7.635000000000002</v>
      </c>
      <c r="L44" s="7">
        <f>L8-blanks!L$9</f>
        <v>2331.6523655001324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-23.146695073163112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1309D89R2(123-129)</v>
      </c>
      <c r="C45" s="7">
        <f>C9-blanks!C$9</f>
        <v>4716809.862417723</v>
      </c>
      <c r="D45" s="7">
        <f>D9-blanks!D$9</f>
        <v>8312244.342982525</v>
      </c>
      <c r="E45" s="7">
        <f>E9-blanks!E$9</f>
        <v>2876442.4680127706</v>
      </c>
      <c r="F45" s="7">
        <f>F9-blanks!F$9</f>
        <v>1179199.0066669164</v>
      </c>
      <c r="G45" s="7">
        <f>G9-blanks!G$9</f>
        <v>246829.72272121845</v>
      </c>
      <c r="H45" s="7">
        <f>H9-blanks!H$9</f>
        <v>4890194.877376832</v>
      </c>
      <c r="I45" s="7">
        <f>I9-blanks!I$9</f>
        <v>381943.82509797206</v>
      </c>
      <c r="J45" s="7">
        <f>J9-blanks!J$9</f>
        <v>2343.0459721762545</v>
      </c>
      <c r="K45" s="7">
        <f>K9-blanks!K$9</f>
        <v>-10.889546025939914</v>
      </c>
      <c r="L45" s="7">
        <f>L9-blanks!L$9</f>
        <v>174980.2875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-26.401241099103025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4726485.409083367</v>
      </c>
      <c r="D46" s="7">
        <f>D10-blanks!D$9</f>
        <v>5021793.965080498</v>
      </c>
      <c r="E46" s="7">
        <f>E10-blanks!E$9</f>
        <v>5066374.371458891</v>
      </c>
      <c r="F46" s="7">
        <f>F10-blanks!F$9</f>
        <v>869085.6627157497</v>
      </c>
      <c r="G46" s="7">
        <f>G10-blanks!G$9</f>
        <v>433686.03544879693</v>
      </c>
      <c r="H46" s="7">
        <f>H10-blanks!H$9</f>
        <v>4887027.544842042</v>
      </c>
      <c r="I46" s="7">
        <f>I10-blanks!I$9</f>
        <v>425869.2164116838</v>
      </c>
      <c r="J46" s="7">
        <f>J10-blanks!J$9</f>
        <v>28666.45803610991</v>
      </c>
      <c r="K46" s="7">
        <f>K10-blanks!K$9</f>
        <v>260.20868322674005</v>
      </c>
      <c r="L46" s="7">
        <f>L10-blanks!L$9</f>
        <v>1775742.0374999999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244.69698815357694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1309D91R2(56-65)</v>
      </c>
      <c r="C47" s="7">
        <f>C11-blanks!C$9</f>
        <v>4442132.075073174</v>
      </c>
      <c r="D47" s="7">
        <f>D11-blanks!D$9</f>
        <v>8530152.095680552</v>
      </c>
      <c r="E47" s="7">
        <f>E11-blanks!E$9</f>
        <v>2552220.72532999</v>
      </c>
      <c r="F47" s="7">
        <f>F11-blanks!F$9</f>
        <v>1627815.4446866524</v>
      </c>
      <c r="G47" s="7">
        <f>G11-blanks!G$9</f>
        <v>222076.6104487969</v>
      </c>
      <c r="H47" s="7">
        <f>H11-blanks!H$9</f>
        <v>4678385.468788575</v>
      </c>
      <c r="I47" s="7">
        <f>I11-blanks!I$9</f>
        <v>212114.04196502216</v>
      </c>
      <c r="J47" s="7">
        <f>J11-blanks!J$9</f>
        <v>10536.90893736072</v>
      </c>
      <c r="K47" s="7">
        <f>K11-blanks!K$9</f>
        <v>-12.096809839576562</v>
      </c>
      <c r="L47" s="7">
        <f>L11-blanks!L$9</f>
        <v>50719.489026600524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-27.608504912739672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1309D91R2(81-91)</v>
      </c>
      <c r="C48" s="7">
        <f>C12-blanks!C$9</f>
        <v>4490795.93665064</v>
      </c>
      <c r="D48" s="7">
        <f>D12-blanks!D$9</f>
        <v>9212697.276975421</v>
      </c>
      <c r="E48" s="7">
        <f>E12-blanks!E$9</f>
        <v>1863890.7214588902</v>
      </c>
      <c r="F48" s="7">
        <f>F12-blanks!F$9</f>
        <v>1337430.380901355</v>
      </c>
      <c r="G48" s="7">
        <f>G12-blanks!G$9</f>
        <v>160548.6226753785</v>
      </c>
      <c r="H48" s="7">
        <f>H12-blanks!H$9</f>
        <v>5295258.100938437</v>
      </c>
      <c r="I48" s="7">
        <f>I12-blanks!I$9</f>
        <v>296520.83167610015</v>
      </c>
      <c r="J48" s="7">
        <f>J12-blanks!J$9</f>
        <v>1424.48</v>
      </c>
      <c r="K48" s="7">
        <f>K12-blanks!K$9</f>
        <v>0.6449999999999996</v>
      </c>
      <c r="L48" s="7">
        <f>L12-blanks!L$9</f>
        <v>53689.51163039048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-14.866695073163111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1309D92R1(103-115)</v>
      </c>
      <c r="C49" s="7">
        <f>C13-blanks!C$9</f>
        <v>4948295.687654341</v>
      </c>
      <c r="D49" s="7">
        <f>D13-blanks!D$9</f>
        <v>6178931.277292005</v>
      </c>
      <c r="E49" s="7">
        <f>E13-blanks!E$9</f>
        <v>2454341.42145889</v>
      </c>
      <c r="F49" s="7">
        <f>F13-blanks!F$9</f>
        <v>1436774.9485042843</v>
      </c>
      <c r="G49" s="7">
        <f>G13-blanks!G$9</f>
        <v>279435.2223939492</v>
      </c>
      <c r="H49" s="7">
        <f>H13-blanks!H$9</f>
        <v>5683119.2296361495</v>
      </c>
      <c r="I49" s="7">
        <f>I13-blanks!I$9</f>
        <v>312620.9642559036</v>
      </c>
      <c r="J49" s="7">
        <f>J13-blanks!J$9</f>
        <v>1226.051554646135</v>
      </c>
      <c r="K49" s="7">
        <f>K13-blanks!K$9</f>
        <v>-16.890873063359596</v>
      </c>
      <c r="L49" s="7">
        <f>L13-blanks!L$9</f>
        <v>132559.37911396663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-32.4025681365227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5921255.345064185</v>
      </c>
      <c r="D50" s="7">
        <f>D14-blanks!D$9</f>
        <v>6098712.251898921</v>
      </c>
      <c r="E50" s="7">
        <f>E14-blanks!E$9</f>
        <v>2579826.6419659853</v>
      </c>
      <c r="F50" s="7">
        <f>F14-blanks!F$9</f>
        <v>437054.6455082186</v>
      </c>
      <c r="G50" s="7">
        <f>G14-blanks!G$9</f>
        <v>264848.70778636076</v>
      </c>
      <c r="H50" s="7">
        <f>H14-blanks!H$9</f>
        <v>2657990.3156321426</v>
      </c>
      <c r="I50" s="7">
        <f>I14-blanks!I$9</f>
        <v>591485.5828856771</v>
      </c>
      <c r="J50" s="7">
        <f>J14-blanks!J$9</f>
        <v>78733.40251626371</v>
      </c>
      <c r="K50" s="7">
        <f>K14-blanks!K$9</f>
        <v>82.67</v>
      </c>
      <c r="L50" s="7">
        <f>L14-blanks!L$9</f>
        <v>444848.5875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67.15830492683689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4959778.4313510405</v>
      </c>
      <c r="D51" s="7">
        <f>D15-blanks!D$9</f>
        <v>5181853.407982525</v>
      </c>
      <c r="E51" s="7">
        <f>E15-blanks!E$9</f>
        <v>4985990.043738726</v>
      </c>
      <c r="F51" s="7">
        <f>F15-blanks!F$9</f>
        <v>830875.21</v>
      </c>
      <c r="G51" s="7">
        <f>G15-blanks!G$9</f>
        <v>433445.62544879696</v>
      </c>
      <c r="H51" s="7">
        <f>H15-blanks!H$9</f>
        <v>4898715.438788575</v>
      </c>
      <c r="I51" s="7">
        <f>I15-blanks!I$9</f>
        <v>428341.9107978487</v>
      </c>
      <c r="J51" s="7">
        <f>J15-blanks!J$9</f>
        <v>28012.707263114084</v>
      </c>
      <c r="K51" s="7">
        <f>K15-blanks!K$9</f>
        <v>273.985</v>
      </c>
      <c r="L51" s="7">
        <f>L15-blanks!L$9</f>
        <v>1792197.7825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258.47330492683693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3899125.080356537</v>
      </c>
      <c r="D52" s="7">
        <f>D16-blanks!D$9</f>
        <v>65863.83226630314</v>
      </c>
      <c r="E52" s="7">
        <f>E16-blanks!E$9</f>
        <v>3484672.0380263506</v>
      </c>
      <c r="F52" s="7">
        <f>F16-blanks!F$9</f>
        <v>5724603.743224234</v>
      </c>
      <c r="G52" s="7">
        <f>G16-blanks!G$9</f>
        <v>313649.2826938226</v>
      </c>
      <c r="H52" s="7">
        <f>H16-blanks!H$9</f>
        <v>50479.83506075323</v>
      </c>
      <c r="I52" s="7">
        <f>I16-blanks!I$9</f>
        <v>1350.8858939727647</v>
      </c>
      <c r="J52" s="7">
        <f>J16-blanks!J$9</f>
        <v>-144.235</v>
      </c>
      <c r="K52" s="7">
        <f>K16-blanks!K$9</f>
        <v>14.96</v>
      </c>
      <c r="L52" s="7">
        <f>L16-blanks!L$9</f>
        <v>2328.981787209113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-0.5516950731631098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1309D93R1(11-16)</v>
      </c>
      <c r="C53" s="7">
        <f>C17-blanks!C$9</f>
        <v>5081726.655315714</v>
      </c>
      <c r="D53" s="7">
        <f>D17-blanks!D$9</f>
        <v>6670489.07642611</v>
      </c>
      <c r="E53" s="7">
        <f>E17-blanks!E$9</f>
        <v>1549979.1252274532</v>
      </c>
      <c r="F53" s="7">
        <f>F17-blanks!F$9</f>
        <v>357190.2361370007</v>
      </c>
      <c r="G53" s="7">
        <f>G17-blanks!G$9</f>
        <v>173880.58574179743</v>
      </c>
      <c r="H53" s="7">
        <f>H17-blanks!H$9</f>
        <v>5711489.256929038</v>
      </c>
      <c r="I53" s="7">
        <f>I17-blanks!I$9</f>
        <v>944340.7705322239</v>
      </c>
      <c r="J53" s="7">
        <f>J17-blanks!J$9</f>
        <v>4126.876420785078</v>
      </c>
      <c r="K53" s="7">
        <f>K17-blanks!K$9</f>
        <v>1259.810277782377</v>
      </c>
      <c r="L53" s="7">
        <f>L17-blanks!L$9</f>
        <v>2594296.631018931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1244.2985827092139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1309D94R1(66-76)</v>
      </c>
      <c r="C54" s="7">
        <f>C18-blanks!C$9</f>
        <v>4879351.628349007</v>
      </c>
      <c r="D54" s="7">
        <f>D18-blanks!D$9</f>
        <v>6441024.182982526</v>
      </c>
      <c r="E54" s="7">
        <f>E18-blanks!E$9</f>
        <v>1921185.2899474103</v>
      </c>
      <c r="F54" s="7">
        <f>F18-blanks!F$9</f>
        <v>1095869.092560991</v>
      </c>
      <c r="G54" s="7">
        <f>G18-blanks!G$9</f>
        <v>269538.0954487969</v>
      </c>
      <c r="H54" s="7">
        <f>H18-blanks!H$9</f>
        <v>6301255.735197978</v>
      </c>
      <c r="I54" s="7">
        <f>I18-blanks!I$9</f>
        <v>370657.6108939728</v>
      </c>
      <c r="J54" s="7">
        <f>J18-blanks!J$9</f>
        <v>3114.5839024128054</v>
      </c>
      <c r="K54" s="7">
        <f>K18-blanks!K$9</f>
        <v>-14.614999999999998</v>
      </c>
      <c r="L54" s="7">
        <f>L18-blanks!L$9</f>
        <v>210998.29367857618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-30.12669507316311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1309D94R3(18-26)</v>
      </c>
      <c r="C55" s="7">
        <f>C19-blanks!C$9</f>
        <v>4988157.660758622</v>
      </c>
      <c r="D55" s="7">
        <f>D19-blanks!D$9</f>
        <v>5810427.772982526</v>
      </c>
      <c r="E55" s="7">
        <f>E19-blanks!E$9</f>
        <v>3852589.1004146454</v>
      </c>
      <c r="F55" s="7">
        <f>F19-blanks!F$9</f>
        <v>1074356.7610827477</v>
      </c>
      <c r="G55" s="7">
        <f>G19-blanks!G$9</f>
        <v>461931.32992406626</v>
      </c>
      <c r="H55" s="7">
        <f>H19-blanks!H$9</f>
        <v>4939258.868775961</v>
      </c>
      <c r="I55" s="7">
        <f>I19-blanks!I$9</f>
        <v>435697.7408939728</v>
      </c>
      <c r="J55" s="7">
        <f>J19-blanks!J$9</f>
        <v>1877.7462761047648</v>
      </c>
      <c r="K55" s="7">
        <f>K19-blanks!K$9</f>
        <v>87.165</v>
      </c>
      <c r="L55" s="7">
        <f>L19-blanks!L$9</f>
        <v>956229.1764907582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71.6533049268369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4892870.373653234</v>
      </c>
      <c r="D56" s="7">
        <f>D20-blanks!D$9</f>
        <v>5194927.749081833</v>
      </c>
      <c r="E56" s="7">
        <f>E20-blanks!E$9</f>
        <v>5194785.26645889</v>
      </c>
      <c r="F56" s="7">
        <f>F20-blanks!F$9</f>
        <v>832614.2333229901</v>
      </c>
      <c r="G56" s="7">
        <f>G20-blanks!G$9</f>
        <v>432042.64295907755</v>
      </c>
      <c r="H56" s="7">
        <f>H20-blanks!H$9</f>
        <v>4819223.408967611</v>
      </c>
      <c r="I56" s="7">
        <f>I20-blanks!I$9</f>
        <v>426053.1164569198</v>
      </c>
      <c r="J56" s="7">
        <f>J20-blanks!J$9</f>
        <v>27244.68783985957</v>
      </c>
      <c r="K56" s="7">
        <f>K20-blanks!K$9</f>
        <v>272.89</v>
      </c>
      <c r="L56" s="7">
        <f>L20-blanks!L$9</f>
        <v>1858553.2369638823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257.3783049268369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4655854.941888778</v>
      </c>
      <c r="D57" s="7">
        <f>D21-blanks!D$9</f>
        <v>6114853.45483687</v>
      </c>
      <c r="E57" s="7">
        <f>E21-blanks!E$9</f>
        <v>4674436.427656795</v>
      </c>
      <c r="F57" s="7">
        <f>F21-blanks!F$9</f>
        <v>1153817.9721682405</v>
      </c>
      <c r="G57" s="7">
        <f>G21-blanks!G$9</f>
        <v>451396.23544879694</v>
      </c>
      <c r="H57" s="7">
        <f>H21-blanks!H$9</f>
        <v>5333041.312661764</v>
      </c>
      <c r="I57" s="7">
        <f>I21-blanks!I$9</f>
        <v>346075.90737431636</v>
      </c>
      <c r="J57" s="7">
        <f>J21-blanks!J$9</f>
        <v>1113.200466408571</v>
      </c>
      <c r="K57" s="7">
        <f>K21-blanks!K$9</f>
        <v>27.955</v>
      </c>
      <c r="L57" s="7">
        <f>L21-blanks!L$9</f>
        <v>646894.2902599716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12.443304926836888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1309D95R3(39-51)</v>
      </c>
      <c r="C58" s="7">
        <f>C22-blanks!C$9</f>
        <v>4645323.684947508</v>
      </c>
      <c r="D58" s="7">
        <f>D22-blanks!D$9</f>
        <v>5670974.537982525</v>
      </c>
      <c r="E58" s="7">
        <f>E22-blanks!E$9</f>
        <v>2413433.5714588906</v>
      </c>
      <c r="F58" s="7">
        <f>F22-blanks!F$9</f>
        <v>1373501.0863223313</v>
      </c>
      <c r="G58" s="7">
        <f>G22-blanks!G$9</f>
        <v>284326.3239459588</v>
      </c>
      <c r="H58" s="7">
        <f>H22-blanks!H$9</f>
        <v>6146113.824934917</v>
      </c>
      <c r="I58" s="7">
        <f>I22-blanks!I$9</f>
        <v>298724.8308939728</v>
      </c>
      <c r="J58" s="7">
        <f>J22-blanks!J$9</f>
        <v>2163.102331230083</v>
      </c>
      <c r="K58" s="7">
        <f>K22-blanks!K$9</f>
        <v>3.344999999999999</v>
      </c>
      <c r="L58" s="7">
        <f>L22-blanks!L$9</f>
        <v>220421.26846239407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-12.166695073163112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1309D97R1(8-18)</v>
      </c>
      <c r="C59" s="7">
        <f>C23-blanks!C$9</f>
        <v>4939211.0963510405</v>
      </c>
      <c r="D59" s="7">
        <f>D23-blanks!D$9</f>
        <v>5002519.582982525</v>
      </c>
      <c r="E59" s="7">
        <f>E23-blanks!E$9</f>
        <v>2992402.5364588904</v>
      </c>
      <c r="F59" s="7">
        <f>F23-blanks!F$9</f>
        <v>1320265.4011204087</v>
      </c>
      <c r="G59" s="7">
        <f>G23-blanks!G$9</f>
        <v>341686.4917212718</v>
      </c>
      <c r="H59" s="7">
        <f>H23-blanks!H$9</f>
        <v>5899923.418788575</v>
      </c>
      <c r="I59" s="7">
        <f>I23-blanks!I$9</f>
        <v>347967.0887886032</v>
      </c>
      <c r="J59" s="7">
        <f>J23-blanks!J$9</f>
        <v>1231.8831597331223</v>
      </c>
      <c r="K59" s="7">
        <f>K23-blanks!K$9</f>
        <v>27.795</v>
      </c>
      <c r="L59" s="7">
        <f>L23-blanks!L$9</f>
        <v>221948.2504945342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12.283304926836891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JGb-1 (1)</v>
      </c>
      <c r="C60" s="7">
        <f>C24-blanks!C$9</f>
        <v>4317298.721437467</v>
      </c>
      <c r="D60" s="7">
        <f>D24-blanks!D$9</f>
        <v>6816403.774705289</v>
      </c>
      <c r="E60" s="7">
        <f>E24-blanks!E$9</f>
        <v>5629888.631458891</v>
      </c>
      <c r="F60" s="7">
        <f>F24-blanks!F$9</f>
        <v>892283.915</v>
      </c>
      <c r="G60" s="7">
        <f>G24-blanks!G$9</f>
        <v>503257.26544879697</v>
      </c>
      <c r="H60" s="7">
        <f>H24-blanks!H$9</f>
        <v>4997003.139721192</v>
      </c>
      <c r="I60" s="7">
        <f>I24-blanks!I$9</f>
        <v>242678.64830574836</v>
      </c>
      <c r="J60" s="7">
        <f>J24-blanks!J$9</f>
        <v>12062.022159278013</v>
      </c>
      <c r="K60" s="7">
        <f>K24-blanks!K$9</f>
        <v>66.215</v>
      </c>
      <c r="L60" s="7">
        <f>L24-blanks!L$9</f>
        <v>1095440.7625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50.70330492683689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4832602.98135104</v>
      </c>
      <c r="D61" s="7">
        <f>D25-blanks!D$9</f>
        <v>5114682.986756329</v>
      </c>
      <c r="E61" s="7">
        <f>E25-blanks!E$9</f>
        <v>5115711.549789991</v>
      </c>
      <c r="F61" s="7">
        <f>F25-blanks!F$9</f>
        <v>846068.5640426619</v>
      </c>
      <c r="G61" s="7">
        <f>G25-blanks!G$9</f>
        <v>444451.2197657817</v>
      </c>
      <c r="H61" s="7">
        <f>H25-blanks!H$9</f>
        <v>4849973.573788575</v>
      </c>
      <c r="I61" s="7">
        <f>I25-blanks!I$9</f>
        <v>423447.53226496105</v>
      </c>
      <c r="J61" s="7">
        <f>J25-blanks!J$9</f>
        <v>27895.493875286593</v>
      </c>
      <c r="K61" s="7">
        <f>K25-blanks!K$9</f>
        <v>309.365</v>
      </c>
      <c r="L61" s="7">
        <f>L25-blanks!L$9</f>
        <v>1890989.3424999998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293.8533049268369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1309D98R3(26-46)</v>
      </c>
      <c r="C62" s="7">
        <f>C26-blanks!C$9</f>
        <v>4994085.42718594</v>
      </c>
      <c r="D62" s="7">
        <f>D26-blanks!D$9</f>
        <v>6201685.796874662</v>
      </c>
      <c r="E62" s="7">
        <f>E26-blanks!E$9</f>
        <v>2513791.31645889</v>
      </c>
      <c r="F62" s="7">
        <f>F26-blanks!F$9</f>
        <v>1300109.42</v>
      </c>
      <c r="G62" s="7">
        <f>G26-blanks!G$9</f>
        <v>274916.99044879695</v>
      </c>
      <c r="H62" s="7">
        <f>H26-blanks!H$9</f>
        <v>6058152.374243693</v>
      </c>
      <c r="I62" s="7">
        <f>I26-blanks!I$9</f>
        <v>351800.0694976791</v>
      </c>
      <c r="J62" s="7">
        <f>J26-blanks!J$9</f>
        <v>2991.1460663483554</v>
      </c>
      <c r="K62" s="7">
        <f>K26-blanks!K$9</f>
        <v>-17.185000000000002</v>
      </c>
      <c r="L62" s="7">
        <f>L26-blanks!L$9</f>
        <v>188825.8668202305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-32.69669507316311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4456206.569156545</v>
      </c>
      <c r="D63" s="7">
        <f>D27-blanks!D$9</f>
        <v>265092.8629825254</v>
      </c>
      <c r="E63" s="7">
        <f>E27-blanks!E$9</f>
        <v>2338926.44145889</v>
      </c>
      <c r="F63" s="7">
        <f>F27-blanks!F$9</f>
        <v>3456954.8549999995</v>
      </c>
      <c r="G63" s="7">
        <f>G27-blanks!G$9</f>
        <v>336672.63044879696</v>
      </c>
      <c r="H63" s="7">
        <f>H27-blanks!H$9</f>
        <v>232122.24378857552</v>
      </c>
      <c r="I63" s="7">
        <f>I27-blanks!I$9</f>
        <v>4598.281569291913</v>
      </c>
      <c r="J63" s="7">
        <f>J27-blanks!J$9</f>
        <v>55.434999999999974</v>
      </c>
      <c r="K63" s="7">
        <f>K27-blanks!K$9</f>
        <v>-20.762851020119832</v>
      </c>
      <c r="L63" s="7">
        <f>L27-blanks!L$9</f>
        <v>2036.5924999999997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-36.27454609328294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1309D100R1(50-55)</v>
      </c>
      <c r="C64" s="7">
        <f>C28-blanks!C$9</f>
        <v>4416210.16635104</v>
      </c>
      <c r="D64" s="7">
        <f>D28-blanks!D$9</f>
        <v>3318955.629455895</v>
      </c>
      <c r="E64" s="7">
        <f>E28-blanks!E$9</f>
        <v>3874674.4238658063</v>
      </c>
      <c r="F64" s="7">
        <f>F28-blanks!F$9</f>
        <v>3688673.5615873863</v>
      </c>
      <c r="G64" s="7">
        <f>G28-blanks!G$9</f>
        <v>367810.05829457386</v>
      </c>
      <c r="H64" s="7">
        <f>H28-blanks!H$9</f>
        <v>2618549.272785463</v>
      </c>
      <c r="I64" s="7">
        <f>I28-blanks!I$9</f>
        <v>100065.00293117212</v>
      </c>
      <c r="J64" s="7">
        <f>J28-blanks!J$9</f>
        <v>1629.4876246534766</v>
      </c>
      <c r="K64" s="7">
        <f>K28-blanks!K$9</f>
        <v>10.71955082467133</v>
      </c>
      <c r="L64" s="7">
        <f>L28-blanks!L$9</f>
        <v>69831.8675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-4.7921442484917804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1309D83R2(32-42)</v>
      </c>
      <c r="C65" s="7">
        <f>C29-blanks!C$9</f>
        <v>4462542.361881314</v>
      </c>
      <c r="D65" s="7">
        <f>D29-blanks!D$9</f>
        <v>5327697.122982526</v>
      </c>
      <c r="E65" s="7">
        <f>E29-blanks!E$9</f>
        <v>2895322.07145889</v>
      </c>
      <c r="F65" s="7">
        <f>F29-blanks!F$9</f>
        <v>2442219.9915854596</v>
      </c>
      <c r="G65" s="7">
        <f>G29-blanks!G$9</f>
        <v>289950.10350414057</v>
      </c>
      <c r="H65" s="7">
        <f>H29-blanks!H$9</f>
        <v>4345199.550673443</v>
      </c>
      <c r="I65" s="7">
        <f>I29-blanks!I$9</f>
        <v>137042.78735186104</v>
      </c>
      <c r="J65" s="7">
        <f>J29-blanks!J$9</f>
        <v>2179.002001459784</v>
      </c>
      <c r="K65" s="7">
        <f>K29-blanks!K$9</f>
        <v>21.909999999999997</v>
      </c>
      <c r="L65" s="7">
        <f>L29-blanks!L$9</f>
        <v>114664.78504893622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6.398304926836886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5183797.4313510405</v>
      </c>
      <c r="D66" s="7">
        <f>D30-blanks!D$9</f>
        <v>5211442.2717874115</v>
      </c>
      <c r="E66" s="7">
        <f>E30-blanks!E$9</f>
        <v>4934184.185803009</v>
      </c>
      <c r="F66" s="7">
        <f>F30-blanks!F$9</f>
        <v>873407.1950000001</v>
      </c>
      <c r="G66" s="7">
        <f>G30-blanks!G$9</f>
        <v>454525.63760149415</v>
      </c>
      <c r="H66" s="7">
        <f>H30-blanks!H$9</f>
        <v>4786619.285323101</v>
      </c>
      <c r="I66" s="7">
        <f>I30-blanks!I$9</f>
        <v>423494.3692748678</v>
      </c>
      <c r="J66" s="7">
        <f>J30-blanks!J$9</f>
        <v>27834.72654817846</v>
      </c>
      <c r="K66" s="7">
        <f>K30-blanks!K$9</f>
        <v>323.115</v>
      </c>
      <c r="L66" s="7">
        <f>L30-blanks!L$9</f>
        <v>1814026.7897821807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307.6033049268369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5812182.749569033</v>
      </c>
      <c r="D67" s="7">
        <f>D31-blanks!D$9</f>
        <v>6082856.862982525</v>
      </c>
      <c r="E67" s="7">
        <f>E31-blanks!E$9</f>
        <v>2678906.3749272865</v>
      </c>
      <c r="F67" s="7">
        <f>F31-blanks!F$9</f>
        <v>455838.385</v>
      </c>
      <c r="G67" s="7">
        <f>G31-blanks!G$9</f>
        <v>256117.65544879696</v>
      </c>
      <c r="H67" s="7">
        <f>H31-blanks!H$9</f>
        <v>2744438.048788576</v>
      </c>
      <c r="I67" s="7">
        <f>I31-blanks!I$9</f>
        <v>605737.1462525682</v>
      </c>
      <c r="J67" s="7">
        <f>J31-blanks!J$9</f>
        <v>76685.12637977935</v>
      </c>
      <c r="K67" s="7">
        <f>K31-blanks!K$9</f>
        <v>115.20500000000001</v>
      </c>
      <c r="L67" s="7">
        <f>L31-blanks!L$9</f>
        <v>446876.2498448435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99.6933049268369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(2)</v>
      </c>
      <c r="C68" s="7">
        <f>C32-blanks!C$9</f>
        <v>1634.0513510398741</v>
      </c>
      <c r="D68" s="7">
        <f>D32-blanks!D$9</f>
        <v>-202.86701747468942</v>
      </c>
      <c r="E68" s="7">
        <f>E32-blanks!E$9</f>
        <v>40.76917880010842</v>
      </c>
      <c r="F68" s="7">
        <f>F32-blanks!F$9</f>
        <v>56.35000000000002</v>
      </c>
      <c r="G68" s="7">
        <f>G32-blanks!G$9</f>
        <v>361.74331889487803</v>
      </c>
      <c r="H68" s="7">
        <f>H32-blanks!H$9</f>
        <v>6763.44878857553</v>
      </c>
      <c r="I68" s="7">
        <f>I32-blanks!I$9</f>
        <v>172.23589397276464</v>
      </c>
      <c r="J68" s="7">
        <f>J32-blanks!J$9</f>
        <v>4.365000000000009</v>
      </c>
      <c r="K68" s="7">
        <f>K32-blanks!K$9</f>
        <v>-6.09</v>
      </c>
      <c r="L68" s="7">
        <f>L32-blanks!L$9</f>
        <v>87.58249999999998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-21.60169507316311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3973079.4963510395</v>
      </c>
      <c r="D69" s="7">
        <f>D33-blanks!D$9</f>
        <v>65323.54607204754</v>
      </c>
      <c r="E69" s="7">
        <f>E33-blanks!E$9</f>
        <v>3601145.0191189125</v>
      </c>
      <c r="F69" s="7">
        <f>F33-blanks!F$9</f>
        <v>5812592.24</v>
      </c>
      <c r="G69" s="7">
        <f>G33-blanks!G$9</f>
        <v>290915.74976106174</v>
      </c>
      <c r="H69" s="7">
        <f>H33-blanks!H$9</f>
        <v>52267.24442259252</v>
      </c>
      <c r="I69" s="7">
        <f>I33-blanks!I$9</f>
        <v>1263.058445063184</v>
      </c>
      <c r="J69" s="7">
        <f>J33-blanks!J$9</f>
        <v>98.845</v>
      </c>
      <c r="K69" s="7">
        <f>K33-blanks!K$9</f>
        <v>24.933390146326225</v>
      </c>
      <c r="L69" s="7">
        <f>L33-blanks!L$9</f>
        <v>2183.9325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9.421695073163114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JGB-1 (2)</v>
      </c>
      <c r="C70" s="7">
        <f>C34-blanks!C$9</f>
        <v>4383730.420746018</v>
      </c>
      <c r="D70" s="7">
        <f>D34-blanks!D$9</f>
        <v>7076297.964221888</v>
      </c>
      <c r="E70" s="7">
        <f>E34-blanks!E$9</f>
        <v>6507031.535033791</v>
      </c>
      <c r="F70" s="7">
        <f>F34-blanks!F$9</f>
        <v>869691.26</v>
      </c>
      <c r="G70" s="7">
        <f>G34-blanks!G$9</f>
        <v>487286.686686473</v>
      </c>
      <c r="H70" s="7">
        <f>H34-blanks!H$9</f>
        <v>4434108.863788575</v>
      </c>
      <c r="I70" s="7">
        <f>I34-blanks!I$9</f>
        <v>251635.79589397277</v>
      </c>
      <c r="J70" s="7">
        <f>J34-blanks!J$9</f>
        <v>24079.795</v>
      </c>
      <c r="K70" s="7">
        <f>K34-blanks!K$9</f>
        <v>80.15</v>
      </c>
      <c r="L70" s="7">
        <f>L34-blanks!L$9</f>
        <v>1087599.4084497832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64.6383049268369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4851259.816821327</v>
      </c>
      <c r="D71" s="7">
        <f>D35-blanks!D$9</f>
        <v>4718509.317982526</v>
      </c>
      <c r="E71" s="7">
        <f>E35-blanks!E$9</f>
        <v>4594536.921458891</v>
      </c>
      <c r="F71" s="7">
        <f>F35-blanks!F$9</f>
        <v>803343</v>
      </c>
      <c r="G71" s="7">
        <f>G35-blanks!G$9</f>
        <v>425773.57044879696</v>
      </c>
      <c r="H71" s="7">
        <f>H35-blanks!H$9</f>
        <v>5022022.568788575</v>
      </c>
      <c r="I71" s="7">
        <f>I35-blanks!I$9</f>
        <v>398074.05089397274</v>
      </c>
      <c r="J71" s="7">
        <f>J35-blanks!J$9</f>
        <v>26935.415</v>
      </c>
      <c r="K71" s="7">
        <f>K35-blanks!K$9</f>
        <v>313.11710644802145</v>
      </c>
      <c r="L71" s="7">
        <f>L35-blanks!L$9</f>
        <v>1666083.2325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297.60541137485836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904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874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717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4630610.467198402</v>
      </c>
      <c r="D76" s="7">
        <f>D40/Drift!D25</f>
        <v>5176764.380289762</v>
      </c>
      <c r="E76" s="7">
        <f>E40/Drift!E25</f>
        <v>4818885.396619955</v>
      </c>
      <c r="F76" s="7">
        <f>F40/Drift!F25</f>
        <v>848323.3515360605</v>
      </c>
      <c r="G76" s="7">
        <f>G40/Drift!G25</f>
        <v>422641.5541898006</v>
      </c>
      <c r="H76" s="7">
        <f>H40/Drift!H25</f>
        <v>4711298.0037885755</v>
      </c>
      <c r="I76" s="7">
        <f>I40/Drift!I25</f>
        <v>428106.39170496986</v>
      </c>
      <c r="J76" s="7">
        <f>J40/Drift!J25</f>
        <v>28065.71866199024</v>
      </c>
      <c r="K76" s="7">
        <f>K40/Drift!K25</f>
        <v>232.70499999999998</v>
      </c>
      <c r="L76" s="7">
        <f>L40/Drift!L25</f>
        <v>1875118.2679748281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217.19330492683687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C5/Drift!C26</f>
        <v>9308.324512046815</v>
      </c>
      <c r="D77" s="7">
        <f>D5/Drift!D26</f>
        <v>7787.8714005391</v>
      </c>
      <c r="E77" s="7">
        <f>E5/Drift!E26</f>
        <v>13726.44306420692</v>
      </c>
      <c r="F77" s="7">
        <f>F5/Drift!F26</f>
        <v>490.09085379169983</v>
      </c>
      <c r="G77" s="7">
        <f>G5/Drift!G26</f>
        <v>11492.478833446943</v>
      </c>
      <c r="H77" s="7">
        <f>H5/Drift!H26</f>
        <v>13601.926077871616</v>
      </c>
      <c r="I77" s="7">
        <f>I5/Drift!I26</f>
        <v>2101.0724243404343</v>
      </c>
      <c r="J77" s="7">
        <f>J5/Drift!J26</f>
        <v>203.3427280276445</v>
      </c>
      <c r="K77" s="7">
        <f>K5/Drift!K26</f>
        <v>35.96683292569188</v>
      </c>
      <c r="L77" s="7">
        <f>L5/Drift!L26</f>
        <v>446.75535295768924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-9.083938364175017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4443156.023328654</v>
      </c>
      <c r="D78" s="7">
        <f>D42/Drift!D27</f>
        <v>5971352.534342818</v>
      </c>
      <c r="E78" s="7">
        <f>E42/Drift!E27</f>
        <v>4382953.773582398</v>
      </c>
      <c r="F78" s="7">
        <f>F42/Drift!F27</f>
        <v>1125136.982317848</v>
      </c>
      <c r="G78" s="7">
        <f>G42/Drift!G27</f>
        <v>432170.82371628395</v>
      </c>
      <c r="H78" s="7">
        <f>H42/Drift!H27</f>
        <v>5565501.433202563</v>
      </c>
      <c r="I78" s="7">
        <f>I42/Drift!I27</f>
        <v>346893.18852647714</v>
      </c>
      <c r="J78" s="7">
        <f>J42/Drift!J27</f>
        <v>1332.4718583697618</v>
      </c>
      <c r="K78" s="7">
        <f>K42/Drift!K27</f>
        <v>28.492437898538416</v>
      </c>
      <c r="L78" s="7">
        <f>L42/Drift!L27</f>
        <v>643910.7074015521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13.922945983137057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4630610.467198402</v>
      </c>
      <c r="D79" s="7">
        <f>D43/Drift!D28</f>
        <v>5176764.380289762</v>
      </c>
      <c r="E79" s="7">
        <f>E43/Drift!E28</f>
        <v>4818885.396619955</v>
      </c>
      <c r="F79" s="7">
        <f>F43/Drift!F28</f>
        <v>848323.3515360605</v>
      </c>
      <c r="G79" s="7">
        <f>G43/Drift!G28</f>
        <v>422641.5541898006</v>
      </c>
      <c r="H79" s="7">
        <f>H43/Drift!H28</f>
        <v>4711298.0037885755</v>
      </c>
      <c r="I79" s="7">
        <f>I43/Drift!I28</f>
        <v>428106.39170496986</v>
      </c>
      <c r="J79" s="7">
        <f>J43/Drift!J28</f>
        <v>28065.71866199024</v>
      </c>
      <c r="K79" s="7">
        <f>K43/Drift!K28</f>
        <v>232.70499999999998</v>
      </c>
      <c r="L79" s="7">
        <f>L43/Drift!L28</f>
        <v>1875118.2679748281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217.1933049268369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4102091.326491305</v>
      </c>
      <c r="D80" s="7">
        <f>D44/Drift!D29</f>
        <v>261514.07063520368</v>
      </c>
      <c r="E80" s="7">
        <f>E44/Drift!E29</f>
        <v>3163293.644302807</v>
      </c>
      <c r="F80" s="7">
        <f>F44/Drift!F29</f>
        <v>5414224.582884164</v>
      </c>
      <c r="G80" s="7">
        <f>G44/Drift!G29</f>
        <v>300147.3630409797</v>
      </c>
      <c r="H80" s="7">
        <f>H44/Drift!H29</f>
        <v>228714.9652198129</v>
      </c>
      <c r="I80" s="7">
        <f>I44/Drift!I29</f>
        <v>4472.182488440267</v>
      </c>
      <c r="J80" s="7">
        <f>J44/Drift!J29</f>
        <v>145.9356408633379</v>
      </c>
      <c r="K80" s="7">
        <f>K44/Drift!K29</f>
        <v>-6.885799988253508</v>
      </c>
      <c r="L80" s="7">
        <f>L44/Drift!L29</f>
        <v>2422.3250389167724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-20.730099181323673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1309D89R2(123-129)</v>
      </c>
      <c r="C81" s="7">
        <f>C45/Drift!C30</f>
        <v>4613696.151048585</v>
      </c>
      <c r="D81" s="7">
        <f>D45/Drift!D30</f>
        <v>8471192.008845588</v>
      </c>
      <c r="E81" s="7">
        <f>E45/Drift!E30</f>
        <v>2770590.2702963613</v>
      </c>
      <c r="F81" s="7">
        <f>F45/Drift!F30</f>
        <v>1165417.1973369773</v>
      </c>
      <c r="G81" s="7">
        <f>G45/Drift!G30</f>
        <v>240338.79769838369</v>
      </c>
      <c r="H81" s="7">
        <f>H45/Drift!H30</f>
        <v>4743491.002253421</v>
      </c>
      <c r="I81" s="7">
        <f>I45/Drift!I30</f>
        <v>386534.61499010975</v>
      </c>
      <c r="J81" s="7">
        <f>J45/Drift!J30</f>
        <v>2304.4136509025698</v>
      </c>
      <c r="K81" s="7">
        <f>K45/Drift!K30</f>
        <v>-9.779588074950079</v>
      </c>
      <c r="L81" s="7">
        <f>L45/Drift!L30</f>
        <v>183266.63305919137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-23.538841103841634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4630610.467198402</v>
      </c>
      <c r="D82" s="7">
        <f>D46/Drift!D31</f>
        <v>5176764.380289762</v>
      </c>
      <c r="E82" s="7">
        <f>E46/Drift!E31</f>
        <v>4818885.396619955</v>
      </c>
      <c r="F82" s="7">
        <f>F46/Drift!F31</f>
        <v>848323.3515360605</v>
      </c>
      <c r="G82" s="7">
        <f>G46/Drift!G31</f>
        <v>422641.5541898006</v>
      </c>
      <c r="H82" s="7">
        <f>H46/Drift!H31</f>
        <v>4711298.0037885755</v>
      </c>
      <c r="I82" s="7">
        <f>I46/Drift!I31</f>
        <v>428106.3917049699</v>
      </c>
      <c r="J82" s="7">
        <f>J46/Drift!J31</f>
        <v>28065.71866199024</v>
      </c>
      <c r="K82" s="7">
        <f>K46/Drift!K31</f>
        <v>232.70499999999998</v>
      </c>
      <c r="L82" s="7">
        <f>L46/Drift!L31</f>
        <v>1875118.2679748281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217.19330492683687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1309D91R2(56-65)</v>
      </c>
      <c r="C83" s="7">
        <f>C47/Drift!C32</f>
        <v>4309483.062982082</v>
      </c>
      <c r="D83" s="7">
        <f>D47/Drift!D32</f>
        <v>8737689.734437525</v>
      </c>
      <c r="E83" s="7">
        <f>E47/Drift!E32</f>
        <v>2435274.1928251116</v>
      </c>
      <c r="F83" s="7">
        <f>F47/Drift!F32</f>
        <v>1603022.993410951</v>
      </c>
      <c r="G83" s="7">
        <f>G47/Drift!G32</f>
        <v>216445.08522099434</v>
      </c>
      <c r="H83" s="7">
        <f>H47/Drift!H32</f>
        <v>4508002.074446624</v>
      </c>
      <c r="I83" s="7">
        <f>I47/Drift!I32</f>
        <v>212980.99570885996</v>
      </c>
      <c r="J83" s="7">
        <f>J47/Drift!J32</f>
        <v>10363.363790760817</v>
      </c>
      <c r="K83" s="7">
        <f>K47/Drift!K32</f>
        <v>-10.70484441047653</v>
      </c>
      <c r="L83" s="7">
        <f>L47/Drift!L32</f>
        <v>53458.83434767926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-24.232482790270083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1309D91R2(81-91)</v>
      </c>
      <c r="C84" s="7">
        <f>C48/Drift!C33</f>
        <v>4314518.315062621</v>
      </c>
      <c r="D84" s="7">
        <f>D48/Drift!D33</f>
        <v>9377442.434423752</v>
      </c>
      <c r="E84" s="7">
        <f>E48/Drift!E33</f>
        <v>1784164.1080459412</v>
      </c>
      <c r="F84" s="7">
        <f>F48/Drift!F33</f>
        <v>1328849.2086088846</v>
      </c>
      <c r="G84" s="7">
        <f>G48/Drift!G33</f>
        <v>156494.70589297847</v>
      </c>
      <c r="H84" s="7">
        <f>H48/Drift!H33</f>
        <v>5099970.386211588</v>
      </c>
      <c r="I84" s="7">
        <f>I48/Drift!I33</f>
        <v>297387.8335014876</v>
      </c>
      <c r="J84" s="7">
        <f>J48/Drift!J33</f>
        <v>1407.467502820984</v>
      </c>
      <c r="K84" s="7">
        <f>K48/Drift!K33</f>
        <v>0.5648621529325116</v>
      </c>
      <c r="L84" s="7">
        <f>L48/Drift!L33</f>
        <v>56484.772188530886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-12.905074566003146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1309D92R1(103-115)</v>
      </c>
      <c r="C85" s="7">
        <f>C49/Drift!C34</f>
        <v>4708478.8635257045</v>
      </c>
      <c r="D85" s="7">
        <f>D49/Drift!D34</f>
        <v>6250085.222045149</v>
      </c>
      <c r="E85" s="7">
        <f>E49/Drift!E34</f>
        <v>2356885.44706871</v>
      </c>
      <c r="F85" s="7">
        <f>F49/Drift!F34</f>
        <v>1440449.3438918702</v>
      </c>
      <c r="G85" s="7">
        <f>G49/Drift!G34</f>
        <v>272409.57979645807</v>
      </c>
      <c r="H85" s="7">
        <f>H49/Drift!H34</f>
        <v>5470912.935611896</v>
      </c>
      <c r="I85" s="7">
        <f>I49/Drift!I34</f>
        <v>313172.2142235968</v>
      </c>
      <c r="J85" s="7">
        <f>J49/Drift!J34</f>
        <v>1217.0108714732032</v>
      </c>
      <c r="K85" s="7">
        <f>K49/Drift!K34</f>
        <v>-14.640463087725925</v>
      </c>
      <c r="L85" s="7">
        <f>L49/Drift!L34</f>
        <v>139203.82945021425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-27.82077628684347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5580777.173334896</v>
      </c>
      <c r="D86" s="7">
        <f>D50/Drift!D35</f>
        <v>6130595.714901235</v>
      </c>
      <c r="E86" s="7">
        <f>E50/Drift!E35</f>
        <v>2485350.387398872</v>
      </c>
      <c r="F86" s="7">
        <f>F50/Drift!F35</f>
        <v>442165.78649215057</v>
      </c>
      <c r="G86" s="7">
        <f>G50/Drift!G35</f>
        <v>258218.44137659002</v>
      </c>
      <c r="H86" s="7">
        <f>H50/Drift!H35</f>
        <v>2557520.033416896</v>
      </c>
      <c r="I86" s="7">
        <f>I50/Drift!I35</f>
        <v>591843.6696198316</v>
      </c>
      <c r="J86" s="7">
        <f>J50/Drift!J35</f>
        <v>78515.9226006084</v>
      </c>
      <c r="K86" s="7">
        <f>K50/Drift!K35</f>
        <v>70.92777727080374</v>
      </c>
      <c r="L86" s="7">
        <f>L50/Drift!L35</f>
        <v>466286.8912683524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57.04069259511553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4630610.467198402</v>
      </c>
      <c r="D87" s="7">
        <f>D51/Drift!D36</f>
        <v>5176764.380289762</v>
      </c>
      <c r="E87" s="7">
        <f>E51/Drift!E36</f>
        <v>4818885.396619955</v>
      </c>
      <c r="F87" s="7">
        <f>F51/Drift!F36</f>
        <v>848323.3515360606</v>
      </c>
      <c r="G87" s="7">
        <f>G51/Drift!G36</f>
        <v>422641.5541898005</v>
      </c>
      <c r="H87" s="7">
        <f>H51/Drift!H36</f>
        <v>4711298.003788576</v>
      </c>
      <c r="I87" s="7">
        <f>I51/Drift!I36</f>
        <v>428106.39170496986</v>
      </c>
      <c r="J87" s="7">
        <f>J51/Drift!J36</f>
        <v>28065.71866199024</v>
      </c>
      <c r="K87" s="7">
        <f>K51/Drift!K36</f>
        <v>232.70499999999998</v>
      </c>
      <c r="L87" s="7">
        <f>L51/Drift!L36</f>
        <v>1875118.267974828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217.19330492683684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3650198.3297617687</v>
      </c>
      <c r="D88" s="7">
        <f>D52/Drift!D37</f>
        <v>65765.96145657802</v>
      </c>
      <c r="E88" s="7">
        <f>E52/Drift!E37</f>
        <v>3339911.141387231</v>
      </c>
      <c r="F88" s="7">
        <f>F52/Drift!F37</f>
        <v>5842373.163389134</v>
      </c>
      <c r="G88" s="7">
        <f>G52/Drift!G37</f>
        <v>306029.36859723664</v>
      </c>
      <c r="H88" s="7">
        <f>H52/Drift!H37</f>
        <v>48706.62663674233</v>
      </c>
      <c r="I88" s="7">
        <f>I52/Drift!I37</f>
        <v>1351.587533835302</v>
      </c>
      <c r="J88" s="7">
        <f>J52/Drift!J37</f>
        <v>-145.30470978264015</v>
      </c>
      <c r="K88" s="7">
        <f>K52/Drift!K37</f>
        <v>12.71621311631101</v>
      </c>
      <c r="L88" s="7">
        <f>L52/Drift!L37</f>
        <v>2418.826687812088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-0.46397862094145914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1309D93R1(11-16)</v>
      </c>
      <c r="C89" s="7">
        <f>C53/Drift!C38</f>
        <v>4770205.57367983</v>
      </c>
      <c r="D89" s="7">
        <f>D53/Drift!D38</f>
        <v>6657219.344379886</v>
      </c>
      <c r="E89" s="7">
        <f>E53/Drift!E38</f>
        <v>1473352.3600167274</v>
      </c>
      <c r="F89" s="7">
        <f>F53/Drift!F38</f>
        <v>364386.06455686956</v>
      </c>
      <c r="G89" s="7">
        <f>G53/Drift!G38</f>
        <v>169766.23664871702</v>
      </c>
      <c r="H89" s="7">
        <f>H53/Drift!H38</f>
        <v>5528863.331785198</v>
      </c>
      <c r="I89" s="7">
        <f>I53/Drift!I38</f>
        <v>945843.1355086992</v>
      </c>
      <c r="J89" s="7">
        <f>J53/Drift!J38</f>
        <v>4180.5329156553635</v>
      </c>
      <c r="K89" s="7">
        <f>K53/Drift!K38</f>
        <v>1071.7140041431564</v>
      </c>
      <c r="L89" s="7">
        <f>L53/Drift!L38</f>
        <v>2674716.067659564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1047.3501739268609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1309D94R1(66-76)</v>
      </c>
      <c r="C90" s="7">
        <f>C54/Drift!C39</f>
        <v>4592695.020698648</v>
      </c>
      <c r="D90" s="7">
        <f>D54/Drift!D39</f>
        <v>6424972.0276254425</v>
      </c>
      <c r="E90" s="7">
        <f>E54/Drift!E39</f>
        <v>1811286.9894410102</v>
      </c>
      <c r="F90" s="7">
        <f>F54/Drift!F39</f>
        <v>1117478.6987976555</v>
      </c>
      <c r="G90" s="7">
        <f>G54/Drift!G39</f>
        <v>263330.99733701244</v>
      </c>
      <c r="H90" s="7">
        <f>H54/Drift!H39</f>
        <v>6119762.898270554</v>
      </c>
      <c r="I90" s="7">
        <f>I54/Drift!I39</f>
        <v>371645.3145501259</v>
      </c>
      <c r="J90" s="7">
        <f>J54/Drift!J39</f>
        <v>3172.6686538843974</v>
      </c>
      <c r="K90" s="7">
        <f>K54/Drift!K39</f>
        <v>-12.442865622987766</v>
      </c>
      <c r="L90" s="7">
        <f>L54/Drift!L39</f>
        <v>215963.0826844019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-25.379762041505522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1309D94R3(18-26)</v>
      </c>
      <c r="C91" s="7">
        <f>C55/Drift!C40</f>
        <v>4707914.543658952</v>
      </c>
      <c r="D91" s="7">
        <f>D55/Drift!D40</f>
        <v>5793028.313122163</v>
      </c>
      <c r="E91" s="7">
        <f>E55/Drift!E40</f>
        <v>3602773.313322389</v>
      </c>
      <c r="F91" s="7">
        <f>F55/Drift!F40</f>
        <v>1095084.3346839268</v>
      </c>
      <c r="G91" s="7">
        <f>G55/Drift!G40</f>
        <v>451586.58473523357</v>
      </c>
      <c r="H91" s="7">
        <f>H55/Drift!H40</f>
        <v>4812768.186479995</v>
      </c>
      <c r="I91" s="7">
        <f>I55/Drift!I40</f>
        <v>437327.6240282219</v>
      </c>
      <c r="J91" s="7">
        <f>J55/Drift!J40</f>
        <v>1923.4884872990299</v>
      </c>
      <c r="K91" s="7">
        <f>K55/Drift!K40</f>
        <v>74.2697286614502</v>
      </c>
      <c r="L91" s="7">
        <f>L55/Drift!L40</f>
        <v>971690.3190257463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60.4145222342688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4630610.467198402</v>
      </c>
      <c r="D92" s="7">
        <f>D56/Drift!D41</f>
        <v>5176764.380289762</v>
      </c>
      <c r="E92" s="7">
        <f>E56/Drift!E41</f>
        <v>4818885.396619955</v>
      </c>
      <c r="F92" s="7">
        <f>F56/Drift!F41</f>
        <v>848323.3515360605</v>
      </c>
      <c r="G92" s="7">
        <f>G56/Drift!G41</f>
        <v>422641.5541898006</v>
      </c>
      <c r="H92" s="7">
        <f>H56/Drift!H41</f>
        <v>4711298.0037885755</v>
      </c>
      <c r="I92" s="7">
        <f>I56/Drift!I41</f>
        <v>428106.39170496986</v>
      </c>
      <c r="J92" s="7">
        <f>J56/Drift!J41</f>
        <v>28065.71866199024</v>
      </c>
      <c r="K92" s="7">
        <f>K56/Drift!K41</f>
        <v>232.705</v>
      </c>
      <c r="L92" s="7">
        <f>L56/Drift!L41</f>
        <v>1875118.2679748281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217.19330492683684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4417180.789736626</v>
      </c>
      <c r="D93" s="7">
        <f>D57/Drift!D42</f>
        <v>6112356.901723793</v>
      </c>
      <c r="E93" s="7">
        <f>E57/Drift!E42</f>
        <v>4349430.7098452505</v>
      </c>
      <c r="F93" s="7">
        <f>F57/Drift!F42</f>
        <v>1171800.2557831393</v>
      </c>
      <c r="G93" s="7">
        <f>G57/Drift!G42</f>
        <v>439052.04127779725</v>
      </c>
      <c r="H93" s="7">
        <f>H57/Drift!H42</f>
        <v>5206964.226256141</v>
      </c>
      <c r="I93" s="7">
        <f>I57/Drift!I42</f>
        <v>348169.6043889975</v>
      </c>
      <c r="J93" s="7">
        <f>J57/Drift!J42</f>
        <v>1141.2947355815995</v>
      </c>
      <c r="K93" s="7">
        <f>K57/Drift!K42</f>
        <v>23.21776067598194</v>
      </c>
      <c r="L93" s="7">
        <f>L57/Drift!L42</f>
        <v>650389.805682616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10.211088428503095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1309D95R3(39-51)</v>
      </c>
      <c r="C94" s="7">
        <f>C58/Drift!C43</f>
        <v>4418100.169976909</v>
      </c>
      <c r="D94" s="7">
        <f>D58/Drift!D43</f>
        <v>5686280.562396143</v>
      </c>
      <c r="E94" s="7">
        <f>E58/Drift!E43</f>
        <v>2252509.955003841</v>
      </c>
      <c r="F94" s="7">
        <f>F58/Drift!F43</f>
        <v>1390427.988562003</v>
      </c>
      <c r="G94" s="7">
        <f>G58/Drift!G43</f>
        <v>274980.433194397</v>
      </c>
      <c r="H94" s="7">
        <f>H58/Drift!H43</f>
        <v>5993176.675002401</v>
      </c>
      <c r="I94" s="7">
        <f>I58/Drift!I43</f>
        <v>300900.55254621117</v>
      </c>
      <c r="J94" s="7">
        <f>J58/Drift!J43</f>
        <v>2207.1986487081163</v>
      </c>
      <c r="K94" s="7">
        <f>K58/Drift!K43</f>
        <v>2.707660445944065</v>
      </c>
      <c r="L94" s="7">
        <f>L58/Drift!L43</f>
        <v>220844.15407923868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-9.71629658716384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1309D97R1(8-18)</v>
      </c>
      <c r="C95" s="7">
        <f>C59/Drift!C44</f>
        <v>4709270.863024533</v>
      </c>
      <c r="D95" s="7">
        <f>D59/Drift!D44</f>
        <v>5031662.651642409</v>
      </c>
      <c r="E95" s="7">
        <f>E59/Drift!E44</f>
        <v>2801455.1166546117</v>
      </c>
      <c r="F95" s="7">
        <f>F59/Drift!F44</f>
        <v>1332258.2532400663</v>
      </c>
      <c r="G95" s="7">
        <f>G59/Drift!G44</f>
        <v>328589.1292251047</v>
      </c>
      <c r="H95" s="7">
        <f>H59/Drift!H44</f>
        <v>5745798.549712173</v>
      </c>
      <c r="I95" s="7">
        <f>I59/Drift!I44</f>
        <v>350931.746217447</v>
      </c>
      <c r="J95" s="7">
        <f>J59/Drift!J44</f>
        <v>1251.075508402779</v>
      </c>
      <c r="K95" s="7">
        <f>K59/Drift!K44</f>
        <v>21.94227962004919</v>
      </c>
      <c r="L95" s="7">
        <f>L59/Drift!L44</f>
        <v>221605.91962506477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9.553176322906952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JGb-1 (1)</v>
      </c>
      <c r="C96" s="7">
        <f>C60/Drift!C45</f>
        <v>4126552.381030657</v>
      </c>
      <c r="D96" s="7">
        <f>D60/Drift!D45</f>
        <v>6877559.903845158</v>
      </c>
      <c r="E96" s="7">
        <f>E60/Drift!E45</f>
        <v>5286884.751440869</v>
      </c>
      <c r="F96" s="7">
        <f>F60/Drift!F45</f>
        <v>897516.3597287949</v>
      </c>
      <c r="G96" s="7">
        <f>G60/Drift!G45</f>
        <v>481249.1149433508</v>
      </c>
      <c r="H96" s="7">
        <f>H60/Drift!H45</f>
        <v>4860286.65550582</v>
      </c>
      <c r="I96" s="7">
        <f>I60/Drift!I45</f>
        <v>245047.08234850407</v>
      </c>
      <c r="J96" s="7">
        <f>J60/Drift!J45</f>
        <v>12192.518075056105</v>
      </c>
      <c r="K96" s="7">
        <f>K60/Drift!K45</f>
        <v>51.0099035819512</v>
      </c>
      <c r="L96" s="7">
        <f>L60/Drift!L45</f>
        <v>1089986.0296946329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38.42993966126555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4630610.467198402</v>
      </c>
      <c r="D97" s="7">
        <f>D61/Drift!D46</f>
        <v>5176764.380289762</v>
      </c>
      <c r="E97" s="7">
        <f>E61/Drift!E46</f>
        <v>4818885.396619955</v>
      </c>
      <c r="F97" s="7">
        <f>F61/Drift!F46</f>
        <v>848323.3515360605</v>
      </c>
      <c r="G97" s="7">
        <f>G61/Drift!G46</f>
        <v>422641.5541898006</v>
      </c>
      <c r="H97" s="7">
        <f>H61/Drift!H46</f>
        <v>4711298.0037885755</v>
      </c>
      <c r="I97" s="7">
        <f>I61/Drift!I46</f>
        <v>428106.39170496986</v>
      </c>
      <c r="J97" s="7">
        <f>J61/Drift!J46</f>
        <v>28065.71866199024</v>
      </c>
      <c r="K97" s="7">
        <f>K61/Drift!K46</f>
        <v>232.70499999999998</v>
      </c>
      <c r="L97" s="7">
        <f>L61/Drift!L46</f>
        <v>1875118.2679748281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217.1933049268369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1309D98R3(26-46)</v>
      </c>
      <c r="C98" s="7">
        <f>C62/Drift!C47</f>
        <v>4716787.703952124</v>
      </c>
      <c r="D98" s="7">
        <f>D62/Drift!D47</f>
        <v>6253301.176951372</v>
      </c>
      <c r="E98" s="7">
        <f>E62/Drift!E47</f>
        <v>2384859.9780008215</v>
      </c>
      <c r="F98" s="7">
        <f>F62/Drift!F47</f>
        <v>1295203.9662746</v>
      </c>
      <c r="G98" s="7">
        <f>G62/Drift!G47</f>
        <v>260246.73149670148</v>
      </c>
      <c r="H98" s="7">
        <f>H62/Drift!H47</f>
        <v>5900346.300935937</v>
      </c>
      <c r="I98" s="7">
        <f>I62/Drift!I47</f>
        <v>355662.7804923364</v>
      </c>
      <c r="J98" s="7">
        <f>J62/Drift!J47</f>
        <v>3010.7104364494</v>
      </c>
      <c r="K98" s="7">
        <f>K62/Drift!K47</f>
        <v>-12.812698604680968</v>
      </c>
      <c r="L98" s="7">
        <f>L62/Drift!L47</f>
        <v>188777.6873516387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-23.942765118133288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4149330.721411542</v>
      </c>
      <c r="D99" s="7">
        <f>D63/Drift!D48</f>
        <v>266295.42284343886</v>
      </c>
      <c r="E99" s="7">
        <f>E63/Drift!E48</f>
        <v>2234938.25666268</v>
      </c>
      <c r="F99" s="7">
        <f>F63/Drift!F48</f>
        <v>3421939.072040577</v>
      </c>
      <c r="G99" s="7">
        <f>G63/Drift!G48</f>
        <v>317275.086218436</v>
      </c>
      <c r="H99" s="7">
        <f>H63/Drift!H48</f>
        <v>226669.53580955116</v>
      </c>
      <c r="I99" s="7">
        <f>I63/Drift!I48</f>
        <v>4648.667163735674</v>
      </c>
      <c r="J99" s="7">
        <f>J63/Drift!J48</f>
        <v>55.82191806645004</v>
      </c>
      <c r="K99" s="7">
        <f>K63/Drift!K48</f>
        <v>-15.345050248954268</v>
      </c>
      <c r="L99" s="7">
        <f>L63/Drift!L48</f>
        <v>2052.9206158762227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-26.31869573862416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1309D100R1(50-55)</v>
      </c>
      <c r="C100" s="7">
        <f>C64/Drift!C49</f>
        <v>4054819.1340945237</v>
      </c>
      <c r="D100" s="7">
        <f>D64/Drift!D49</f>
        <v>3321538.6956884908</v>
      </c>
      <c r="E100" s="7">
        <f>E64/Drift!E49</f>
        <v>3729254.2450425792</v>
      </c>
      <c r="F100" s="7">
        <f>F64/Drift!F49</f>
        <v>3628162.8299996597</v>
      </c>
      <c r="G100" s="7">
        <f>G64/Drift!G49</f>
        <v>345068.2345279676</v>
      </c>
      <c r="H100" s="7">
        <f>H64/Drift!H49</f>
        <v>2563770.9781683013</v>
      </c>
      <c r="I100" s="7">
        <f>I64/Drift!I49</f>
        <v>101159.22582968476</v>
      </c>
      <c r="J100" s="7">
        <f>J64/Drift!J49</f>
        <v>1641.5767356450717</v>
      </c>
      <c r="K100" s="7">
        <f>K64/Drift!K49</f>
        <v>7.853826408246277</v>
      </c>
      <c r="L100" s="7">
        <f>L64/Drift!L49</f>
        <v>70979.06120535133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-3.445250780252563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1309D83R2(32-42)</v>
      </c>
      <c r="C101" s="7">
        <f>C65/Drift!C50</f>
        <v>4041079.260976687</v>
      </c>
      <c r="D101" s="7">
        <f>D65/Drift!D50</f>
        <v>5311970.804035097</v>
      </c>
      <c r="E101" s="7">
        <f>E65/Drift!E50</f>
        <v>2807012.227562578</v>
      </c>
      <c r="F101" s="7">
        <f>F65/Drift!F50</f>
        <v>2387023.891532676</v>
      </c>
      <c r="G101" s="7">
        <f>G65/Drift!G50</f>
        <v>270811.1603756067</v>
      </c>
      <c r="H101" s="7">
        <f>H65/Drift!H50</f>
        <v>4265532.893221814</v>
      </c>
      <c r="I101" s="7">
        <f>I65/Drift!I50</f>
        <v>138538.30228444975</v>
      </c>
      <c r="J101" s="7">
        <f>J65/Drift!J50</f>
        <v>2196.1259971320465</v>
      </c>
      <c r="K101" s="7">
        <f>K65/Drift!K50</f>
        <v>15.914867572924626</v>
      </c>
      <c r="L101" s="7">
        <f>L65/Drift!L50</f>
        <v>117529.11598799838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4.558484262858424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4630610.467198402</v>
      </c>
      <c r="D102" s="7">
        <f>D66/Drift!D51</f>
        <v>5176764.380289763</v>
      </c>
      <c r="E102" s="7">
        <f>E66/Drift!E51</f>
        <v>4818885.396619955</v>
      </c>
      <c r="F102" s="7">
        <f>F66/Drift!F51</f>
        <v>848323.3515360605</v>
      </c>
      <c r="G102" s="7">
        <f>G66/Drift!G51</f>
        <v>422641.5541898006</v>
      </c>
      <c r="H102" s="7">
        <f>H66/Drift!H51</f>
        <v>4711298.0037885755</v>
      </c>
      <c r="I102" s="7">
        <f>I66/Drift!I51</f>
        <v>428106.3917049698</v>
      </c>
      <c r="J102" s="7">
        <f>J66/Drift!J51</f>
        <v>28065.718661990242</v>
      </c>
      <c r="K102" s="7">
        <f>K66/Drift!K51</f>
        <v>232.70499999999996</v>
      </c>
      <c r="L102" s="7">
        <f>L66/Drift!L51</f>
        <v>1875118.2679748281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217.1933049268369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5259415.581088746</v>
      </c>
      <c r="D103" s="7">
        <f>D67/Drift!D52</f>
        <v>6158890.198200815</v>
      </c>
      <c r="E103" s="7">
        <f>E67/Drift!E52</f>
        <v>2652829.2326499955</v>
      </c>
      <c r="F103" s="7">
        <f>F67/Drift!F52</f>
        <v>449966.12302860536</v>
      </c>
      <c r="G103" s="7">
        <f>G67/Drift!G52</f>
        <v>241203.07477823817</v>
      </c>
      <c r="H103" s="7">
        <f>H67/Drift!H52</f>
        <v>2674941.691847306</v>
      </c>
      <c r="I103" s="7">
        <f>I67/Drift!I52</f>
        <v>619774.275475363</v>
      </c>
      <c r="J103" s="7">
        <f>J67/Drift!J52</f>
        <v>77824.39877374216</v>
      </c>
      <c r="K103" s="7">
        <f>K67/Drift!K52</f>
        <v>83.48642808039409</v>
      </c>
      <c r="L103" s="7">
        <f>L67/Drift!L52</f>
        <v>469585.2603607042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70.85227213755654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(2)</v>
      </c>
      <c r="C104" s="7">
        <f>C68/Drift!C53</f>
        <v>1498.1154824109917</v>
      </c>
      <c r="D104" s="7">
        <f>D32/Drift!D53</f>
        <v>7630.966096636303</v>
      </c>
      <c r="E104" s="7">
        <f>E32/Drift!E53</f>
        <v>13921.831200799697</v>
      </c>
      <c r="F104" s="7">
        <f>F32/Drift!F53</f>
        <v>602.6799870277298</v>
      </c>
      <c r="G104" s="7">
        <f>G32/Drift!G53</f>
        <v>11759.016260650575</v>
      </c>
      <c r="H104" s="7">
        <f>H32/Drift!H53</f>
        <v>26266.367824229626</v>
      </c>
      <c r="I104" s="7">
        <f>I32/Drift!I53</f>
        <v>2514.729731772705</v>
      </c>
      <c r="J104" s="7">
        <f>J32/Drift!J53</f>
        <v>217.1505024314011</v>
      </c>
      <c r="K104" s="7">
        <f>K32/Drift!K53</f>
        <v>18.25597133603284</v>
      </c>
      <c r="L104" s="7">
        <f>L32/Drift!L53</f>
        <v>659.8258106514905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-15.453489629513843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3691165.5175242187</v>
      </c>
      <c r="D105" s="7">
        <f>D69/Drift!D54</f>
        <v>68793.0122692182</v>
      </c>
      <c r="E105" s="7">
        <f>E69/Drift!E54</f>
        <v>3668510.158065852</v>
      </c>
      <c r="F105" s="7">
        <f>F69/Drift!F54</f>
        <v>5931132.433340599</v>
      </c>
      <c r="G105" s="7">
        <f>G69/Drift!G54</f>
        <v>281180.61650468677</v>
      </c>
      <c r="H105" s="7">
        <f>H69/Drift!H54</f>
        <v>49970.27139141367</v>
      </c>
      <c r="I105" s="7">
        <f>I69/Drift!I54</f>
        <v>1324.516236296928</v>
      </c>
      <c r="J105" s="7">
        <f>J69/Drift!J54</f>
        <v>101.63552924952866</v>
      </c>
      <c r="K105" s="7">
        <f>K69/Drift!K54</f>
        <v>18.2965215445434</v>
      </c>
      <c r="L105" s="7">
        <f>L69/Drift!L54</f>
        <v>2373.6307403323526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6.78480799917746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JGB-1 (2)</v>
      </c>
      <c r="C106" s="7">
        <f>C70/Drift!C55</f>
        <v>4127756.880179762</v>
      </c>
      <c r="D106" s="7">
        <f>D70/Drift!D55</f>
        <v>7604649.759829269</v>
      </c>
      <c r="E106" s="7">
        <f>E70/Drift!E55</f>
        <v>6725333.058094432</v>
      </c>
      <c r="F106" s="7">
        <f>F70/Drift!F55</f>
        <v>902641.6271613854</v>
      </c>
      <c r="G106" s="7">
        <f>G70/Drift!G55</f>
        <v>477256.44527502527</v>
      </c>
      <c r="H106" s="7">
        <f>H70/Drift!H55</f>
        <v>4199126.061704941</v>
      </c>
      <c r="I106" s="7">
        <f>I70/Drift!I55</f>
        <v>267207.55135695497</v>
      </c>
      <c r="J106" s="7">
        <f>J70/Drift!J55</f>
        <v>24923.8370012259</v>
      </c>
      <c r="K106" s="7">
        <f>K70/Drift!K55</f>
        <v>59.18856927751547</v>
      </c>
      <c r="L106" s="7">
        <f>L70/Drift!L55</f>
        <v>1202695.7963722725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46.85838866680251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4630610.467198402</v>
      </c>
      <c r="D107" s="7">
        <f>D71/Drift!D56</f>
        <v>5176764.380289762</v>
      </c>
      <c r="E107" s="7">
        <f>E71/Drift!E56</f>
        <v>4818885.396619955</v>
      </c>
      <c r="F107" s="7">
        <f>F71/Drift!F56</f>
        <v>848323.3515360605</v>
      </c>
      <c r="G107" s="7">
        <f>G71/Drift!G56</f>
        <v>422641.5541898006</v>
      </c>
      <c r="H107" s="7">
        <f>H71/Drift!H56</f>
        <v>4711298.0037885755</v>
      </c>
      <c r="I107" s="7">
        <f>I71/Drift!I56</f>
        <v>428106.39170496986</v>
      </c>
      <c r="J107" s="7">
        <f>J71/Drift!J56</f>
        <v>28065.71866199024</v>
      </c>
      <c r="K107" s="7">
        <f>K71/Drift!K56</f>
        <v>232.70500000000004</v>
      </c>
      <c r="L107" s="7">
        <f>L71/Drift!L56</f>
        <v>1875118.2679748281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217.19330492683687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854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23.63852948794398</v>
      </c>
      <c r="D111" s="7">
        <f>D76*regressions!C$38+regressions!C$39</f>
        <v>6.960311846120063</v>
      </c>
      <c r="E111" s="7">
        <f>E76*regressions!D$38+regressions!D$39</f>
        <v>8.7160577014197</v>
      </c>
      <c r="F111" s="7">
        <f>F76*regressions!E$38+regressions!E$39</f>
        <v>4.316667675110298</v>
      </c>
      <c r="G111" s="7">
        <f>G76*regressions!F$38+regressions!F$39</f>
        <v>0.13285245225841363</v>
      </c>
      <c r="H111" s="7">
        <f>H76*regressions!G$38+regressions!G$39</f>
        <v>8.212263382794289</v>
      </c>
      <c r="I111" s="7">
        <f>I76*regressions!H$38+regressions!H$39</f>
        <v>1.667532727203775</v>
      </c>
      <c r="J111" s="7">
        <f>J76*regressions!I$38+regressions!I$39</f>
        <v>0.4220500045970479</v>
      </c>
      <c r="K111" s="7">
        <f>K76*regressions!J$38+regressions!J$39</f>
        <v>0.12026351818104333</v>
      </c>
      <c r="L111" s="7">
        <f>L76*regressions!K$38+regressions!K$39</f>
        <v>1.6393686098885967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54.6668844302521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-0.14163558207827492</v>
      </c>
      <c r="D112" s="7">
        <f>D77*regressions!C$38+regressions!C$39</f>
        <v>0.015421520555080259</v>
      </c>
      <c r="E112" s="7">
        <f>E77*regressions!D$38+regressions!D$39</f>
        <v>0.09640886544485003</v>
      </c>
      <c r="F112" s="7">
        <f>F77*regressions!E$38+regressions!E$39</f>
        <v>-0.04345375670961381</v>
      </c>
      <c r="G112" s="7">
        <f>G77*regressions!F$38+regressions!F$39</f>
        <v>0.004918328658823811</v>
      </c>
      <c r="H112" s="7">
        <f>H77*regressions!G$38+regressions!G$39</f>
        <v>0.004009444886814741</v>
      </c>
      <c r="I112" s="7">
        <f>I77*regressions!H$38+regressions!H$39</f>
        <v>0.004724540494064193</v>
      </c>
      <c r="J112" s="7">
        <f>J77*regressions!I$38+regressions!I$39</f>
        <v>0.005222885341303833</v>
      </c>
      <c r="K112" s="7">
        <f>K77*regressions!J$38+regressions!J$39</f>
        <v>0.020638610078898206</v>
      </c>
      <c r="L112" s="7">
        <f>L77*regressions!K$38+regressions!K$39</f>
        <v>0.004779625324037305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11.133155070446373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22.67393174455978</v>
      </c>
      <c r="D113" s="7">
        <f>D78*regressions!C$38+regressions!C$39</f>
        <v>8.027897967744256</v>
      </c>
      <c r="E113" s="7">
        <f>E78*regressions!D$38+regressions!D$39</f>
        <v>7.934069520924703</v>
      </c>
      <c r="F113" s="7">
        <f>F78*regressions!E$38+regressions!E$39</f>
        <v>5.740227117942614</v>
      </c>
      <c r="G113" s="7">
        <f>G78*regressions!F$38+regressions!F$39</f>
        <v>0.13581760241558788</v>
      </c>
      <c r="H113" s="7">
        <f>H78*regressions!G$38+regressions!G$39</f>
        <v>9.704807503843154</v>
      </c>
      <c r="I113" s="7">
        <f>I78*regressions!H$38+regressions!H$39</f>
        <v>1.35053673442567</v>
      </c>
      <c r="J113" s="7">
        <f>J78*regressions!I$38+regressions!I$39</f>
        <v>0.02211489928095324</v>
      </c>
      <c r="K113" s="7">
        <f>K78*regressions!J$38+regressions!J$39</f>
        <v>0.016853701798147346</v>
      </c>
      <c r="L113" s="7">
        <f>L78*regressions!K$38+regressions!K$39</f>
        <v>0.5658374324659345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15.559475022117883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23.63852948794398</v>
      </c>
      <c r="D114" s="7">
        <f>D79*regressions!C$38+regressions!C$39</f>
        <v>6.960311846120063</v>
      </c>
      <c r="E114" s="7">
        <f>E79*regressions!D$38+regressions!D$39</f>
        <v>8.7160577014197</v>
      </c>
      <c r="F114" s="7">
        <f>F79*regressions!E$38+regressions!E$39</f>
        <v>4.316667675110298</v>
      </c>
      <c r="G114" s="7">
        <f>G79*regressions!F$38+regressions!F$39</f>
        <v>0.13285245225841363</v>
      </c>
      <c r="H114" s="7">
        <f>H79*regressions!G$38+regressions!G$39</f>
        <v>8.212263382794289</v>
      </c>
      <c r="I114" s="7">
        <f>I79*regressions!H$38+regressions!H$39</f>
        <v>1.667532727203775</v>
      </c>
      <c r="J114" s="7">
        <f>J79*regressions!I$38+regressions!I$39</f>
        <v>0.4220500045970479</v>
      </c>
      <c r="K114" s="7">
        <f>K79*regressions!J$38+regressions!J$39</f>
        <v>0.12026351818104333</v>
      </c>
      <c r="L114" s="7">
        <f>L79*regressions!K$38+regressions!K$39</f>
        <v>1.6393686098885967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54.666884430252104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20.918890732323653</v>
      </c>
      <c r="D115" s="7">
        <f>D80*regressions!C$38+regressions!C$39</f>
        <v>0.3563208501180731</v>
      </c>
      <c r="E115" s="7">
        <f>E80*regressions!D$38+regressions!D$39</f>
        <v>5.746203913305155</v>
      </c>
      <c r="F115" s="7">
        <f>F80*regressions!E$38+regressions!E$39</f>
        <v>27.797562725575187</v>
      </c>
      <c r="G115" s="7">
        <f>G80*regressions!F$38+regressions!F$39</f>
        <v>0.09473686856876919</v>
      </c>
      <c r="H115" s="7">
        <f>H80*regressions!G$38+regressions!G$39</f>
        <v>0.3798750652724894</v>
      </c>
      <c r="I115" s="7">
        <f>I80*regressions!H$38+regressions!H$39</f>
        <v>0.013979592127768677</v>
      </c>
      <c r="J115" s="7">
        <f>J80*regressions!I$38+regressions!I$39</f>
        <v>0.004364063005969771</v>
      </c>
      <c r="K115" s="7">
        <f>K80*regressions!J$38+regressions!J$39</f>
        <v>-0.0010612445018059742</v>
      </c>
      <c r="L115" s="7">
        <f>L80*regressions!K$38+regressions!K$39</f>
        <v>0.006502190810932681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8.892537296778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1309D89R2(123-129)</v>
      </c>
      <c r="C116" s="7">
        <f>C81*regressions!B$38+regressions!B$39</f>
        <v>23.5514922811849</v>
      </c>
      <c r="D116" s="7">
        <f>D81*regressions!C$38+regressions!C$39</f>
        <v>11.38661142911971</v>
      </c>
      <c r="E116" s="7">
        <f>E81*regressions!D$38+regressions!D$39</f>
        <v>5.041759957682578</v>
      </c>
      <c r="F116" s="7">
        <f>F81*regressions!E$38+regressions!E$39</f>
        <v>5.947374722227317</v>
      </c>
      <c r="G116" s="7">
        <f>G81*regressions!F$38+regressions!F$39</f>
        <v>0.07612669321030092</v>
      </c>
      <c r="H116" s="7">
        <f>H81*regressions!G$38+regressions!G$39</f>
        <v>8.268514000554747</v>
      </c>
      <c r="I116" s="7">
        <f>I81*regressions!H$38+regressions!H$39</f>
        <v>1.5052674043804206</v>
      </c>
      <c r="J116" s="7">
        <f>J81*regressions!I$38+regressions!I$39</f>
        <v>0.03665535693703858</v>
      </c>
      <c r="K116" s="7">
        <f>K81*regressions!J$38+regressions!J$39</f>
        <v>-0.0025266102541225523</v>
      </c>
      <c r="L116" s="7">
        <f>L81*regressions!K$38+regressions!K$39</f>
        <v>0.16418641005727597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8.352160328603691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23.63852948794398</v>
      </c>
      <c r="D117" s="7">
        <f>D82*regressions!C$38+regressions!C$39</f>
        <v>6.960311846120063</v>
      </c>
      <c r="E117" s="7">
        <f>E82*regressions!D$38+regressions!D$39</f>
        <v>8.7160577014197</v>
      </c>
      <c r="F117" s="7">
        <f>F82*regressions!E$38+regressions!E$39</f>
        <v>4.316667675110298</v>
      </c>
      <c r="G117" s="7">
        <f>G82*regressions!F$38+regressions!F$39</f>
        <v>0.13285245225841363</v>
      </c>
      <c r="H117" s="7">
        <f>H82*regressions!G$38+regressions!G$39</f>
        <v>8.212263382794289</v>
      </c>
      <c r="I117" s="7">
        <f>I82*regressions!H$38+regressions!H$39</f>
        <v>1.6675327272037754</v>
      </c>
      <c r="J117" s="7">
        <f>J82*regressions!I$38+regressions!I$39</f>
        <v>0.4220500045970479</v>
      </c>
      <c r="K117" s="7">
        <f>K82*regressions!J$38+regressions!J$39</f>
        <v>0.12026351818104333</v>
      </c>
      <c r="L117" s="7">
        <f>L82*regressions!K$38+regressions!K$39</f>
        <v>1.6393686098885967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54.6668844302521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1309D91R2(56-65)</v>
      </c>
      <c r="C118" s="7">
        <f>C83*regressions!B$38+regressions!B$39</f>
        <v>21.98608122877589</v>
      </c>
      <c r="D118" s="7">
        <f>D83*regressions!C$38+regressions!C$39</f>
        <v>11.744670219494488</v>
      </c>
      <c r="E118" s="7">
        <f>E83*regressions!D$38+regressions!D$39</f>
        <v>4.440259182204604</v>
      </c>
      <c r="F118" s="7">
        <f>F83*regressions!E$38+regressions!E$39</f>
        <v>8.197834215424516</v>
      </c>
      <c r="G118" s="7">
        <f>G83*regressions!F$38+regressions!F$39</f>
        <v>0.06869186883988014</v>
      </c>
      <c r="H118" s="7">
        <f>H83*regressions!G$38+regressions!G$39</f>
        <v>7.857045721843597</v>
      </c>
      <c r="I118" s="7">
        <f>I83*regressions!H$38+regressions!H$39</f>
        <v>0.8278430485970665</v>
      </c>
      <c r="J118" s="7">
        <f>J83*regressions!I$38+regressions!I$39</f>
        <v>0.1572189793281978</v>
      </c>
      <c r="K118" s="7">
        <f>K83*regressions!J$38+regressions!J$39</f>
        <v>-0.002995144543978646</v>
      </c>
      <c r="L118" s="7">
        <f>L83*regressions!K$38+regressions!K$39</f>
        <v>0.051002635483533135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8.218709836585724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1309D91R2(81-91)</v>
      </c>
      <c r="C119" s="7">
        <f>C84*regressions!B$38+regressions!B$39</f>
        <v>22.011991485657465</v>
      </c>
      <c r="D119" s="7">
        <f>D84*regressions!C$38+regressions!C$39</f>
        <v>12.604223813759747</v>
      </c>
      <c r="E119" s="7">
        <f>E84*regressions!D$38+regressions!D$39</f>
        <v>3.272276949232849</v>
      </c>
      <c r="F119" s="7">
        <f>F84*regressions!E$38+regressions!E$39</f>
        <v>6.78785061299226</v>
      </c>
      <c r="G119" s="7">
        <f>G84*regressions!F$38+regressions!F$39</f>
        <v>0.050037566304613215</v>
      </c>
      <c r="H119" s="7">
        <f>H84*regressions!G$38+regressions!G$39</f>
        <v>8.8913881198578</v>
      </c>
      <c r="I119" s="7">
        <f>I84*regressions!H$38+regressions!H$39</f>
        <v>1.1573046176048547</v>
      </c>
      <c r="J119" s="7">
        <f>J84*regressions!I$38+regressions!I$39</f>
        <v>0.023236850205290118</v>
      </c>
      <c r="K119" s="7">
        <f>K84*regressions!J$38+regressions!J$39</f>
        <v>0.002711645843540349</v>
      </c>
      <c r="L119" s="7">
        <f>L84*regressions!K$38+regressions!K$39</f>
        <v>0.05364105220311914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10.39800244600237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1309D92R1(103-115)</v>
      </c>
      <c r="C120" s="7">
        <f>C85*regressions!B$38+regressions!B$39</f>
        <v>24.039222466076065</v>
      </c>
      <c r="D120" s="7">
        <f>D85*regressions!C$38+regressions!C$39</f>
        <v>8.402395306417327</v>
      </c>
      <c r="E120" s="7">
        <f>E85*regressions!D$38+regressions!D$39</f>
        <v>4.2996429262922575</v>
      </c>
      <c r="F120" s="7">
        <f>F85*regressions!E$38+regressions!E$39</f>
        <v>7.36177259058698</v>
      </c>
      <c r="G120" s="7">
        <f>G85*regressions!F$38+regressions!F$39</f>
        <v>0.08610591400099449</v>
      </c>
      <c r="H120" s="7">
        <f>H85*regressions!G$38+regressions!G$39</f>
        <v>9.539533634485538</v>
      </c>
      <c r="I120" s="7">
        <f>I85*regressions!H$38+regressions!H$39</f>
        <v>1.2189151100071252</v>
      </c>
      <c r="J120" s="7">
        <f>J85*regressions!I$38+regressions!I$39</f>
        <v>0.02038757815555512</v>
      </c>
      <c r="K120" s="7">
        <f>K85*regressions!J$38+regressions!J$39</f>
        <v>-0.004988075833706306</v>
      </c>
      <c r="L120" s="7">
        <f>L85*regressions!K$38+regressions!K$39</f>
        <v>0.12576657334277141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7.528354077997684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28.527870288074105</v>
      </c>
      <c r="D121" s="7">
        <f>D86*regressions!C$38+regressions!C$39</f>
        <v>8.241852591482719</v>
      </c>
      <c r="E121" s="7">
        <f>E86*regressions!D$38+regressions!D$39</f>
        <v>4.5300874722653015</v>
      </c>
      <c r="F121" s="7">
        <f>F86*regressions!E$38+regressions!E$39</f>
        <v>2.2279358617126204</v>
      </c>
      <c r="G121" s="7">
        <f>G86*regressions!F$38+regressions!F$39</f>
        <v>0.08169016563757492</v>
      </c>
      <c r="H121" s="7">
        <f>H86*regressions!G$38+regressions!G$39</f>
        <v>4.448981081377937</v>
      </c>
      <c r="I121" s="7">
        <f>I86*regressions!H$38+regressions!H$39</f>
        <v>2.3066413811664797</v>
      </c>
      <c r="J121" s="7">
        <f>J86*regressions!I$38+regressions!I$39</f>
        <v>1.1767958749219787</v>
      </c>
      <c r="K121" s="7">
        <f>K86*regressions!J$38+regressions!J$39</f>
        <v>0.03834224592821694</v>
      </c>
      <c r="L121" s="7">
        <f>L86*regressions!K$38+regressions!K$39</f>
        <v>0.4109612681391061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23.85494603064732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23.63852948794398</v>
      </c>
      <c r="D122" s="7">
        <f>D87*regressions!C$38+regressions!C$39</f>
        <v>6.960311846120063</v>
      </c>
      <c r="E122" s="7">
        <f>E87*regressions!D$38+regressions!D$39</f>
        <v>8.7160577014197</v>
      </c>
      <c r="F122" s="7">
        <f>F87*regressions!E$38+regressions!E$39</f>
        <v>4.316667675110299</v>
      </c>
      <c r="G122" s="7">
        <f>G87*regressions!F$38+regressions!F$39</f>
        <v>0.13285245225841363</v>
      </c>
      <c r="H122" s="7">
        <f>H87*regressions!G$38+regressions!G$39</f>
        <v>8.212263382794289</v>
      </c>
      <c r="I122" s="7">
        <f>I87*regressions!H$38+regressions!H$39</f>
        <v>1.667532727203775</v>
      </c>
      <c r="J122" s="7">
        <f>J87*regressions!I$38+regressions!I$39</f>
        <v>0.4220500045970479</v>
      </c>
      <c r="K122" s="7">
        <f>K87*regressions!J$38+regressions!J$39</f>
        <v>0.12026351818104333</v>
      </c>
      <c r="L122" s="7">
        <f>L87*regressions!K$38+regressions!K$39</f>
        <v>1.6393686098885965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54.6668844302521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18.593552608041495</v>
      </c>
      <c r="D123" s="7">
        <f>D88*regressions!C$38+regressions!C$39</f>
        <v>0.09331923899749721</v>
      </c>
      <c r="E123" s="7">
        <f>E88*regressions!D$38+regressions!D$39</f>
        <v>6.063026065885562</v>
      </c>
      <c r="F123" s="7">
        <f>F88*regressions!E$38+regressions!E$39</f>
        <v>29.999386938464358</v>
      </c>
      <c r="G123" s="7">
        <f>G88*regressions!F$38+regressions!F$39</f>
        <v>0.09656712739932943</v>
      </c>
      <c r="H123" s="7">
        <f>H88*regressions!G$38+regressions!G$39</f>
        <v>0.06534766086221572</v>
      </c>
      <c r="I123" s="7">
        <f>I88*regressions!H$38+regressions!H$39</f>
        <v>0.0017991084505121673</v>
      </c>
      <c r="J123" s="7">
        <f>J88*regressions!I$38+regressions!I$39</f>
        <v>7.044901752027103E-06</v>
      </c>
      <c r="K123" s="7">
        <f>K88*regressions!J$38+regressions!J$39</f>
        <v>0.00886488616821136</v>
      </c>
      <c r="L123" s="7">
        <f>L88*regressions!K$38+regressions!K$39</f>
        <v>0.00649914048123953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12.79155866904305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1309D93R1(11-16)</v>
      </c>
      <c r="C124" s="7">
        <f>C89*regressions!B$38+regressions!B$39</f>
        <v>24.35685401479823</v>
      </c>
      <c r="D124" s="7">
        <f>D89*regressions!C$38+regressions!C$39</f>
        <v>8.949409173194894</v>
      </c>
      <c r="E124" s="7">
        <f>E89*regressions!D$38+regressions!D$39</f>
        <v>2.714732828840154</v>
      </c>
      <c r="F124" s="7">
        <f>F89*regressions!E$38+regressions!E$39</f>
        <v>1.8279409000876092</v>
      </c>
      <c r="G124" s="7">
        <f>G89*regressions!F$38+regressions!F$39</f>
        <v>0.05416716736133167</v>
      </c>
      <c r="H124" s="7">
        <f>H89*regressions!G$38+regressions!G$39</f>
        <v>9.640789986476834</v>
      </c>
      <c r="I124" s="7">
        <f>I89*regressions!H$38+regressions!H$39</f>
        <v>3.688392226355138</v>
      </c>
      <c r="J124" s="7">
        <f>J89*regressions!I$38+regressions!I$39</f>
        <v>0.06472250348479147</v>
      </c>
      <c r="K124" s="7">
        <f>K89*regressions!J$38+regressions!J$39</f>
        <v>0.545123605970027</v>
      </c>
      <c r="L124" s="7">
        <f>L89*regressions!K$38+regressions!K$39</f>
        <v>2.336564756865178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214.38168356607076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1309D94R1(66-76)</v>
      </c>
      <c r="C125" s="7">
        <f>C90*regressions!B$38+regressions!B$39</f>
        <v>23.443425262202183</v>
      </c>
      <c r="D125" s="7">
        <f>D90*regressions!C$38+regressions!C$39</f>
        <v>8.63736826132529</v>
      </c>
      <c r="E125" s="7">
        <f>E90*regressions!D$38+regressions!D$39</f>
        <v>3.32093084711739</v>
      </c>
      <c r="F125" s="7">
        <f>F90*regressions!E$38+regressions!E$39</f>
        <v>5.700843140389677</v>
      </c>
      <c r="G125" s="7">
        <f>G90*regressions!F$38+regressions!F$39</f>
        <v>0.08328100070289424</v>
      </c>
      <c r="H125" s="7">
        <f>H90*regressions!G$38+regressions!G$39</f>
        <v>10.673264972784352</v>
      </c>
      <c r="I125" s="7">
        <f>I90*regressions!H$38+regressions!H$39</f>
        <v>1.447150640233454</v>
      </c>
      <c r="J125" s="7">
        <f>J90*regressions!I$38+regressions!I$39</f>
        <v>0.04964463798507558</v>
      </c>
      <c r="K125" s="7">
        <f>K90*regressions!J$38+regressions!J$39</f>
        <v>-0.0038752493357987897</v>
      </c>
      <c r="L125" s="7">
        <f>L90*regressions!K$38+regressions!K$39</f>
        <v>0.1926955414074355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7.99798351122931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1309D94R3(18-26)</v>
      </c>
      <c r="C126" s="7">
        <f>C91*regressions!B$38+regressions!B$39</f>
        <v>24.036318604963046</v>
      </c>
      <c r="D126" s="7">
        <f>D91*regressions!C$38+regressions!C$39</f>
        <v>7.788306598613547</v>
      </c>
      <c r="E126" s="7">
        <f>E91*regressions!D$38+regressions!D$39</f>
        <v>6.53455669291426</v>
      </c>
      <c r="F126" s="7">
        <f>F91*regressions!E$38+regressions!E$39</f>
        <v>5.5856764543768245</v>
      </c>
      <c r="G126" s="7">
        <f>G91*regressions!F$38+regressions!F$39</f>
        <v>0.14185905676599717</v>
      </c>
      <c r="H126" s="7">
        <f>H91*regressions!G$38+regressions!G$39</f>
        <v>8.389561575967935</v>
      </c>
      <c r="I126" s="7">
        <f>I91*regressions!H$38+regressions!H$39</f>
        <v>1.7035255655667978</v>
      </c>
      <c r="J126" s="7">
        <f>J91*regressions!I$38+regressions!I$39</f>
        <v>0.030956634797432995</v>
      </c>
      <c r="K126" s="7">
        <f>K91*regressions!J$38+regressions!J$39</f>
        <v>0.04003455406103205</v>
      </c>
      <c r="L126" s="7">
        <f>L91*regressions!K$38+regressions!K$39</f>
        <v>0.8516394724064793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24.504040850262456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23.63852948794398</v>
      </c>
      <c r="D127" s="7">
        <f>D92*regressions!C$38+regressions!C$39</f>
        <v>6.960311846120063</v>
      </c>
      <c r="E127" s="7">
        <f>E92*regressions!D$38+regressions!D$39</f>
        <v>8.7160577014197</v>
      </c>
      <c r="F127" s="7">
        <f>F92*regressions!E$38+regressions!E$39</f>
        <v>4.316667675110298</v>
      </c>
      <c r="G127" s="7">
        <f>G92*regressions!F$38+regressions!F$39</f>
        <v>0.13285245225841363</v>
      </c>
      <c r="H127" s="7">
        <f>H92*regressions!G$38+regressions!G$39</f>
        <v>8.212263382794289</v>
      </c>
      <c r="I127" s="7">
        <f>I92*regressions!H$38+regressions!H$39</f>
        <v>1.667532727203775</v>
      </c>
      <c r="J127" s="7">
        <f>J92*regressions!I$38+regressions!I$39</f>
        <v>0.4220500045970479</v>
      </c>
      <c r="K127" s="7">
        <f>K92*regressions!J$38+regressions!J$39</f>
        <v>0.12026351818104333</v>
      </c>
      <c r="L127" s="7">
        <f>L92*regressions!K$38+regressions!K$39</f>
        <v>1.6393686098885967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54.6668844302521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22.540269126648425</v>
      </c>
      <c r="D128" s="7">
        <f>D93*regressions!C$38+regressions!C$39</f>
        <v>8.217347439066572</v>
      </c>
      <c r="E128" s="7">
        <f>E93*regressions!D$38+regressions!D$39</f>
        <v>7.873934769897083</v>
      </c>
      <c r="F128" s="7">
        <f>F93*regressions!E$38+regressions!E$39</f>
        <v>5.9802006459346195</v>
      </c>
      <c r="G128" s="7">
        <f>G93*regressions!F$38+regressions!F$39</f>
        <v>0.1379587784288558</v>
      </c>
      <c r="H128" s="7">
        <f>H93*regressions!G$38+regressions!G$39</f>
        <v>9.07833776375761</v>
      </c>
      <c r="I128" s="7">
        <f>I93*regressions!H$38+regressions!H$39</f>
        <v>1.3555189134027517</v>
      </c>
      <c r="J128" s="7">
        <f>J93*regressions!I$38+regressions!I$39</f>
        <v>0.019254848524755647</v>
      </c>
      <c r="K128" s="7">
        <f>K93*regressions!J$38+regressions!J$39</f>
        <v>0.01418269371984605</v>
      </c>
      <c r="L128" s="7">
        <f>L93*regressions!K$38+regressions!K$39</f>
        <v>0.571486775622233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14.845346637595515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1309D95R3(39-51)</v>
      </c>
      <c r="C129" s="7">
        <f>C94*regressions!B$38+regressions!B$39</f>
        <v>22.545000047328575</v>
      </c>
      <c r="D129" s="7">
        <f>D94*regressions!C$38+regressions!C$39</f>
        <v>7.644883346443985</v>
      </c>
      <c r="E129" s="7">
        <f>E94*regressions!D$38+regressions!D$39</f>
        <v>4.112410808192293</v>
      </c>
      <c r="F129" s="7">
        <f>F94*regressions!E$38+regressions!E$39</f>
        <v>7.104529576498426</v>
      </c>
      <c r="G129" s="7">
        <f>G94*regressions!F$38+regressions!F$39</f>
        <v>0.08690586685528044</v>
      </c>
      <c r="H129" s="7">
        <f>H94*regressions!G$38+regressions!G$39</f>
        <v>10.452081684543193</v>
      </c>
      <c r="I129" s="7">
        <f>I94*regressions!H$38+regressions!H$39</f>
        <v>1.1710156623285233</v>
      </c>
      <c r="J129" s="7">
        <f>J94*regressions!I$38+regressions!I$39</f>
        <v>0.035200999655764474</v>
      </c>
      <c r="K129" s="7">
        <f>K94*regressions!J$38+regressions!J$39</f>
        <v>0.003796722959980493</v>
      </c>
      <c r="L129" s="7">
        <f>L94*regressions!K$38+regressions!K$39</f>
        <v>0.19695151130997846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11.011494971809592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1309D97R1(8-18)</v>
      </c>
      <c r="C130" s="7">
        <f>C95*regressions!B$38+regressions!B$39</f>
        <v>24.043297914561364</v>
      </c>
      <c r="D130" s="7">
        <f>D95*regressions!C$38+regressions!C$39</f>
        <v>6.765357276337676</v>
      </c>
      <c r="E130" s="7">
        <f>E95*regressions!D$38+regressions!D$39</f>
        <v>5.097126312792967</v>
      </c>
      <c r="F130" s="7">
        <f>F95*regressions!E$38+regressions!E$39</f>
        <v>6.8053821834646016</v>
      </c>
      <c r="G130" s="7">
        <f>G95*regressions!F$38+regressions!F$39</f>
        <v>0.10358687614141604</v>
      </c>
      <c r="H130" s="7">
        <f>H95*regressions!G$38+regressions!G$39</f>
        <v>10.019839488054567</v>
      </c>
      <c r="I130" s="7">
        <f>I95*regressions!H$38+regressions!H$39</f>
        <v>1.3663002624548128</v>
      </c>
      <c r="J130" s="7">
        <f>J95*regressions!I$38+regressions!I$39</f>
        <v>0.02089719242942399</v>
      </c>
      <c r="K130" s="7">
        <f>K95*regressions!J$38+regressions!J$39</f>
        <v>0.01353681150556613</v>
      </c>
      <c r="L130" s="7">
        <f>L95*regressions!K$38+regressions!K$39</f>
        <v>0.19761572024559443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14.718770199191908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JGb-1 (1)</v>
      </c>
      <c r="C131" s="7">
        <f>C96*regressions!B$38+regressions!B$39</f>
        <v>21.04476173075062</v>
      </c>
      <c r="D131" s="7">
        <f>D96*regressions!C$38+regressions!C$39</f>
        <v>9.245452503461216</v>
      </c>
      <c r="E131" s="7">
        <f>E96*regressions!D$38+regressions!D$39</f>
        <v>9.55557001162829</v>
      </c>
      <c r="F131" s="7">
        <f>F96*regressions!E$38+regressions!E$39</f>
        <v>4.569650778349526</v>
      </c>
      <c r="G131" s="7">
        <f>G96*regressions!F$38+regressions!F$39</f>
        <v>0.15108892017413625</v>
      </c>
      <c r="H131" s="7">
        <f>H96*regressions!G$38+regressions!G$39</f>
        <v>8.472590289203602</v>
      </c>
      <c r="I131" s="7">
        <f>I96*regressions!H$38+regressions!H$39</f>
        <v>0.9530052213844418</v>
      </c>
      <c r="J131" s="7">
        <f>J96*regressions!I$38+regressions!I$39</f>
        <v>0.18458351969633405</v>
      </c>
      <c r="K131" s="7">
        <f>K96*regressions!J$38+regressions!J$39</f>
        <v>0.028256168755948722</v>
      </c>
      <c r="L131" s="7">
        <f>L96*regressions!K$38+regressions!K$39</f>
        <v>0.9547854712007762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20.274402668792522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23.63852948794398</v>
      </c>
      <c r="D132" s="7">
        <f>D97*regressions!C$38+regressions!C$39</f>
        <v>6.960311846120063</v>
      </c>
      <c r="E132" s="7">
        <f>E97*regressions!D$38+regressions!D$39</f>
        <v>8.7160577014197</v>
      </c>
      <c r="F132" s="7">
        <f>F97*regressions!E$38+regressions!E$39</f>
        <v>4.316667675110298</v>
      </c>
      <c r="G132" s="7">
        <f>G97*regressions!F$38+regressions!F$39</f>
        <v>0.13285245225841363</v>
      </c>
      <c r="H132" s="7">
        <f>H97*regressions!G$38+regressions!G$39</f>
        <v>8.212263382794289</v>
      </c>
      <c r="I132" s="7">
        <f>I97*regressions!H$38+regressions!H$39</f>
        <v>1.667532727203775</v>
      </c>
      <c r="J132" s="7">
        <f>J97*regressions!I$38+regressions!I$39</f>
        <v>0.4220500045970479</v>
      </c>
      <c r="K132" s="7">
        <f>K97*regressions!J$38+regressions!J$39</f>
        <v>0.12026351818104333</v>
      </c>
      <c r="L132" s="7">
        <f>L97*regressions!K$38+regressions!K$39</f>
        <v>1.6393686098885967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54.666884430252104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1309D98R3(26-46)</v>
      </c>
      <c r="C133" s="7">
        <f>C98*regressions!B$38+regressions!B$39</f>
        <v>24.081977860720286</v>
      </c>
      <c r="D133" s="7">
        <f>D98*regressions!C$38+regressions!C$39</f>
        <v>8.406716172274868</v>
      </c>
      <c r="E133" s="7">
        <f>E98*regressions!D$38+regressions!D$39</f>
        <v>4.349824540535733</v>
      </c>
      <c r="F133" s="7">
        <f>F98*regressions!E$38+regressions!E$39</f>
        <v>6.614824442654902</v>
      </c>
      <c r="G133" s="7">
        <f>G98*regressions!F$38+regressions!F$39</f>
        <v>0.0823212932126455</v>
      </c>
      <c r="H133" s="7">
        <f>H98*regressions!G$38+regressions!G$39</f>
        <v>10.289879773035159</v>
      </c>
      <c r="I133" s="7">
        <f>I98*regressions!H$38+regressions!H$39</f>
        <v>1.3847667044635052</v>
      </c>
      <c r="J133" s="7">
        <f>J98*regressions!I$38+regressions!I$39</f>
        <v>0.04722170831916233</v>
      </c>
      <c r="K133" s="7">
        <f>K98*regressions!J$38+regressions!J$39</f>
        <v>-0.004062526554867377</v>
      </c>
      <c r="L133" s="7">
        <f>L98*regressions!K$38+regressions!K$39</f>
        <v>0.16899168318332505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8.274448940289295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21.16197386654136</v>
      </c>
      <c r="D134" s="7">
        <f>D99*regressions!C$38+regressions!C$39</f>
        <v>0.3627449394202755</v>
      </c>
      <c r="E134" s="7">
        <f>E99*regressions!D$38+regressions!D$39</f>
        <v>4.080890129976142</v>
      </c>
      <c r="F134" s="7">
        <f>F99*regressions!E$38+regressions!E$39</f>
        <v>17.551908117565215</v>
      </c>
      <c r="G134" s="7">
        <f>G99*regressions!F$38+regressions!F$39</f>
        <v>0.10006637162569584</v>
      </c>
      <c r="H134" s="7">
        <f>H99*regressions!G$38+regressions!G$39</f>
        <v>0.37630109970857095</v>
      </c>
      <c r="I134" s="7">
        <f>I99*regressions!H$38+regressions!H$39</f>
        <v>0.014668457148058932</v>
      </c>
      <c r="J134" s="7">
        <f>J99*regressions!I$38+regressions!I$39</f>
        <v>0.0030159423874028613</v>
      </c>
      <c r="K134" s="7">
        <f>K99*regressions!J$38+regressions!J$39</f>
        <v>-0.005344866954774403</v>
      </c>
      <c r="L134" s="7">
        <f>L99*regressions!K$38+regressions!K$39</f>
        <v>0.00618009470146174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7.81734101769939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1309D100R1(50-55)</v>
      </c>
      <c r="C135" s="7">
        <f>C100*regressions!B$38+regressions!B$39</f>
        <v>20.675638829784372</v>
      </c>
      <c r="D135" s="7">
        <f>D100*regressions!C$38+regressions!C$39</f>
        <v>4.467683201635123</v>
      </c>
      <c r="E135" s="7">
        <f>E100*regressions!D$38+regressions!D$39</f>
        <v>6.761442260366342</v>
      </c>
      <c r="F135" s="7">
        <f>F100*regressions!E$38+regressions!E$39</f>
        <v>18.61244757564718</v>
      </c>
      <c r="G135" s="7">
        <f>G100*regressions!F$38+regressions!F$39</f>
        <v>0.10871455371870319</v>
      </c>
      <c r="H135" s="7">
        <f>H100*regressions!G$38+regressions!G$39</f>
        <v>4.459903316665744</v>
      </c>
      <c r="I135" s="7">
        <f>I100*regressions!H$38+regressions!H$39</f>
        <v>0.3913739577381896</v>
      </c>
      <c r="J135" s="7">
        <f>J100*regressions!I$38+regressions!I$39</f>
        <v>0.026739174534719926</v>
      </c>
      <c r="K135" s="7">
        <f>K100*regressions!J$38+regressions!J$39</f>
        <v>0.00640265509148756</v>
      </c>
      <c r="L135" s="7">
        <f>L100*regressions!K$38+regressions!K$39</f>
        <v>0.0662791090608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12.217988417595107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1309D83R2(32-42)</v>
      </c>
      <c r="C136" s="7">
        <f>C101*regressions!B$38+regressions!B$39</f>
        <v>20.60493658165277</v>
      </c>
      <c r="D136" s="7">
        <f>D101*regressions!C$38+regressions!C$39</f>
        <v>7.141971364713038</v>
      </c>
      <c r="E136" s="7">
        <f>E101*regressions!D$38+regressions!D$39</f>
        <v>5.107094837254325</v>
      </c>
      <c r="F136" s="7">
        <f>F101*regressions!E$38+regressions!E$39</f>
        <v>12.229687266006401</v>
      </c>
      <c r="G136" s="7">
        <f>G101*regressions!F$38+regressions!F$39</f>
        <v>0.08560854601451916</v>
      </c>
      <c r="H136" s="7">
        <f>H101*regressions!G$38+regressions!G$39</f>
        <v>7.433380891533918</v>
      </c>
      <c r="I136" s="7">
        <f>I101*regressions!H$38+regressions!H$39</f>
        <v>0.5372740944913825</v>
      </c>
      <c r="J136" s="7">
        <f>J101*regressions!I$38+regressions!I$39</f>
        <v>0.03503535041357799</v>
      </c>
      <c r="K136" s="7">
        <f>K101*regressions!J$38+regressions!J$39</f>
        <v>0.010484631137016974</v>
      </c>
      <c r="L136" s="7">
        <f>L101*regressions!K$38+regressions!K$39</f>
        <v>0.10686766351756118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13.757835863881487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23.63852948794398</v>
      </c>
      <c r="D137" s="7">
        <f>D102*regressions!C$38+regressions!C$39</f>
        <v>6.960311846120064</v>
      </c>
      <c r="E137" s="7">
        <f>E102*regressions!D$38+regressions!D$39</f>
        <v>8.7160577014197</v>
      </c>
      <c r="F137" s="7">
        <f>F102*regressions!E$38+regressions!E$39</f>
        <v>4.316667675110298</v>
      </c>
      <c r="G137" s="7">
        <f>G102*regressions!F$38+regressions!F$39</f>
        <v>0.13285245225841363</v>
      </c>
      <c r="H137" s="7">
        <f>H102*regressions!G$38+regressions!G$39</f>
        <v>8.212263382794289</v>
      </c>
      <c r="I137" s="7">
        <f>I102*regressions!H$38+regressions!H$39</f>
        <v>1.667532727203775</v>
      </c>
      <c r="J137" s="7">
        <f>J102*regressions!I$38+regressions!I$39</f>
        <v>0.42205000459704795</v>
      </c>
      <c r="K137" s="7">
        <f>K102*regressions!J$38+regressions!J$39</f>
        <v>0.1202635181810433</v>
      </c>
      <c r="L137" s="7">
        <f>L102*regressions!K$38+regressions!K$39</f>
        <v>1.6393686098885967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54.666884430252104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26.874216950805764</v>
      </c>
      <c r="D138" s="7">
        <f>D103*regressions!C$38+regressions!C$39</f>
        <v>8.279868257252563</v>
      </c>
      <c r="E138" s="7">
        <f>E103*regressions!D$38+regressions!D$39</f>
        <v>4.830516416962544</v>
      </c>
      <c r="F138" s="7">
        <f>F103*regressions!E$38+regressions!E$39</f>
        <v>2.268050370172262</v>
      </c>
      <c r="G138" s="7">
        <f>G103*regressions!F$38+regressions!F$39</f>
        <v>0.07639562372087683</v>
      </c>
      <c r="H138" s="7">
        <f>H103*regressions!G$38+regressions!G$39</f>
        <v>4.654151184820801</v>
      </c>
      <c r="I138" s="7">
        <f>I103*regressions!H$38+regressions!H$39</f>
        <v>2.415661710196093</v>
      </c>
      <c r="J138" s="7">
        <f>J103*regressions!I$38+regressions!I$39</f>
        <v>1.166450530169882</v>
      </c>
      <c r="K138" s="7">
        <f>K103*regressions!J$38+regressions!J$39</f>
        <v>0.044701736063752294</v>
      </c>
      <c r="L138" s="7">
        <f>L103*regressions!K$38+regressions!K$39</f>
        <v>0.4138372268065775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26.512171110319926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(2)</v>
      </c>
      <c r="C139" s="7">
        <f>C104*regressions!B$38+regressions!B$39</f>
        <v>-0.18182513346912055</v>
      </c>
      <c r="D139" s="7">
        <f>D104*regressions!C$38+regressions!C$39</f>
        <v>0.015210707036150467</v>
      </c>
      <c r="E139" s="7">
        <f>E104*regressions!D$38+regressions!D$39</f>
        <v>0.09675935897491296</v>
      </c>
      <c r="F139" s="7">
        <f>F104*regressions!E$38+regressions!E$39</f>
        <v>-0.042874748648031744</v>
      </c>
      <c r="G139" s="7">
        <f>G104*regressions!F$38+regressions!F$39</f>
        <v>0.00500126507823867</v>
      </c>
      <c r="H139" s="7">
        <f>H104*regressions!G$38+regressions!G$39</f>
        <v>0.026137941945015578</v>
      </c>
      <c r="I139" s="7">
        <f>I104*regressions!H$38+regressions!H$39</f>
        <v>0.00633915121876636</v>
      </c>
      <c r="J139" s="7">
        <f>J104*regressions!I$38+regressions!I$39</f>
        <v>0.0054294526075589515</v>
      </c>
      <c r="K139" s="7">
        <f>K104*regressions!J$38+regressions!J$39</f>
        <v>0.01167012681752288</v>
      </c>
      <c r="L139" s="7">
        <f>L104*regressions!K$38+regressions!K$39</f>
        <v>0.004965408604328004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9.907710050453577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18.804360397137785</v>
      </c>
      <c r="D140" s="7">
        <f>D105*regressions!C$38+regressions!C$39</f>
        <v>0.09738629866928047</v>
      </c>
      <c r="E140" s="7">
        <f>E105*regressions!D$38+regressions!D$39</f>
        <v>6.652477561453759</v>
      </c>
      <c r="F140" s="7">
        <f>F105*regressions!E$38+regressions!E$39</f>
        <v>30.455846024389626</v>
      </c>
      <c r="G140" s="7">
        <f>G105*regressions!F$38+regressions!F$39</f>
        <v>0.08883513063210209</v>
      </c>
      <c r="H140" s="7">
        <f>H105*regressions!G$38+regressions!G$39</f>
        <v>0.0675556191596588</v>
      </c>
      <c r="I140" s="7">
        <f>I105*regressions!H$38+regressions!H$39</f>
        <v>0.0016934422225700465</v>
      </c>
      <c r="J140" s="7">
        <f>J105*regressions!I$38+regressions!I$39</f>
        <v>0.003701323835754797</v>
      </c>
      <c r="K140" s="7">
        <f>K105*regressions!J$38+regressions!J$39</f>
        <v>0.01169066076300211</v>
      </c>
      <c r="L140" s="7">
        <f>L105*regressions!K$38+regressions!K$39</f>
        <v>0.006459732618368657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14.18616075238818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JGB-1 (2)</v>
      </c>
      <c r="C141" s="7">
        <f>C106*regressions!B$38+regressions!B$39</f>
        <v>21.05095980819893</v>
      </c>
      <c r="D141" s="7">
        <f>D106*regressions!C$38+regressions!C$39</f>
        <v>10.222349825001878</v>
      </c>
      <c r="E141" s="7">
        <f>E106*regressions!D$38+regressions!D$39</f>
        <v>12.135904895842966</v>
      </c>
      <c r="F141" s="7">
        <f>F106*regressions!E$38+regressions!E$39</f>
        <v>4.596008305723085</v>
      </c>
      <c r="G141" s="7">
        <f>G106*regressions!F$38+regressions!F$39</f>
        <v>0.14984655158946372</v>
      </c>
      <c r="H141" s="7">
        <f>H106*regressions!G$38+regressions!G$39</f>
        <v>7.31734866482419</v>
      </c>
      <c r="I141" s="7">
        <f>I106*regressions!H$38+regressions!H$39</f>
        <v>1.0395032241577478</v>
      </c>
      <c r="J141" s="7">
        <f>J106*regressions!I$38+regressions!I$39</f>
        <v>0.37504678115326034</v>
      </c>
      <c r="K141" s="7">
        <f>K106*regressions!J$38+regressions!J$39</f>
        <v>0.03239770789111311</v>
      </c>
      <c r="L141" s="7">
        <f>L106*regressions!K$38+regressions!K$39</f>
        <v>1.053060898028192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21.89596130453247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23.63852948794398</v>
      </c>
      <c r="D142" s="7">
        <f>D107*regressions!C$38+regressions!C$39</f>
        <v>6.960311846120063</v>
      </c>
      <c r="E142" s="7">
        <f>E107*regressions!D$38+regressions!D$39</f>
        <v>8.7160577014197</v>
      </c>
      <c r="F142" s="7">
        <f>F107*regressions!E$38+regressions!E$39</f>
        <v>4.316667675110298</v>
      </c>
      <c r="G142" s="7">
        <f>G107*regressions!F$38+regressions!F$39</f>
        <v>0.13285245225841363</v>
      </c>
      <c r="H142" s="7">
        <f>H107*regressions!G$38+regressions!G$39</f>
        <v>8.212263382794289</v>
      </c>
      <c r="I142" s="7">
        <f>I107*regressions!H$38+regressions!H$39</f>
        <v>1.667532727203775</v>
      </c>
      <c r="J142" s="7">
        <f>J107*regressions!I$38+regressions!I$39</f>
        <v>0.4220500045970479</v>
      </c>
      <c r="K142" s="7">
        <f>K107*regressions!J$38+regressions!J$39</f>
        <v>0.12026351818104336</v>
      </c>
      <c r="L142" s="7">
        <f>L107*regressions!K$38+regressions!K$39</f>
        <v>1.6393686098885967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54.6668844302521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856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750</v>
      </c>
      <c r="D145" s="20" t="s">
        <v>754</v>
      </c>
      <c r="E145" s="20" t="s">
        <v>751</v>
      </c>
      <c r="F145" s="20" t="s">
        <v>911</v>
      </c>
      <c r="G145" s="20" t="s">
        <v>910</v>
      </c>
      <c r="H145" s="20" t="s">
        <v>912</v>
      </c>
      <c r="I145" s="20" t="s">
        <v>755</v>
      </c>
      <c r="J145" s="20" t="s">
        <v>763</v>
      </c>
      <c r="K145" s="20" t="s">
        <v>771</v>
      </c>
      <c r="L145" s="20" t="s">
        <v>764</v>
      </c>
      <c r="N145" s="73" t="s">
        <v>832</v>
      </c>
    </row>
    <row r="146" spans="1:14" s="113" customFormat="1" ht="11.25">
      <c r="A146" s="112">
        <v>1</v>
      </c>
      <c r="B146" s="113" t="str">
        <f>'recalc raw'!C3</f>
        <v>Drift (1)</v>
      </c>
      <c r="C146" s="114">
        <f aca="true" t="shared" si="11" ref="C146:C177">C111*2.139</f>
        <v>50.56281457471217</v>
      </c>
      <c r="D146" s="114">
        <f aca="true" t="shared" si="12" ref="D146:D177">D111*1.889</f>
        <v>13.148029077320798</v>
      </c>
      <c r="E146" s="114">
        <f aca="true" t="shared" si="13" ref="E146:E177">E111*1.43</f>
        <v>12.463962513030172</v>
      </c>
      <c r="F146" s="114">
        <f aca="true" t="shared" si="14" ref="F146:F177">F111*1.658</f>
        <v>7.157035005332874</v>
      </c>
      <c r="G146" s="114">
        <f aca="true" t="shared" si="15" ref="G146:G177">G111*1.291</f>
        <v>0.171512515865612</v>
      </c>
      <c r="H146" s="114">
        <f aca="true" t="shared" si="16" ref="H146:H177">H111*1.399</f>
        <v>11.48895647252921</v>
      </c>
      <c r="I146" s="114">
        <f aca="true" t="shared" si="17" ref="I146:I177">I111*1.348</f>
        <v>2.2478341162706887</v>
      </c>
      <c r="J146" s="114">
        <f aca="true" t="shared" si="18" ref="J146:J177">J111*1.205</f>
        <v>0.5085702555394427</v>
      </c>
      <c r="K146" s="114">
        <f aca="true" t="shared" si="19" ref="K146:K177">K111*2.291</f>
        <v>0.27552372015277027</v>
      </c>
      <c r="L146" s="114">
        <f aca="true" t="shared" si="20" ref="L146:L177">L111*1.668</f>
        <v>2.734466841294179</v>
      </c>
      <c r="N146" s="115">
        <f>SUM(C146:J146,L146)</f>
        <v>100.48318137189516</v>
      </c>
    </row>
    <row r="147" spans="1:14" s="113" customFormat="1" ht="11.25">
      <c r="A147" s="112">
        <f>A146+1</f>
        <v>2</v>
      </c>
      <c r="B147" s="113" t="str">
        <f>'recalc raw'!C4</f>
        <v>Blank 1</v>
      </c>
      <c r="C147" s="114">
        <f t="shared" si="11"/>
        <v>-0.30295851006543</v>
      </c>
      <c r="D147" s="114">
        <f t="shared" si="12"/>
        <v>0.02913125232854661</v>
      </c>
      <c r="E147" s="114">
        <f t="shared" si="13"/>
        <v>0.13786467758613555</v>
      </c>
      <c r="F147" s="114">
        <f t="shared" si="14"/>
        <v>-0.07204632862453969</v>
      </c>
      <c r="G147" s="114">
        <f t="shared" si="15"/>
        <v>0.00634956229854154</v>
      </c>
      <c r="H147" s="114">
        <f t="shared" si="16"/>
        <v>0.005609213396653822</v>
      </c>
      <c r="I147" s="114">
        <f t="shared" si="17"/>
        <v>0.006368680585998533</v>
      </c>
      <c r="J147" s="114">
        <f t="shared" si="18"/>
        <v>0.00629357683627112</v>
      </c>
      <c r="K147" s="114">
        <f t="shared" si="19"/>
        <v>0.04728305569075579</v>
      </c>
      <c r="L147" s="114">
        <f t="shared" si="20"/>
        <v>0.007972415040494224</v>
      </c>
      <c r="N147" s="114">
        <f aca="true" t="shared" si="21" ref="N147:N177">SUM(C147:J147,L147)</f>
        <v>-0.17541546061732827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48.49954000161337</v>
      </c>
      <c r="D148" s="7">
        <f t="shared" si="12"/>
        <v>15.164699261068899</v>
      </c>
      <c r="E148" s="7">
        <f t="shared" si="13"/>
        <v>11.345719414922325</v>
      </c>
      <c r="F148" s="7">
        <f t="shared" si="14"/>
        <v>9.517296561548854</v>
      </c>
      <c r="G148" s="7">
        <f t="shared" si="15"/>
        <v>0.17534052471852393</v>
      </c>
      <c r="H148" s="7">
        <f t="shared" si="16"/>
        <v>13.577025697876573</v>
      </c>
      <c r="I148" s="7">
        <f t="shared" si="17"/>
        <v>1.8205235180058033</v>
      </c>
      <c r="J148" s="7">
        <f t="shared" si="18"/>
        <v>0.026648453633548657</v>
      </c>
      <c r="K148" s="7">
        <f t="shared" si="19"/>
        <v>0.03861183081955557</v>
      </c>
      <c r="L148" s="7">
        <f t="shared" si="20"/>
        <v>0.9438168373531788</v>
      </c>
      <c r="N148" s="7">
        <f t="shared" si="21"/>
        <v>101.07061027074108</v>
      </c>
    </row>
    <row r="149" spans="1:14" s="113" customFormat="1" ht="11.25">
      <c r="A149" s="112">
        <f t="shared" si="22"/>
        <v>4</v>
      </c>
      <c r="B149" s="113" t="str">
        <f>'recalc raw'!C6</f>
        <v>Drift (2)</v>
      </c>
      <c r="C149" s="114">
        <f t="shared" si="11"/>
        <v>50.56281457471217</v>
      </c>
      <c r="D149" s="114">
        <f t="shared" si="12"/>
        <v>13.148029077320798</v>
      </c>
      <c r="E149" s="114">
        <f t="shared" si="13"/>
        <v>12.463962513030172</v>
      </c>
      <c r="F149" s="114">
        <f t="shared" si="14"/>
        <v>7.157035005332874</v>
      </c>
      <c r="G149" s="114">
        <f t="shared" si="15"/>
        <v>0.171512515865612</v>
      </c>
      <c r="H149" s="114">
        <f t="shared" si="16"/>
        <v>11.48895647252921</v>
      </c>
      <c r="I149" s="114">
        <f t="shared" si="17"/>
        <v>2.2478341162706887</v>
      </c>
      <c r="J149" s="114">
        <f t="shared" si="18"/>
        <v>0.5085702555394427</v>
      </c>
      <c r="K149" s="114">
        <f t="shared" si="19"/>
        <v>0.27552372015277027</v>
      </c>
      <c r="L149" s="114">
        <f t="shared" si="20"/>
        <v>2.734466841294179</v>
      </c>
      <c r="N149" s="115">
        <f t="shared" si="21"/>
        <v>100.48318137189516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44.74550727644029</v>
      </c>
      <c r="D150" s="7">
        <f t="shared" si="12"/>
        <v>0.6730900858730401</v>
      </c>
      <c r="E150" s="7">
        <f t="shared" si="13"/>
        <v>8.21707159602637</v>
      </c>
      <c r="F150" s="7">
        <f t="shared" si="14"/>
        <v>46.08835899900366</v>
      </c>
      <c r="G150" s="7">
        <f t="shared" si="15"/>
        <v>0.12230529732228101</v>
      </c>
      <c r="H150" s="7">
        <f t="shared" si="16"/>
        <v>0.5314452163162127</v>
      </c>
      <c r="I150" s="7">
        <f t="shared" si="17"/>
        <v>0.01884449018823218</v>
      </c>
      <c r="J150" s="7">
        <f t="shared" si="18"/>
        <v>0.005258695922193575</v>
      </c>
      <c r="K150" s="7">
        <f t="shared" si="19"/>
        <v>-0.0024313111536374866</v>
      </c>
      <c r="L150" s="7">
        <f t="shared" si="20"/>
        <v>0.01084565427263571</v>
      </c>
      <c r="N150" s="7">
        <f t="shared" si="21"/>
        <v>100.41272731136492</v>
      </c>
    </row>
    <row r="151" spans="1:14" s="119" customFormat="1" ht="11.25">
      <c r="A151" s="118">
        <f t="shared" si="22"/>
        <v>6</v>
      </c>
      <c r="B151" s="119" t="str">
        <f>'recalc raw'!C8</f>
        <v>1309D89R2(123-129)</v>
      </c>
      <c r="C151" s="107">
        <f t="shared" si="11"/>
        <v>50.37664198945449</v>
      </c>
      <c r="D151" s="107">
        <f t="shared" si="12"/>
        <v>21.509308989607135</v>
      </c>
      <c r="E151" s="107">
        <f t="shared" si="13"/>
        <v>7.209716739486086</v>
      </c>
      <c r="F151" s="107">
        <f t="shared" si="14"/>
        <v>9.860747289452892</v>
      </c>
      <c r="G151" s="107">
        <f t="shared" si="15"/>
        <v>0.0982795609344985</v>
      </c>
      <c r="H151" s="107">
        <f t="shared" si="16"/>
        <v>11.567651086776092</v>
      </c>
      <c r="I151" s="107">
        <f t="shared" si="17"/>
        <v>2.029100461104807</v>
      </c>
      <c r="J151" s="107">
        <f t="shared" si="18"/>
        <v>0.04416970510913149</v>
      </c>
      <c r="K151" s="107">
        <f t="shared" si="19"/>
        <v>-0.0057884640921947676</v>
      </c>
      <c r="L151" s="107">
        <f t="shared" si="20"/>
        <v>0.2738629319755363</v>
      </c>
      <c r="N151" s="109">
        <f t="shared" si="21"/>
        <v>102.96947875390066</v>
      </c>
    </row>
    <row r="152" spans="1:14" s="113" customFormat="1" ht="11.25">
      <c r="A152" s="112">
        <f t="shared" si="22"/>
        <v>7</v>
      </c>
      <c r="B152" s="113" t="str">
        <f>'recalc raw'!C9</f>
        <v>Drift (3)</v>
      </c>
      <c r="C152" s="114">
        <f t="shared" si="11"/>
        <v>50.56281457471217</v>
      </c>
      <c r="D152" s="114">
        <f t="shared" si="12"/>
        <v>13.148029077320798</v>
      </c>
      <c r="E152" s="114">
        <f t="shared" si="13"/>
        <v>12.463962513030172</v>
      </c>
      <c r="F152" s="114">
        <f t="shared" si="14"/>
        <v>7.157035005332874</v>
      </c>
      <c r="G152" s="114">
        <f t="shared" si="15"/>
        <v>0.171512515865612</v>
      </c>
      <c r="H152" s="114">
        <f t="shared" si="16"/>
        <v>11.48895647252921</v>
      </c>
      <c r="I152" s="114">
        <f t="shared" si="17"/>
        <v>2.2478341162706896</v>
      </c>
      <c r="J152" s="114">
        <f t="shared" si="18"/>
        <v>0.5085702555394427</v>
      </c>
      <c r="K152" s="114">
        <f t="shared" si="19"/>
        <v>0.27552372015277027</v>
      </c>
      <c r="L152" s="114">
        <f t="shared" si="20"/>
        <v>2.734466841294179</v>
      </c>
      <c r="N152" s="115">
        <f t="shared" si="21"/>
        <v>100.48318137189516</v>
      </c>
    </row>
    <row r="153" spans="1:14" ht="11.25">
      <c r="A153" s="25">
        <f t="shared" si="22"/>
        <v>8</v>
      </c>
      <c r="B153" s="1" t="str">
        <f>'recalc raw'!C10</f>
        <v>1309D91R2(56-65)</v>
      </c>
      <c r="C153" s="7">
        <f t="shared" si="11"/>
        <v>47.028227748351625</v>
      </c>
      <c r="D153" s="7">
        <f t="shared" si="12"/>
        <v>22.185682044625086</v>
      </c>
      <c r="E153" s="7">
        <f t="shared" si="13"/>
        <v>6.3495706305525825</v>
      </c>
      <c r="F153" s="7">
        <f t="shared" si="14"/>
        <v>13.592009129173846</v>
      </c>
      <c r="G153" s="7">
        <f t="shared" si="15"/>
        <v>0.08868120267228526</v>
      </c>
      <c r="H153" s="7">
        <f t="shared" si="16"/>
        <v>10.992006964859192</v>
      </c>
      <c r="I153" s="7">
        <f t="shared" si="17"/>
        <v>1.1159324295088457</v>
      </c>
      <c r="J153" s="7">
        <f t="shared" si="18"/>
        <v>0.18944887009047837</v>
      </c>
      <c r="K153" s="7">
        <f t="shared" si="19"/>
        <v>-0.006861876150255078</v>
      </c>
      <c r="L153" s="7">
        <f t="shared" si="20"/>
        <v>0.08507239598653327</v>
      </c>
      <c r="N153" s="7">
        <f t="shared" si="21"/>
        <v>101.62663141582046</v>
      </c>
    </row>
    <row r="154" spans="1:14" ht="11.25">
      <c r="A154" s="25">
        <f t="shared" si="22"/>
        <v>9</v>
      </c>
      <c r="B154" s="1" t="str">
        <f>'recalc raw'!C11</f>
        <v>1309D91R2(81-91)</v>
      </c>
      <c r="C154" s="7">
        <f t="shared" si="11"/>
        <v>47.083649787821315</v>
      </c>
      <c r="D154" s="7">
        <f t="shared" si="12"/>
        <v>23.809378784192162</v>
      </c>
      <c r="E154" s="7">
        <f t="shared" si="13"/>
        <v>4.6793560374029735</v>
      </c>
      <c r="F154" s="7">
        <f t="shared" si="14"/>
        <v>11.254256316341166</v>
      </c>
      <c r="G154" s="7">
        <f t="shared" si="15"/>
        <v>0.06459849809925566</v>
      </c>
      <c r="H154" s="7">
        <f t="shared" si="16"/>
        <v>12.43905197968106</v>
      </c>
      <c r="I154" s="7">
        <f t="shared" si="17"/>
        <v>1.5600466245313442</v>
      </c>
      <c r="J154" s="7">
        <f t="shared" si="18"/>
        <v>0.028000404497374592</v>
      </c>
      <c r="K154" s="7">
        <f t="shared" si="19"/>
        <v>0.006212380627550939</v>
      </c>
      <c r="L154" s="7">
        <f t="shared" si="20"/>
        <v>0.08947327507480272</v>
      </c>
      <c r="N154" s="111">
        <f t="shared" si="21"/>
        <v>101.00781170764145</v>
      </c>
    </row>
    <row r="155" spans="1:14" ht="11.25">
      <c r="A155" s="25">
        <f t="shared" si="22"/>
        <v>10</v>
      </c>
      <c r="B155" s="1" t="str">
        <f>'recalc raw'!C12</f>
        <v>1309D92R1(103-115)</v>
      </c>
      <c r="C155" s="7">
        <f t="shared" si="11"/>
        <v>51.4198968549367</v>
      </c>
      <c r="D155" s="7">
        <f t="shared" si="12"/>
        <v>15.872124733822332</v>
      </c>
      <c r="E155" s="7">
        <f t="shared" si="13"/>
        <v>6.148489384597928</v>
      </c>
      <c r="F155" s="7">
        <f t="shared" si="14"/>
        <v>12.205818955193212</v>
      </c>
      <c r="G155" s="7">
        <f t="shared" si="15"/>
        <v>0.11116273497528388</v>
      </c>
      <c r="H155" s="7">
        <f t="shared" si="16"/>
        <v>13.345807554645269</v>
      </c>
      <c r="I155" s="7">
        <f t="shared" si="17"/>
        <v>1.6430975682896047</v>
      </c>
      <c r="J155" s="7">
        <f t="shared" si="18"/>
        <v>0.024567031677443923</v>
      </c>
      <c r="K155" s="7">
        <f t="shared" si="19"/>
        <v>-0.011427681735021147</v>
      </c>
      <c r="L155" s="7">
        <f t="shared" si="20"/>
        <v>0.2097786443357427</v>
      </c>
      <c r="N155" s="7">
        <f t="shared" si="21"/>
        <v>100.98074346247351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61.0211145461905</v>
      </c>
      <c r="D156" s="7">
        <f t="shared" si="12"/>
        <v>15.568859545310856</v>
      </c>
      <c r="E156" s="7">
        <f t="shared" si="13"/>
        <v>6.478025085339381</v>
      </c>
      <c r="F156" s="7">
        <f t="shared" si="14"/>
        <v>3.6939176587195246</v>
      </c>
      <c r="G156" s="7">
        <f t="shared" si="15"/>
        <v>0.10546200383810922</v>
      </c>
      <c r="H156" s="7">
        <f t="shared" si="16"/>
        <v>6.224124532847734</v>
      </c>
      <c r="I156" s="7">
        <f t="shared" si="17"/>
        <v>3.1093525818124146</v>
      </c>
      <c r="J156" s="7">
        <f t="shared" si="18"/>
        <v>1.4180390292809844</v>
      </c>
      <c r="K156" s="7">
        <f t="shared" si="19"/>
        <v>0.08784208542154501</v>
      </c>
      <c r="L156" s="7">
        <f t="shared" si="20"/>
        <v>0.685483395256029</v>
      </c>
      <c r="N156" s="7">
        <f t="shared" si="21"/>
        <v>98.30437837859556</v>
      </c>
    </row>
    <row r="157" spans="1:14" s="113" customFormat="1" ht="11.25">
      <c r="A157" s="112">
        <f t="shared" si="22"/>
        <v>12</v>
      </c>
      <c r="B157" s="113" t="str">
        <f>'recalc raw'!C14</f>
        <v>Drift (4)</v>
      </c>
      <c r="C157" s="114">
        <f t="shared" si="11"/>
        <v>50.56281457471217</v>
      </c>
      <c r="D157" s="114">
        <f t="shared" si="12"/>
        <v>13.148029077320798</v>
      </c>
      <c r="E157" s="114">
        <f t="shared" si="13"/>
        <v>12.463962513030172</v>
      </c>
      <c r="F157" s="114">
        <f t="shared" si="14"/>
        <v>7.157035005332875</v>
      </c>
      <c r="G157" s="114">
        <f t="shared" si="15"/>
        <v>0.171512515865612</v>
      </c>
      <c r="H157" s="114">
        <f t="shared" si="16"/>
        <v>11.48895647252921</v>
      </c>
      <c r="I157" s="114">
        <f t="shared" si="17"/>
        <v>2.2478341162706887</v>
      </c>
      <c r="J157" s="114">
        <f t="shared" si="18"/>
        <v>0.5085702555394427</v>
      </c>
      <c r="K157" s="114">
        <f t="shared" si="19"/>
        <v>0.27552372015277027</v>
      </c>
      <c r="L157" s="114">
        <f t="shared" si="20"/>
        <v>2.7344668412941786</v>
      </c>
      <c r="N157" s="115">
        <f t="shared" si="21"/>
        <v>100.48318137189516</v>
      </c>
    </row>
    <row r="158" spans="1:14" s="39" customFormat="1" ht="11.25">
      <c r="A158" s="110">
        <f t="shared" si="22"/>
        <v>13</v>
      </c>
      <c r="B158" s="39" t="str">
        <f>'recalc raw'!C15</f>
        <v>DTS-1 (1)</v>
      </c>
      <c r="C158" s="35">
        <f t="shared" si="11"/>
        <v>39.77160902860076</v>
      </c>
      <c r="D158" s="35">
        <f t="shared" si="12"/>
        <v>0.17628004246627224</v>
      </c>
      <c r="E158" s="35">
        <f t="shared" si="13"/>
        <v>8.670127274216354</v>
      </c>
      <c r="F158" s="35">
        <f t="shared" si="14"/>
        <v>49.7389835439739</v>
      </c>
      <c r="G158" s="35">
        <f t="shared" si="15"/>
        <v>0.12466816147253429</v>
      </c>
      <c r="H158" s="35">
        <f t="shared" si="16"/>
        <v>0.09142137754623979</v>
      </c>
      <c r="I158" s="35">
        <f t="shared" si="17"/>
        <v>0.002425198191290402</v>
      </c>
      <c r="J158" s="35">
        <f t="shared" si="18"/>
        <v>8.48910661119266E-06</v>
      </c>
      <c r="K158" s="35">
        <f t="shared" si="19"/>
        <v>0.020309454211372226</v>
      </c>
      <c r="L158" s="35">
        <f t="shared" si="20"/>
        <v>0.010840566322707535</v>
      </c>
      <c r="N158" s="7">
        <f t="shared" si="21"/>
        <v>98.58636368189666</v>
      </c>
    </row>
    <row r="159" spans="1:14" s="119" customFormat="1" ht="11.25">
      <c r="A159" s="118">
        <f t="shared" si="22"/>
        <v>14</v>
      </c>
      <c r="B159" s="119" t="str">
        <f>'recalc raw'!C16</f>
        <v>1309D93R1(11-16)</v>
      </c>
      <c r="C159" s="107">
        <f t="shared" si="11"/>
        <v>52.09931073765341</v>
      </c>
      <c r="D159" s="107">
        <f t="shared" si="12"/>
        <v>16.905433928165156</v>
      </c>
      <c r="E159" s="107">
        <f t="shared" si="13"/>
        <v>3.88206794524142</v>
      </c>
      <c r="F159" s="107">
        <f t="shared" si="14"/>
        <v>3.030726012345256</v>
      </c>
      <c r="G159" s="107">
        <f t="shared" si="15"/>
        <v>0.06992981306347917</v>
      </c>
      <c r="H159" s="107">
        <f t="shared" si="16"/>
        <v>13.48746519108109</v>
      </c>
      <c r="I159" s="107">
        <f t="shared" si="17"/>
        <v>4.971952721126726</v>
      </c>
      <c r="J159" s="107">
        <f t="shared" si="18"/>
        <v>0.07799061669917373</v>
      </c>
      <c r="K159" s="107">
        <f t="shared" si="19"/>
        <v>1.2488781812773317</v>
      </c>
      <c r="L159" s="107">
        <f t="shared" si="20"/>
        <v>3.897390014451117</v>
      </c>
      <c r="N159" s="109">
        <f t="shared" si="21"/>
        <v>98.42226697982682</v>
      </c>
    </row>
    <row r="160" spans="1:14" ht="11.25">
      <c r="A160" s="25">
        <f t="shared" si="22"/>
        <v>15</v>
      </c>
      <c r="B160" s="1" t="str">
        <f>'recalc raw'!C17</f>
        <v>1309D94R1(66-76)</v>
      </c>
      <c r="C160" s="7">
        <f t="shared" si="11"/>
        <v>50.14548663585047</v>
      </c>
      <c r="D160" s="7">
        <f t="shared" si="12"/>
        <v>16.315988645643476</v>
      </c>
      <c r="E160" s="7">
        <f t="shared" si="13"/>
        <v>4.748931111377868</v>
      </c>
      <c r="F160" s="7">
        <f t="shared" si="14"/>
        <v>9.451997926766083</v>
      </c>
      <c r="G160" s="7">
        <f t="shared" si="15"/>
        <v>0.10751577190743646</v>
      </c>
      <c r="H160" s="7">
        <f t="shared" si="16"/>
        <v>14.93189769692531</v>
      </c>
      <c r="I160" s="7">
        <f t="shared" si="17"/>
        <v>1.950759063034696</v>
      </c>
      <c r="J160" s="7">
        <f t="shared" si="18"/>
        <v>0.05982178877201608</v>
      </c>
      <c r="K160" s="7">
        <f t="shared" si="19"/>
        <v>-0.008878196228315026</v>
      </c>
      <c r="L160" s="7">
        <f t="shared" si="20"/>
        <v>0.3214161630676024</v>
      </c>
      <c r="N160" s="7">
        <f t="shared" si="21"/>
        <v>98.03381480334494</v>
      </c>
    </row>
    <row r="161" spans="1:14" ht="11.25">
      <c r="A161" s="25">
        <f t="shared" si="22"/>
        <v>16</v>
      </c>
      <c r="B161" s="1" t="str">
        <f>'recalc raw'!C18</f>
        <v>1309D94R3(18-26)</v>
      </c>
      <c r="C161" s="7">
        <f t="shared" si="11"/>
        <v>51.41368549601595</v>
      </c>
      <c r="D161" s="7">
        <f t="shared" si="12"/>
        <v>14.712111164780989</v>
      </c>
      <c r="E161" s="7">
        <f t="shared" si="13"/>
        <v>9.344416070867391</v>
      </c>
      <c r="F161" s="7">
        <f t="shared" si="14"/>
        <v>9.261051561356775</v>
      </c>
      <c r="G161" s="7">
        <f t="shared" si="15"/>
        <v>0.18314004228490233</v>
      </c>
      <c r="H161" s="7">
        <f t="shared" si="16"/>
        <v>11.736996644779142</v>
      </c>
      <c r="I161" s="7">
        <f t="shared" si="17"/>
        <v>2.2963524623840437</v>
      </c>
      <c r="J161" s="7">
        <f t="shared" si="18"/>
        <v>0.03730274493090676</v>
      </c>
      <c r="K161" s="7">
        <f t="shared" si="19"/>
        <v>0.09171916335382442</v>
      </c>
      <c r="L161" s="7">
        <f t="shared" si="20"/>
        <v>1.4205346399740073</v>
      </c>
      <c r="N161" s="35">
        <f t="shared" si="21"/>
        <v>100.40559082737413</v>
      </c>
    </row>
    <row r="162" spans="1:14" s="113" customFormat="1" ht="11.25">
      <c r="A162" s="112">
        <f t="shared" si="22"/>
        <v>17</v>
      </c>
      <c r="B162" s="113" t="str">
        <f>'recalc raw'!C19</f>
        <v>Drift (5)</v>
      </c>
      <c r="C162" s="114">
        <f t="shared" si="11"/>
        <v>50.56281457471217</v>
      </c>
      <c r="D162" s="114">
        <f t="shared" si="12"/>
        <v>13.148029077320798</v>
      </c>
      <c r="E162" s="114">
        <f t="shared" si="13"/>
        <v>12.463962513030172</v>
      </c>
      <c r="F162" s="114">
        <f t="shared" si="14"/>
        <v>7.157035005332874</v>
      </c>
      <c r="G162" s="114">
        <f t="shared" si="15"/>
        <v>0.171512515865612</v>
      </c>
      <c r="H162" s="114">
        <f t="shared" si="16"/>
        <v>11.48895647252921</v>
      </c>
      <c r="I162" s="114">
        <f t="shared" si="17"/>
        <v>2.2478341162706887</v>
      </c>
      <c r="J162" s="114">
        <f t="shared" si="18"/>
        <v>0.5085702555394427</v>
      </c>
      <c r="K162" s="114">
        <f t="shared" si="19"/>
        <v>0.27552372015277027</v>
      </c>
      <c r="L162" s="114">
        <f t="shared" si="20"/>
        <v>2.734466841294179</v>
      </c>
      <c r="N162" s="115">
        <f t="shared" si="21"/>
        <v>100.48318137189516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48.21363566190098</v>
      </c>
      <c r="D163" s="7">
        <f t="shared" si="12"/>
        <v>15.522569312396755</v>
      </c>
      <c r="E163" s="7">
        <f t="shared" si="13"/>
        <v>11.259726720952829</v>
      </c>
      <c r="F163" s="7">
        <f t="shared" si="14"/>
        <v>9.915172670959599</v>
      </c>
      <c r="G163" s="7">
        <f t="shared" si="15"/>
        <v>0.1781047829516528</v>
      </c>
      <c r="H163" s="7">
        <f t="shared" si="16"/>
        <v>12.700594531496895</v>
      </c>
      <c r="I163" s="7">
        <f t="shared" si="17"/>
        <v>1.8272394952669093</v>
      </c>
      <c r="J163" s="7">
        <f t="shared" si="18"/>
        <v>0.023202092472330557</v>
      </c>
      <c r="K163" s="7">
        <f t="shared" si="19"/>
        <v>0.0324925513121673</v>
      </c>
      <c r="L163" s="7">
        <f t="shared" si="20"/>
        <v>0.9532399417378847</v>
      </c>
      <c r="N163" s="35">
        <f t="shared" si="21"/>
        <v>100.59348521013584</v>
      </c>
    </row>
    <row r="164" spans="1:14" ht="11.25">
      <c r="A164" s="25">
        <f t="shared" si="22"/>
        <v>19</v>
      </c>
      <c r="B164" s="1" t="str">
        <f>'recalc raw'!C21</f>
        <v>1309D95R3(39-51)</v>
      </c>
      <c r="C164" s="7">
        <f t="shared" si="11"/>
        <v>48.22375510123582</v>
      </c>
      <c r="D164" s="7">
        <f t="shared" si="12"/>
        <v>14.441184641432686</v>
      </c>
      <c r="E164" s="7">
        <f t="shared" si="13"/>
        <v>5.880747455714979</v>
      </c>
      <c r="F164" s="7">
        <f t="shared" si="14"/>
        <v>11.77931003783439</v>
      </c>
      <c r="G164" s="7">
        <f t="shared" si="15"/>
        <v>0.11219547411016705</v>
      </c>
      <c r="H164" s="7">
        <f t="shared" si="16"/>
        <v>14.622462276675927</v>
      </c>
      <c r="I164" s="7">
        <f t="shared" si="17"/>
        <v>1.5785291128188494</v>
      </c>
      <c r="J164" s="7">
        <f t="shared" si="18"/>
        <v>0.0424172045851962</v>
      </c>
      <c r="K164" s="7">
        <f t="shared" si="19"/>
        <v>0.00869829230131531</v>
      </c>
      <c r="L164" s="7">
        <f t="shared" si="20"/>
        <v>0.32851512086504403</v>
      </c>
      <c r="N164" s="7">
        <f t="shared" si="21"/>
        <v>97.00911642527306</v>
      </c>
    </row>
    <row r="165" spans="1:14" s="119" customFormat="1" ht="11.25">
      <c r="A165" s="118">
        <f t="shared" si="22"/>
        <v>20</v>
      </c>
      <c r="B165" s="119" t="str">
        <f>'recalc raw'!C22</f>
        <v>1309D97R1(8-18)</v>
      </c>
      <c r="C165" s="107">
        <f t="shared" si="11"/>
        <v>51.428614239246755</v>
      </c>
      <c r="D165" s="107">
        <f t="shared" si="12"/>
        <v>12.77975989500187</v>
      </c>
      <c r="E165" s="107">
        <f t="shared" si="13"/>
        <v>7.288890627293942</v>
      </c>
      <c r="F165" s="107">
        <f t="shared" si="14"/>
        <v>11.283323660184308</v>
      </c>
      <c r="G165" s="107">
        <f t="shared" si="15"/>
        <v>0.1337306570985681</v>
      </c>
      <c r="H165" s="107">
        <f t="shared" si="16"/>
        <v>14.017755443788339</v>
      </c>
      <c r="I165" s="107">
        <f t="shared" si="17"/>
        <v>1.8417727537890878</v>
      </c>
      <c r="J165" s="107">
        <f t="shared" si="18"/>
        <v>0.02518111687745591</v>
      </c>
      <c r="K165" s="107">
        <f t="shared" si="19"/>
        <v>0.031012835159252003</v>
      </c>
      <c r="L165" s="107">
        <f t="shared" si="20"/>
        <v>0.3296230213696515</v>
      </c>
      <c r="N165" s="109">
        <f t="shared" si="21"/>
        <v>99.12865141465</v>
      </c>
    </row>
    <row r="166" spans="1:14" ht="11.25">
      <c r="A166" s="25">
        <f t="shared" si="22"/>
        <v>21</v>
      </c>
      <c r="B166" s="1" t="str">
        <f>'recalc raw'!C23</f>
        <v>JGb-1 (1)</v>
      </c>
      <c r="C166" s="7">
        <f t="shared" si="11"/>
        <v>45.01474534207557</v>
      </c>
      <c r="D166" s="7">
        <f t="shared" si="12"/>
        <v>17.464659779038236</v>
      </c>
      <c r="E166" s="7">
        <f t="shared" si="13"/>
        <v>13.664465116628454</v>
      </c>
      <c r="F166" s="7">
        <f t="shared" si="14"/>
        <v>7.576480990503514</v>
      </c>
      <c r="G166" s="7">
        <f t="shared" si="15"/>
        <v>0.19505579594480987</v>
      </c>
      <c r="H166" s="7">
        <f t="shared" si="16"/>
        <v>11.853153814595839</v>
      </c>
      <c r="I166" s="7">
        <f t="shared" si="17"/>
        <v>1.2846510384262275</v>
      </c>
      <c r="J166" s="7">
        <f t="shared" si="18"/>
        <v>0.22242314123408255</v>
      </c>
      <c r="K166" s="7">
        <f t="shared" si="19"/>
        <v>0.06473488261987852</v>
      </c>
      <c r="L166" s="7">
        <f t="shared" si="20"/>
        <v>1.5925821659628945</v>
      </c>
      <c r="N166" s="7">
        <f t="shared" si="21"/>
        <v>98.86821718440964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 (6)</v>
      </c>
      <c r="C167" s="114">
        <f t="shared" si="11"/>
        <v>50.56281457471217</v>
      </c>
      <c r="D167" s="114">
        <f t="shared" si="12"/>
        <v>13.148029077320798</v>
      </c>
      <c r="E167" s="114">
        <f t="shared" si="13"/>
        <v>12.463962513030172</v>
      </c>
      <c r="F167" s="114">
        <f t="shared" si="14"/>
        <v>7.157035005332874</v>
      </c>
      <c r="G167" s="114">
        <f t="shared" si="15"/>
        <v>0.171512515865612</v>
      </c>
      <c r="H167" s="114">
        <f t="shared" si="16"/>
        <v>11.48895647252921</v>
      </c>
      <c r="I167" s="114">
        <f t="shared" si="17"/>
        <v>2.2478341162706887</v>
      </c>
      <c r="J167" s="114">
        <f t="shared" si="18"/>
        <v>0.5085702555394427</v>
      </c>
      <c r="K167" s="114">
        <f t="shared" si="19"/>
        <v>0.27552372015277027</v>
      </c>
      <c r="L167" s="114">
        <f t="shared" si="20"/>
        <v>2.734466841294179</v>
      </c>
      <c r="N167" s="115">
        <f t="shared" si="21"/>
        <v>100.48318137189516</v>
      </c>
    </row>
    <row r="168" spans="1:14" ht="11.25">
      <c r="A168" s="25">
        <f t="shared" si="23"/>
        <v>23</v>
      </c>
      <c r="B168" s="1" t="str">
        <f>'recalc raw'!C25</f>
        <v>1309D98R3(26-46)</v>
      </c>
      <c r="C168" s="7">
        <f t="shared" si="11"/>
        <v>51.511350644080686</v>
      </c>
      <c r="D168" s="7">
        <f t="shared" si="12"/>
        <v>15.880286849427225</v>
      </c>
      <c r="E168" s="7">
        <f t="shared" si="13"/>
        <v>6.220249092966099</v>
      </c>
      <c r="F168" s="7">
        <f t="shared" si="14"/>
        <v>10.967378925921826</v>
      </c>
      <c r="G168" s="7">
        <f t="shared" si="15"/>
        <v>0.10627678953752534</v>
      </c>
      <c r="H168" s="7">
        <f t="shared" si="16"/>
        <v>14.395541802476187</v>
      </c>
      <c r="I168" s="7">
        <f t="shared" si="17"/>
        <v>1.8666655176168052</v>
      </c>
      <c r="J168" s="7">
        <f t="shared" si="18"/>
        <v>0.05690215852459061</v>
      </c>
      <c r="K168" s="7">
        <f t="shared" si="19"/>
        <v>-0.009307248337201162</v>
      </c>
      <c r="L168" s="7">
        <f t="shared" si="20"/>
        <v>0.2818781275497862</v>
      </c>
      <c r="N168" s="7">
        <f t="shared" si="21"/>
        <v>101.28652990810075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45.26546210053196</v>
      </c>
      <c r="D169" s="7">
        <f t="shared" si="12"/>
        <v>0.6852251905649005</v>
      </c>
      <c r="E169" s="7">
        <f t="shared" si="13"/>
        <v>5.835672885865883</v>
      </c>
      <c r="F169" s="7">
        <f t="shared" si="14"/>
        <v>29.101063658923124</v>
      </c>
      <c r="G169" s="7">
        <f t="shared" si="15"/>
        <v>0.12918568576877332</v>
      </c>
      <c r="H169" s="7">
        <f t="shared" si="16"/>
        <v>0.5264452384922907</v>
      </c>
      <c r="I169" s="7">
        <f t="shared" si="17"/>
        <v>0.019773080235583444</v>
      </c>
      <c r="J169" s="7">
        <f t="shared" si="18"/>
        <v>0.003634210576820448</v>
      </c>
      <c r="K169" s="7">
        <f t="shared" si="19"/>
        <v>-0.012245090193388156</v>
      </c>
      <c r="L169" s="7">
        <f t="shared" si="20"/>
        <v>0.010308397962038182</v>
      </c>
      <c r="N169" s="7">
        <f t="shared" si="21"/>
        <v>81.57677044892137</v>
      </c>
    </row>
    <row r="170" spans="1:14" ht="11.25">
      <c r="A170" s="25">
        <f t="shared" si="23"/>
        <v>25</v>
      </c>
      <c r="B170" s="1" t="str">
        <f>'recalc raw'!C27</f>
        <v>1309D100R1(50-55)</v>
      </c>
      <c r="C170" s="7">
        <f t="shared" si="11"/>
        <v>44.22519145690877</v>
      </c>
      <c r="D170" s="7">
        <f t="shared" si="12"/>
        <v>8.439453567888748</v>
      </c>
      <c r="E170" s="7">
        <f t="shared" si="13"/>
        <v>9.66886243232387</v>
      </c>
      <c r="F170" s="7">
        <f t="shared" si="14"/>
        <v>30.859438080423025</v>
      </c>
      <c r="G170" s="7">
        <f t="shared" si="15"/>
        <v>0.1403504888508458</v>
      </c>
      <c r="H170" s="7">
        <f t="shared" si="16"/>
        <v>6.239404740015376</v>
      </c>
      <c r="I170" s="7">
        <f t="shared" si="17"/>
        <v>0.5275720950310796</v>
      </c>
      <c r="J170" s="7">
        <f t="shared" si="18"/>
        <v>0.03222070531433751</v>
      </c>
      <c r="K170" s="7">
        <f t="shared" si="19"/>
        <v>0.014668482814597998</v>
      </c>
      <c r="L170" s="7">
        <f t="shared" si="20"/>
        <v>0.11055355391341441</v>
      </c>
      <c r="N170" s="7">
        <f t="shared" si="21"/>
        <v>100.24304712066946</v>
      </c>
    </row>
    <row r="171" spans="1:14" ht="11.25">
      <c r="A171" s="25">
        <f t="shared" si="23"/>
        <v>26</v>
      </c>
      <c r="B171" s="1" t="str">
        <f>'recalc raw'!C28</f>
        <v>1309D83R2(32-42)</v>
      </c>
      <c r="C171" s="7">
        <f t="shared" si="11"/>
        <v>44.07395934815527</v>
      </c>
      <c r="D171" s="7">
        <f t="shared" si="12"/>
        <v>13.49118390794293</v>
      </c>
      <c r="E171" s="7">
        <f t="shared" si="13"/>
        <v>7.3031456172736835</v>
      </c>
      <c r="F171" s="7">
        <f t="shared" si="14"/>
        <v>20.27682148703861</v>
      </c>
      <c r="G171" s="7">
        <f t="shared" si="15"/>
        <v>0.11052063290474423</v>
      </c>
      <c r="H171" s="7">
        <f t="shared" si="16"/>
        <v>10.399299867255952</v>
      </c>
      <c r="I171" s="7">
        <f t="shared" si="17"/>
        <v>0.7242454793743837</v>
      </c>
      <c r="J171" s="7">
        <f t="shared" si="18"/>
        <v>0.04221759724836148</v>
      </c>
      <c r="K171" s="7">
        <f t="shared" si="19"/>
        <v>0.024020289934905886</v>
      </c>
      <c r="L171" s="7">
        <f t="shared" si="20"/>
        <v>0.17825526274729203</v>
      </c>
      <c r="N171" s="35">
        <f t="shared" si="21"/>
        <v>96.59964919994121</v>
      </c>
    </row>
    <row r="172" spans="1:14" s="113" customFormat="1" ht="11.25">
      <c r="A172" s="112">
        <f t="shared" si="23"/>
        <v>27</v>
      </c>
      <c r="B172" s="113" t="str">
        <f>'recalc raw'!C29</f>
        <v>Drift (7)</v>
      </c>
      <c r="C172" s="114">
        <f t="shared" si="11"/>
        <v>50.56281457471217</v>
      </c>
      <c r="D172" s="114">
        <f t="shared" si="12"/>
        <v>13.1480290773208</v>
      </c>
      <c r="E172" s="114">
        <f t="shared" si="13"/>
        <v>12.463962513030172</v>
      </c>
      <c r="F172" s="114">
        <f t="shared" si="14"/>
        <v>7.157035005332874</v>
      </c>
      <c r="G172" s="114">
        <f t="shared" si="15"/>
        <v>0.171512515865612</v>
      </c>
      <c r="H172" s="114">
        <f t="shared" si="16"/>
        <v>11.48895647252921</v>
      </c>
      <c r="I172" s="114">
        <f t="shared" si="17"/>
        <v>2.2478341162706887</v>
      </c>
      <c r="J172" s="114">
        <f t="shared" si="18"/>
        <v>0.5085702555394428</v>
      </c>
      <c r="K172" s="114">
        <f t="shared" si="19"/>
        <v>0.2755237201527702</v>
      </c>
      <c r="L172" s="114">
        <f t="shared" si="20"/>
        <v>2.734466841294179</v>
      </c>
      <c r="N172" s="115">
        <f t="shared" si="21"/>
        <v>100.48318137189516</v>
      </c>
    </row>
    <row r="173" spans="1:14" s="39" customFormat="1" ht="11.25">
      <c r="A173" s="110">
        <f t="shared" si="23"/>
        <v>28</v>
      </c>
      <c r="B173" s="39" t="str">
        <f>'recalc raw'!C30</f>
        <v>JA-3 (2)</v>
      </c>
      <c r="C173" s="35">
        <f t="shared" si="11"/>
        <v>57.48395005777352</v>
      </c>
      <c r="D173" s="35">
        <f t="shared" si="12"/>
        <v>15.640671137950092</v>
      </c>
      <c r="E173" s="35">
        <f t="shared" si="13"/>
        <v>6.907638476256437</v>
      </c>
      <c r="F173" s="35">
        <f t="shared" si="14"/>
        <v>3.76042751374561</v>
      </c>
      <c r="G173" s="35">
        <f t="shared" si="15"/>
        <v>0.09862675022365197</v>
      </c>
      <c r="H173" s="35">
        <f t="shared" si="16"/>
        <v>6.511157507564301</v>
      </c>
      <c r="I173" s="35">
        <f t="shared" si="17"/>
        <v>3.256311985344334</v>
      </c>
      <c r="J173" s="35">
        <f t="shared" si="18"/>
        <v>1.4055728888547079</v>
      </c>
      <c r="K173" s="35">
        <f t="shared" si="19"/>
        <v>0.1024116773220565</v>
      </c>
      <c r="L173" s="35">
        <f t="shared" si="20"/>
        <v>0.6902804943133712</v>
      </c>
      <c r="N173" s="7">
        <f t="shared" si="21"/>
        <v>95.75463681202604</v>
      </c>
    </row>
    <row r="174" spans="1:14" ht="11.25">
      <c r="A174" s="25">
        <f t="shared" si="23"/>
        <v>29</v>
      </c>
      <c r="B174" s="1" t="str">
        <f>'recalc raw'!C31</f>
        <v>Blank (2)</v>
      </c>
      <c r="C174" s="7">
        <f t="shared" si="11"/>
        <v>-0.3889239604904488</v>
      </c>
      <c r="D174" s="7">
        <f t="shared" si="12"/>
        <v>0.028733025591288232</v>
      </c>
      <c r="E174" s="7">
        <f t="shared" si="13"/>
        <v>0.13836588333412553</v>
      </c>
      <c r="F174" s="7">
        <f t="shared" si="14"/>
        <v>-0.07108633325843662</v>
      </c>
      <c r="G174" s="7">
        <f t="shared" si="15"/>
        <v>0.0064566332160061225</v>
      </c>
      <c r="H174" s="7">
        <f t="shared" si="16"/>
        <v>0.03656698078107679</v>
      </c>
      <c r="I174" s="7">
        <f t="shared" si="17"/>
        <v>0.008545175842897055</v>
      </c>
      <c r="J174" s="7">
        <f t="shared" si="18"/>
        <v>0.006542490392108537</v>
      </c>
      <c r="K174" s="7">
        <f t="shared" si="19"/>
        <v>0.026736260538944918</v>
      </c>
      <c r="L174" s="7">
        <f t="shared" si="20"/>
        <v>0.00828230155201911</v>
      </c>
      <c r="N174" s="35">
        <f t="shared" si="21"/>
        <v>-0.22651780303936406</v>
      </c>
    </row>
    <row r="175" spans="1:14" s="113" customFormat="1" ht="11.25">
      <c r="A175" s="112">
        <f t="shared" si="23"/>
        <v>30</v>
      </c>
      <c r="B175" s="113" t="str">
        <f>'recalc raw'!C32</f>
        <v>DTS-1 (2)</v>
      </c>
      <c r="C175" s="114">
        <f t="shared" si="11"/>
        <v>40.22252688947772</v>
      </c>
      <c r="D175" s="114">
        <f t="shared" si="12"/>
        <v>0.18396271818627083</v>
      </c>
      <c r="E175" s="114">
        <f t="shared" si="13"/>
        <v>9.513042912878875</v>
      </c>
      <c r="F175" s="114">
        <f t="shared" si="14"/>
        <v>50.495792708437996</v>
      </c>
      <c r="G175" s="114">
        <f t="shared" si="15"/>
        <v>0.11468615364604379</v>
      </c>
      <c r="H175" s="114">
        <f t="shared" si="16"/>
        <v>0.09451031120436267</v>
      </c>
      <c r="I175" s="114">
        <f t="shared" si="17"/>
        <v>0.0022827601160244227</v>
      </c>
      <c r="J175" s="114">
        <f t="shared" si="18"/>
        <v>0.00446009522208453</v>
      </c>
      <c r="K175" s="114">
        <f t="shared" si="19"/>
        <v>0.026783303808037832</v>
      </c>
      <c r="L175" s="114">
        <f t="shared" si="20"/>
        <v>0.01077483400743892</v>
      </c>
      <c r="N175" s="114">
        <f>SUM(C175:J175,L175)</f>
        <v>100.64203938317681</v>
      </c>
    </row>
    <row r="176" spans="1:14" s="113" customFormat="1" ht="11.25">
      <c r="A176" s="112">
        <f t="shared" si="23"/>
        <v>31</v>
      </c>
      <c r="B176" s="113" t="str">
        <f>'recalc raw'!C33</f>
        <v>JGB-1 (2)</v>
      </c>
      <c r="C176" s="114">
        <f t="shared" si="11"/>
        <v>45.028003029737505</v>
      </c>
      <c r="D176" s="114">
        <f t="shared" si="12"/>
        <v>19.310018819428546</v>
      </c>
      <c r="E176" s="114">
        <f t="shared" si="13"/>
        <v>17.35434400105544</v>
      </c>
      <c r="F176" s="114">
        <f t="shared" si="14"/>
        <v>7.620181770888875</v>
      </c>
      <c r="G176" s="114">
        <f t="shared" si="15"/>
        <v>0.19345189810199764</v>
      </c>
      <c r="H176" s="114">
        <f t="shared" si="16"/>
        <v>10.236970782089042</v>
      </c>
      <c r="I176" s="114">
        <f t="shared" si="17"/>
        <v>1.4012503461646442</v>
      </c>
      <c r="J176" s="114">
        <f t="shared" si="18"/>
        <v>0.45193137128967875</v>
      </c>
      <c r="K176" s="114">
        <f t="shared" si="19"/>
        <v>0.07422314877854014</v>
      </c>
      <c r="L176" s="114">
        <f t="shared" si="20"/>
        <v>1.7565055779110241</v>
      </c>
      <c r="N176" s="114">
        <f t="shared" si="21"/>
        <v>103.35265759666676</v>
      </c>
    </row>
    <row r="177" spans="1:14" s="113" customFormat="1" ht="11.25">
      <c r="A177" s="112">
        <f>A176+1</f>
        <v>32</v>
      </c>
      <c r="B177" s="113" t="str">
        <f>'recalc raw'!C34</f>
        <v>Drift (8)</v>
      </c>
      <c r="C177" s="114">
        <f t="shared" si="11"/>
        <v>50.56281457471217</v>
      </c>
      <c r="D177" s="114">
        <f t="shared" si="12"/>
        <v>13.148029077320798</v>
      </c>
      <c r="E177" s="114">
        <f t="shared" si="13"/>
        <v>12.463962513030172</v>
      </c>
      <c r="F177" s="114">
        <f t="shared" si="14"/>
        <v>7.157035005332874</v>
      </c>
      <c r="G177" s="114">
        <f t="shared" si="15"/>
        <v>0.171512515865612</v>
      </c>
      <c r="H177" s="114">
        <f t="shared" si="16"/>
        <v>11.48895647252921</v>
      </c>
      <c r="I177" s="114">
        <f t="shared" si="17"/>
        <v>2.2478341162706887</v>
      </c>
      <c r="J177" s="114">
        <f t="shared" si="18"/>
        <v>0.5085702555394427</v>
      </c>
      <c r="K177" s="114">
        <f t="shared" si="19"/>
        <v>0.2755237201527703</v>
      </c>
      <c r="L177" s="114">
        <f t="shared" si="20"/>
        <v>2.734466841294179</v>
      </c>
      <c r="N177" s="115">
        <f t="shared" si="21"/>
        <v>100.48318137189516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1" sqref="K21"/>
    </sheetView>
  </sheetViews>
  <sheetFormatPr defaultColWidth="11.421875" defaultRowHeight="12.75"/>
  <cols>
    <col min="1" max="1" width="4.421875" style="157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7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7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772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7">
        <f>'blk, drift &amp; conc calc'!A146</f>
        <v>1</v>
      </c>
      <c r="B3" s="7" t="str">
        <f>'blk, drift &amp; conc calc'!B146</f>
        <v>Drift (1)</v>
      </c>
      <c r="C3" s="35">
        <f>'blk, drift &amp; conc calc'!C146</f>
        <v>50.56281457471217</v>
      </c>
      <c r="D3" s="7">
        <f>'blk, drift &amp; conc calc'!D146</f>
        <v>13.148029077320798</v>
      </c>
      <c r="E3" s="7">
        <f>'blk, drift &amp; conc calc'!E146</f>
        <v>12.463962513030172</v>
      </c>
      <c r="F3" s="7">
        <f>'blk, drift &amp; conc calc'!F146</f>
        <v>7.157035005332874</v>
      </c>
      <c r="G3" s="7">
        <f>'blk, drift &amp; conc calc'!G146</f>
        <v>0.171512515865612</v>
      </c>
      <c r="H3" s="7">
        <f>'blk, drift &amp; conc calc'!H146</f>
        <v>11.48895647252921</v>
      </c>
      <c r="I3" s="7">
        <f>'blk, drift &amp; conc calc'!I146</f>
        <v>2.2478341162706887</v>
      </c>
      <c r="J3" s="7">
        <f>'blk, drift &amp; conc calc'!J146</f>
        <v>0.5085702555394427</v>
      </c>
      <c r="K3" s="7">
        <f>'blk, drift &amp; conc calc'!K146</f>
        <v>0.27552372015277027</v>
      </c>
      <c r="L3" s="7">
        <f>'blk, drift &amp; conc calc'!L146</f>
        <v>2.734466841294179</v>
      </c>
      <c r="M3" s="7"/>
      <c r="N3" s="7">
        <f>SUM(C3:L3)</f>
        <v>100.75870509204793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54.6668844302521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7">
        <f>'blk, drift &amp; conc calc'!A149</f>
        <v>4</v>
      </c>
      <c r="B4" s="7" t="str">
        <f>'blk, drift &amp; conc calc'!B149</f>
        <v>Drift (2)</v>
      </c>
      <c r="C4" s="35">
        <f>'blk, drift &amp; conc calc'!C149</f>
        <v>50.56281457471217</v>
      </c>
      <c r="D4" s="7">
        <f>'blk, drift &amp; conc calc'!D149</f>
        <v>13.148029077320798</v>
      </c>
      <c r="E4" s="7">
        <f>'blk, drift &amp; conc calc'!E149</f>
        <v>12.463962513030172</v>
      </c>
      <c r="F4" s="7">
        <f>'blk, drift &amp; conc calc'!F149</f>
        <v>7.157035005332874</v>
      </c>
      <c r="G4" s="7">
        <f>'blk, drift &amp; conc calc'!G149</f>
        <v>0.171512515865612</v>
      </c>
      <c r="H4" s="7">
        <f>'blk, drift &amp; conc calc'!H149</f>
        <v>11.48895647252921</v>
      </c>
      <c r="I4" s="7">
        <f>'blk, drift &amp; conc calc'!I149</f>
        <v>2.2478341162706887</v>
      </c>
      <c r="J4" s="7">
        <f>'blk, drift &amp; conc calc'!J149</f>
        <v>0.5085702555394427</v>
      </c>
      <c r="K4" s="7">
        <f>'blk, drift &amp; conc calc'!K149</f>
        <v>0.27552372015277027</v>
      </c>
      <c r="L4" s="7">
        <f>'blk, drift &amp; conc calc'!L149</f>
        <v>2.734466841294179</v>
      </c>
      <c r="M4" s="7"/>
      <c r="N4" s="7">
        <f aca="true" t="shared" si="0" ref="N4:N9">SUM(C4:L4)</f>
        <v>100.75870509204793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54.666884430252104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7">
        <f>'blk, drift &amp; conc calc'!A152</f>
        <v>7</v>
      </c>
      <c r="B5" s="7" t="str">
        <f>'blk, drift &amp; conc calc'!B152</f>
        <v>Drift (3)</v>
      </c>
      <c r="C5" s="35">
        <f>'blk, drift &amp; conc calc'!C152</f>
        <v>50.56281457471217</v>
      </c>
      <c r="D5" s="7">
        <f>'blk, drift &amp; conc calc'!D152</f>
        <v>13.148029077320798</v>
      </c>
      <c r="E5" s="7">
        <f>'blk, drift &amp; conc calc'!E152</f>
        <v>12.463962513030172</v>
      </c>
      <c r="F5" s="7">
        <f>'blk, drift &amp; conc calc'!F152</f>
        <v>7.157035005332874</v>
      </c>
      <c r="G5" s="7">
        <f>'blk, drift &amp; conc calc'!G152</f>
        <v>0.171512515865612</v>
      </c>
      <c r="H5" s="7">
        <f>'blk, drift &amp; conc calc'!H152</f>
        <v>11.48895647252921</v>
      </c>
      <c r="I5" s="7">
        <f>'blk, drift &amp; conc calc'!I152</f>
        <v>2.2478341162706896</v>
      </c>
      <c r="J5" s="7">
        <f>'blk, drift &amp; conc calc'!J152</f>
        <v>0.5085702555394427</v>
      </c>
      <c r="K5" s="7">
        <f>'blk, drift &amp; conc calc'!K152</f>
        <v>0.27552372015277027</v>
      </c>
      <c r="L5" s="7">
        <f>'blk, drift &amp; conc calc'!L152</f>
        <v>2.734466841294179</v>
      </c>
      <c r="M5" s="7"/>
      <c r="N5" s="7">
        <f t="shared" si="0"/>
        <v>100.75870509204793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54.6668844302521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7">
        <f>'blk, drift &amp; conc calc'!A157</f>
        <v>12</v>
      </c>
      <c r="B6" s="7" t="str">
        <f>'blk, drift &amp; conc calc'!B157</f>
        <v>Drift (4)</v>
      </c>
      <c r="C6" s="35">
        <f>'blk, drift &amp; conc calc'!C157</f>
        <v>50.56281457471217</v>
      </c>
      <c r="D6" s="7">
        <f>'blk, drift &amp; conc calc'!D157</f>
        <v>13.148029077320798</v>
      </c>
      <c r="E6" s="7">
        <f>'blk, drift &amp; conc calc'!E157</f>
        <v>12.463962513030172</v>
      </c>
      <c r="F6" s="7">
        <f>'blk, drift &amp; conc calc'!F157</f>
        <v>7.157035005332875</v>
      </c>
      <c r="G6" s="7">
        <f>'blk, drift &amp; conc calc'!G157</f>
        <v>0.171512515865612</v>
      </c>
      <c r="H6" s="7">
        <f>'blk, drift &amp; conc calc'!H157</f>
        <v>11.48895647252921</v>
      </c>
      <c r="I6" s="7">
        <f>'blk, drift &amp; conc calc'!I157</f>
        <v>2.2478341162706887</v>
      </c>
      <c r="J6" s="7">
        <f>'blk, drift &amp; conc calc'!J157</f>
        <v>0.5085702555394427</v>
      </c>
      <c r="K6" s="7">
        <f>'blk, drift &amp; conc calc'!K157</f>
        <v>0.27552372015277027</v>
      </c>
      <c r="L6" s="7">
        <f>'blk, drift &amp; conc calc'!L157</f>
        <v>2.7344668412941786</v>
      </c>
      <c r="M6" s="7"/>
      <c r="N6" s="7">
        <f t="shared" si="0"/>
        <v>100.75870509204793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54.6668844302521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7">
        <f>'blk, drift &amp; conc calc'!A162</f>
        <v>17</v>
      </c>
      <c r="B7" s="7" t="str">
        <f>'blk, drift &amp; conc calc'!B162</f>
        <v>Drift (5)</v>
      </c>
      <c r="C7" s="35">
        <f>'blk, drift &amp; conc calc'!C162</f>
        <v>50.56281457471217</v>
      </c>
      <c r="D7" s="7">
        <f>'blk, drift &amp; conc calc'!D162</f>
        <v>13.148029077320798</v>
      </c>
      <c r="E7" s="7">
        <f>'blk, drift &amp; conc calc'!E162</f>
        <v>12.463962513030172</v>
      </c>
      <c r="F7" s="7">
        <f>'blk, drift &amp; conc calc'!F162</f>
        <v>7.157035005332874</v>
      </c>
      <c r="G7" s="7">
        <f>'blk, drift &amp; conc calc'!G162</f>
        <v>0.171512515865612</v>
      </c>
      <c r="H7" s="7">
        <f>'blk, drift &amp; conc calc'!H162</f>
        <v>11.48895647252921</v>
      </c>
      <c r="I7" s="7">
        <f>'blk, drift &amp; conc calc'!I162</f>
        <v>2.2478341162706887</v>
      </c>
      <c r="J7" s="7">
        <f>'blk, drift &amp; conc calc'!J162</f>
        <v>0.5085702555394427</v>
      </c>
      <c r="K7" s="7">
        <f>'blk, drift &amp; conc calc'!K162</f>
        <v>0.27552372015277027</v>
      </c>
      <c r="L7" s="7">
        <f>'blk, drift &amp; conc calc'!L162</f>
        <v>2.734466841294179</v>
      </c>
      <c r="M7" s="7"/>
      <c r="N7" s="7">
        <f t="shared" si="0"/>
        <v>100.75870509204793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54.6668844302521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7">
        <f>'blk, drift &amp; conc calc'!A167</f>
        <v>22</v>
      </c>
      <c r="B8" s="7" t="str">
        <f>'blk, drift &amp; conc calc'!B167</f>
        <v>Drift (6)</v>
      </c>
      <c r="C8" s="35">
        <f>'blk, drift &amp; conc calc'!C167</f>
        <v>50.56281457471217</v>
      </c>
      <c r="D8" s="7">
        <f>'blk, drift &amp; conc calc'!D167</f>
        <v>13.148029077320798</v>
      </c>
      <c r="E8" s="7">
        <f>'blk, drift &amp; conc calc'!E167</f>
        <v>12.463962513030172</v>
      </c>
      <c r="F8" s="7">
        <f>'blk, drift &amp; conc calc'!F167</f>
        <v>7.157035005332874</v>
      </c>
      <c r="G8" s="7">
        <f>'blk, drift &amp; conc calc'!G167</f>
        <v>0.171512515865612</v>
      </c>
      <c r="H8" s="7">
        <f>'blk, drift &amp; conc calc'!H167</f>
        <v>11.48895647252921</v>
      </c>
      <c r="I8" s="7">
        <f>'blk, drift &amp; conc calc'!I167</f>
        <v>2.2478341162706887</v>
      </c>
      <c r="J8" s="7">
        <f>'blk, drift &amp; conc calc'!J167</f>
        <v>0.5085702555394427</v>
      </c>
      <c r="K8" s="7">
        <f>'blk, drift &amp; conc calc'!K167</f>
        <v>0.27552372015277027</v>
      </c>
      <c r="L8" s="7">
        <f>'blk, drift &amp; conc calc'!L167</f>
        <v>2.734466841294179</v>
      </c>
      <c r="M8" s="7"/>
      <c r="N8" s="7">
        <f t="shared" si="0"/>
        <v>100.75870509204793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54.666884430252104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7">
        <f>'blk, drift &amp; conc calc'!A172</f>
        <v>27</v>
      </c>
      <c r="B9" s="7" t="str">
        <f>'blk, drift &amp; conc calc'!B172</f>
        <v>Drift (7)</v>
      </c>
      <c r="C9" s="35">
        <f>'blk, drift &amp; conc calc'!C172</f>
        <v>50.56281457471217</v>
      </c>
      <c r="D9" s="7">
        <f>'blk, drift &amp; conc calc'!D172</f>
        <v>13.1480290773208</v>
      </c>
      <c r="E9" s="7">
        <f>'blk, drift &amp; conc calc'!E172</f>
        <v>12.463962513030172</v>
      </c>
      <c r="F9" s="7">
        <f>'blk, drift &amp; conc calc'!F172</f>
        <v>7.157035005332874</v>
      </c>
      <c r="G9" s="7">
        <f>'blk, drift &amp; conc calc'!G172</f>
        <v>0.171512515865612</v>
      </c>
      <c r="H9" s="7">
        <f>'blk, drift &amp; conc calc'!H172</f>
        <v>11.48895647252921</v>
      </c>
      <c r="I9" s="7">
        <f>'blk, drift &amp; conc calc'!I172</f>
        <v>2.2478341162706887</v>
      </c>
      <c r="J9" s="7">
        <f>'blk, drift &amp; conc calc'!J172</f>
        <v>0.5085702555394428</v>
      </c>
      <c r="K9" s="7">
        <f>'blk, drift &amp; conc calc'!K172</f>
        <v>0.2755237201527702</v>
      </c>
      <c r="L9" s="7">
        <f>'blk, drift &amp; conc calc'!L172</f>
        <v>2.734466841294179</v>
      </c>
      <c r="M9" s="7"/>
      <c r="N9" s="7">
        <f t="shared" si="0"/>
        <v>100.75870509204793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54.666884430252104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7">
        <f>'blk, drift &amp; conc calc'!A177</f>
        <v>32</v>
      </c>
      <c r="B10" s="40" t="str">
        <f>'blk, drift &amp; conc calc'!B177</f>
        <v>Drift (8)</v>
      </c>
      <c r="C10" s="91">
        <f>'blk, drift &amp; conc calc'!C177</f>
        <v>50.56281457471217</v>
      </c>
      <c r="D10" s="32">
        <f>'blk, drift &amp; conc calc'!D177</f>
        <v>13.148029077320798</v>
      </c>
      <c r="E10" s="32">
        <f>'blk, drift &amp; conc calc'!E177</f>
        <v>12.463962513030172</v>
      </c>
      <c r="F10" s="32">
        <f>'blk, drift &amp; conc calc'!F177</f>
        <v>7.157035005332874</v>
      </c>
      <c r="G10" s="32">
        <f>'blk, drift &amp; conc calc'!G177</f>
        <v>0.171512515865612</v>
      </c>
      <c r="H10" s="32">
        <f>'blk, drift &amp; conc calc'!H177</f>
        <v>11.48895647252921</v>
      </c>
      <c r="I10" s="32">
        <f>'blk, drift &amp; conc calc'!I177</f>
        <v>2.2478341162706887</v>
      </c>
      <c r="J10" s="32">
        <f>'blk, drift &amp; conc calc'!J177</f>
        <v>0.5085702555394427</v>
      </c>
      <c r="K10" s="32">
        <f>'blk, drift &amp; conc calc'!K177</f>
        <v>0.2755237201527703</v>
      </c>
      <c r="L10" s="32">
        <f>'blk, drift &amp; conc calc'!L177</f>
        <v>2.734466841294179</v>
      </c>
      <c r="M10" s="40"/>
      <c r="N10" s="7">
        <f>SUM(C10:L10)</f>
        <v>100.75870509204793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54.6668844302521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8"/>
      <c r="B11" s="35" t="s">
        <v>773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0.01304922098135819</v>
      </c>
      <c r="D12" s="35">
        <f t="shared" si="1"/>
        <v>1.4739038220282232</v>
      </c>
      <c r="E12" s="35">
        <f t="shared" si="1"/>
        <v>-1.3472875005113938</v>
      </c>
      <c r="F12" s="35">
        <f t="shared" si="1"/>
        <v>1.0052083597146968</v>
      </c>
      <c r="G12" s="35">
        <f t="shared" si="1"/>
        <v>0.0187729122766013</v>
      </c>
      <c r="H12" s="35">
        <f t="shared" si="1"/>
        <v>0.9296714693836581</v>
      </c>
      <c r="I12" s="35">
        <f t="shared" si="1"/>
        <v>-0.4050699700513598</v>
      </c>
      <c r="J12" s="35">
        <f t="shared" si="1"/>
        <v>-0.498555233005642</v>
      </c>
      <c r="K12" s="35">
        <f t="shared" si="1"/>
        <v>-0.19540353988236464</v>
      </c>
      <c r="L12" s="35">
        <f t="shared" si="1"/>
        <v>-1.7529946329817105</v>
      </c>
      <c r="M12" s="35"/>
      <c r="N12" s="35">
        <f>N11-N7</f>
        <v>-0.7587050920479328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12.816884430252095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0.02580128148492308</v>
      </c>
      <c r="D13" s="35">
        <f t="shared" si="3"/>
        <v>10.080088810240968</v>
      </c>
      <c r="E13" s="35">
        <f t="shared" si="3"/>
        <v>-12.119518641987629</v>
      </c>
      <c r="F13" s="35">
        <f t="shared" si="3"/>
        <v>12.315344137118096</v>
      </c>
      <c r="G13" s="35">
        <f t="shared" si="3"/>
        <v>9.865659425361264</v>
      </c>
      <c r="H13" s="35">
        <f t="shared" si="3"/>
        <v>7.486104533706311</v>
      </c>
      <c r="I13" s="35">
        <f t="shared" si="3"/>
        <v>-21.98165027697189</v>
      </c>
      <c r="J13" s="35">
        <f t="shared" si="3"/>
        <v>-4978.074001561335</v>
      </c>
      <c r="K13" s="35">
        <f t="shared" si="3"/>
        <v>-243.88804321567633</v>
      </c>
      <c r="L13" s="35">
        <f t="shared" si="3"/>
        <v>-178.6086878604325</v>
      </c>
      <c r="M13" s="35"/>
      <c r="N13" s="35">
        <f>(N11-N7)/N11*100</f>
        <v>-0.7587050920479328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30.625769247914203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7">
        <f>'blk, drift &amp; conc calc'!A148</f>
        <v>3</v>
      </c>
      <c r="B15" s="40" t="str">
        <f>'blk, drift &amp; conc calc'!B148</f>
        <v>BIR-1 (1)</v>
      </c>
      <c r="C15" s="32">
        <f>'blk, drift &amp; conc calc'!C148</f>
        <v>48.49954000161337</v>
      </c>
      <c r="D15" s="32">
        <f>'blk, drift &amp; conc calc'!D148</f>
        <v>15.164699261068899</v>
      </c>
      <c r="E15" s="32">
        <f>'blk, drift &amp; conc calc'!E148</f>
        <v>11.345719414922325</v>
      </c>
      <c r="F15" s="32">
        <f>'blk, drift &amp; conc calc'!F148</f>
        <v>9.517296561548854</v>
      </c>
      <c r="G15" s="32">
        <f>'blk, drift &amp; conc calc'!G148</f>
        <v>0.17534052471852393</v>
      </c>
      <c r="H15" s="32">
        <f>'blk, drift &amp; conc calc'!H148</f>
        <v>13.577025697876573</v>
      </c>
      <c r="I15" s="32">
        <f>'blk, drift &amp; conc calc'!I148</f>
        <v>1.8205235180058033</v>
      </c>
      <c r="J15" s="32">
        <f>'blk, drift &amp; conc calc'!J148</f>
        <v>0.026648453633548657</v>
      </c>
      <c r="K15" s="32">
        <f>'blk, drift &amp; conc calc'!K148</f>
        <v>0.03861183081955557</v>
      </c>
      <c r="L15" s="32">
        <f>'blk, drift &amp; conc calc'!L148</f>
        <v>0.9438168373531788</v>
      </c>
      <c r="M15" s="7"/>
      <c r="N15" s="7">
        <f>SUM(C15:L15)</f>
        <v>101.10922210156065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15.559475022117883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7">
        <f>'blk, drift &amp; conc calc'!A163</f>
        <v>18</v>
      </c>
      <c r="B16" s="40" t="str">
        <f>'blk, drift &amp; conc calc'!B163</f>
        <v>BIR-1 (2)</v>
      </c>
      <c r="C16" s="32">
        <f>'blk, drift &amp; conc calc'!C163</f>
        <v>48.21363566190098</v>
      </c>
      <c r="D16" s="32">
        <f>'blk, drift &amp; conc calc'!D163</f>
        <v>15.522569312396755</v>
      </c>
      <c r="E16" s="32">
        <f>'blk, drift &amp; conc calc'!E163</f>
        <v>11.259726720952829</v>
      </c>
      <c r="F16" s="32">
        <f>'blk, drift &amp; conc calc'!F163</f>
        <v>9.915172670959599</v>
      </c>
      <c r="G16" s="32">
        <f>'blk, drift &amp; conc calc'!G163</f>
        <v>0.1781047829516528</v>
      </c>
      <c r="H16" s="32">
        <f>'blk, drift &amp; conc calc'!H163</f>
        <v>12.700594531496895</v>
      </c>
      <c r="I16" s="32">
        <f>'blk, drift &amp; conc calc'!I163</f>
        <v>1.8272394952669093</v>
      </c>
      <c r="J16" s="32">
        <f>'blk, drift &amp; conc calc'!J163</f>
        <v>0.023202092472330557</v>
      </c>
      <c r="K16" s="32">
        <f>'blk, drift &amp; conc calc'!K163</f>
        <v>0.0324925513121673</v>
      </c>
      <c r="L16" s="32">
        <f>'blk, drift &amp; conc calc'!L163</f>
        <v>0.9532399417378847</v>
      </c>
      <c r="M16" s="7"/>
      <c r="N16" s="7">
        <f>SUM(C16:L16)</f>
        <v>100.62597776144801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12.217988417595107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59"/>
      <c r="B17" s="35" t="s">
        <v>749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-0.7611687419848252</v>
      </c>
      <c r="D18" s="35">
        <f aca="true" t="shared" si="5" ref="D18:L18">D17-AVERAGE(D15:D16)</f>
        <v>0.0385382714713316</v>
      </c>
      <c r="E18" s="35">
        <f t="shared" si="5"/>
        <v>-0.08862307389196644</v>
      </c>
      <c r="F18" s="35">
        <f t="shared" si="5"/>
        <v>-0.08997178950710882</v>
      </c>
      <c r="G18" s="35">
        <f t="shared" si="5"/>
        <v>-0.003052963661815622</v>
      </c>
      <c r="H18" s="35">
        <f t="shared" si="5"/>
        <v>0.06008633848199452</v>
      </c>
      <c r="I18" s="35">
        <f t="shared" si="5"/>
        <v>-0.01771672883431963</v>
      </c>
      <c r="J18" s="35">
        <f t="shared" si="5"/>
        <v>0.004846673833907144</v>
      </c>
      <c r="K18" s="35">
        <f t="shared" si="5"/>
        <v>-0.014711828245068705</v>
      </c>
      <c r="L18" s="35">
        <f t="shared" si="5"/>
        <v>0.004173910833564332</v>
      </c>
      <c r="M18" s="35"/>
      <c r="N18" s="35">
        <f>N17-AVERAGE(N15:N16)</f>
        <v>-0.8675999315043299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-30.111268280143506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-1.5992479035621954</v>
      </c>
      <c r="D19" s="35">
        <f aca="true" t="shared" si="7" ref="D19:L19">(D17-AVERAGE(D15:D16))/D17*100</f>
        <v>0.25053854600517417</v>
      </c>
      <c r="E19" s="35">
        <f t="shared" si="7"/>
        <v>-0.7902825366192823</v>
      </c>
      <c r="F19" s="35">
        <f t="shared" si="7"/>
        <v>-0.9346492104611679</v>
      </c>
      <c r="G19" s="35">
        <f t="shared" si="7"/>
        <v>-1.7579139219800741</v>
      </c>
      <c r="H19" s="35">
        <f t="shared" si="7"/>
        <v>0.45523759274260595</v>
      </c>
      <c r="I19" s="35">
        <f t="shared" si="7"/>
        <v>-0.9809032405049734</v>
      </c>
      <c r="J19" s="35">
        <f t="shared" si="7"/>
        <v>16.27933118491624</v>
      </c>
      <c r="K19" s="35">
        <f t="shared" si="7"/>
        <v>-70.59295642583776</v>
      </c>
      <c r="L19" s="35">
        <f t="shared" si="7"/>
        <v>0.4381128115155661</v>
      </c>
      <c r="M19" s="35"/>
      <c r="N19" s="35">
        <f>(N17-AVERAGE(N15:N16))/N17*100</f>
        <v>-0.8675999315043299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-68.43470063668978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7">
        <f>'blk, drift &amp; conc calc'!A150</f>
        <v>5</v>
      </c>
      <c r="B21" s="7" t="str">
        <f>'blk, drift &amp; conc calc'!B150</f>
        <v>JP-1 (1)</v>
      </c>
      <c r="C21" s="7">
        <f>'blk, drift &amp; conc calc'!C150</f>
        <v>44.74550727644029</v>
      </c>
      <c r="D21" s="7">
        <f>'blk, drift &amp; conc calc'!D150</f>
        <v>0.6730900858730401</v>
      </c>
      <c r="E21" s="7">
        <f>'blk, drift &amp; conc calc'!E150</f>
        <v>8.21707159602637</v>
      </c>
      <c r="F21" s="7">
        <f>'blk, drift &amp; conc calc'!F150</f>
        <v>46.08835899900366</v>
      </c>
      <c r="G21" s="7">
        <f>'blk, drift &amp; conc calc'!G150</f>
        <v>0.12230529732228101</v>
      </c>
      <c r="H21" s="7">
        <f>'blk, drift &amp; conc calc'!H150</f>
        <v>0.5314452163162127</v>
      </c>
      <c r="I21" s="7">
        <f>'blk, drift &amp; conc calc'!I150</f>
        <v>0.01884449018823218</v>
      </c>
      <c r="J21" s="7">
        <f>'blk, drift &amp; conc calc'!J150</f>
        <v>0.005258695922193575</v>
      </c>
      <c r="K21" s="7">
        <f>'blk, drift &amp; conc calc'!K150</f>
        <v>-0.0024313111536374866</v>
      </c>
      <c r="L21" s="7">
        <f>'blk, drift &amp; conc calc'!L150</f>
        <v>0.01084565427263571</v>
      </c>
      <c r="M21" s="7"/>
      <c r="N21" s="7">
        <f>SUM(C21:L21)</f>
        <v>100.41029600021128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8.892537296778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7">
        <f>'blk, drift &amp; conc calc'!A169</f>
        <v>24</v>
      </c>
      <c r="B22" s="7" t="str">
        <f>'blk, drift &amp; conc calc'!B169</f>
        <v>JP-1 (2)</v>
      </c>
      <c r="C22" s="7">
        <f>'blk, drift &amp; conc calc'!C169</f>
        <v>45.26546210053196</v>
      </c>
      <c r="D22" s="7">
        <f>'blk, drift &amp; conc calc'!D169</f>
        <v>0.6852251905649005</v>
      </c>
      <c r="E22" s="7">
        <f>'blk, drift &amp; conc calc'!E169</f>
        <v>5.835672885865883</v>
      </c>
      <c r="F22" s="7">
        <f>'blk, drift &amp; conc calc'!F169</f>
        <v>29.101063658923124</v>
      </c>
      <c r="G22" s="7">
        <f>'blk, drift &amp; conc calc'!G169</f>
        <v>0.12918568576877332</v>
      </c>
      <c r="H22" s="7">
        <f>'blk, drift &amp; conc calc'!H169</f>
        <v>0.5264452384922907</v>
      </c>
      <c r="I22" s="7">
        <f>'blk, drift &amp; conc calc'!I169</f>
        <v>0.019773080235583444</v>
      </c>
      <c r="J22" s="7">
        <f>'blk, drift &amp; conc calc'!J169</f>
        <v>0.003634210576820448</v>
      </c>
      <c r="K22" s="7">
        <f>'blk, drift &amp; conc calc'!K169</f>
        <v>-0.012245090193388156</v>
      </c>
      <c r="L22" s="7">
        <f>'blk, drift &amp; conc calc'!L169</f>
        <v>0.010308397962038182</v>
      </c>
      <c r="M22" s="7"/>
      <c r="N22" s="7">
        <f>SUM(C22:L22)</f>
        <v>81.56452535872798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14.845346637595515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59"/>
      <c r="B23" s="35" t="s">
        <v>878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59"/>
      <c r="B24" s="35"/>
      <c r="C24" s="35">
        <f>C23-AVERAGE(C21)</f>
        <v>-0.925131525507112</v>
      </c>
      <c r="D24" s="35">
        <f aca="true" t="shared" si="9" ref="D24:L24">D23-AVERAGE(D21)</f>
        <v>0.009341438327429508</v>
      </c>
      <c r="E24" s="35">
        <f t="shared" si="9"/>
        <v>0.43740091542503734</v>
      </c>
      <c r="F24" s="35">
        <f t="shared" si="9"/>
        <v>0.02746824242201029</v>
      </c>
      <c r="G24" s="35">
        <f t="shared" si="9"/>
        <v>0.0028071487811384133</v>
      </c>
      <c r="H24" s="35">
        <f t="shared" si="9"/>
        <v>0.03724772051751202</v>
      </c>
      <c r="I24" s="35">
        <f t="shared" si="9"/>
        <v>0.0028692401272373096</v>
      </c>
      <c r="J24" s="35">
        <f t="shared" si="9"/>
        <v>-0.0021567344485550768</v>
      </c>
      <c r="K24" s="35">
        <f t="shared" si="9"/>
        <v>0.004499285469396486</v>
      </c>
      <c r="L24" s="35">
        <f t="shared" si="9"/>
        <v>-0.004641731325358714</v>
      </c>
      <c r="M24" s="35"/>
      <c r="N24" s="35">
        <f>N23-AVERAGE(N21:N22)</f>
        <v>9.012589320530367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4.628941967186757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59"/>
      <c r="B25" s="35"/>
      <c r="C25" s="35">
        <f>(C23-AVERAGE(C21))/C23*100</f>
        <v>-2.1111903073706775</v>
      </c>
      <c r="D25" s="35">
        <f aca="true" t="shared" si="11" ref="D25:L25">(D23-AVERAGE(D21))/D23*100</f>
        <v>1.368846249940439</v>
      </c>
      <c r="E25" s="35">
        <f t="shared" si="11"/>
        <v>5.054044771027675</v>
      </c>
      <c r="F25" s="35">
        <f t="shared" si="11"/>
        <v>0.059563590344391945</v>
      </c>
      <c r="G25" s="35">
        <f t="shared" si="11"/>
        <v>2.2437006617375146</v>
      </c>
      <c r="H25" s="35">
        <f t="shared" si="11"/>
        <v>6.549706898927525</v>
      </c>
      <c r="I25" s="35">
        <f t="shared" si="11"/>
        <v>13.213943829785801</v>
      </c>
      <c r="J25" s="35">
        <f t="shared" si="11"/>
        <v>-69.52808624103571</v>
      </c>
      <c r="K25" s="35">
        <f t="shared" si="11"/>
        <v>217.56969780087113</v>
      </c>
      <c r="L25" s="35">
        <f t="shared" si="11"/>
        <v>-74.81929361156953</v>
      </c>
      <c r="M25" s="35"/>
      <c r="N25" s="35">
        <f>(N23-AVERAGE(N21:N22))/N23*100</f>
        <v>9.012589320530367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63.93566253020382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7">
        <f>'blk, drift &amp; conc calc'!A156</f>
        <v>11</v>
      </c>
      <c r="B27" s="32" t="str">
        <f>'blk, drift &amp; conc calc'!B156</f>
        <v>JA-3 (1)</v>
      </c>
      <c r="C27" s="32">
        <f>'blk, drift &amp; conc calc'!C156</f>
        <v>61.0211145461905</v>
      </c>
      <c r="D27" s="32">
        <f>'blk, drift &amp; conc calc'!D156</f>
        <v>15.568859545310856</v>
      </c>
      <c r="E27" s="32">
        <f>'blk, drift &amp; conc calc'!E156</f>
        <v>6.478025085339381</v>
      </c>
      <c r="F27" s="32">
        <f>'blk, drift &amp; conc calc'!F156</f>
        <v>3.6939176587195246</v>
      </c>
      <c r="G27" s="32">
        <f>'blk, drift &amp; conc calc'!G156</f>
        <v>0.10546200383810922</v>
      </c>
      <c r="H27" s="32">
        <f>'blk, drift &amp; conc calc'!H156</f>
        <v>6.224124532847734</v>
      </c>
      <c r="I27" s="32">
        <f>'blk, drift &amp; conc calc'!I156</f>
        <v>3.1093525818124146</v>
      </c>
      <c r="J27" s="32">
        <f>'blk, drift &amp; conc calc'!J156</f>
        <v>1.4180390292809844</v>
      </c>
      <c r="K27" s="32">
        <f>'blk, drift &amp; conc calc'!K156</f>
        <v>0.08784208542154501</v>
      </c>
      <c r="L27" s="32">
        <f>'blk, drift &amp; conc calc'!L156</f>
        <v>0.685483395256029</v>
      </c>
      <c r="M27" s="7"/>
      <c r="N27" s="7">
        <f>SUM(C27:L27)</f>
        <v>98.3922204640171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23.85494603064732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7">
        <f>'blk, drift &amp; conc calc'!A173</f>
        <v>28</v>
      </c>
      <c r="B28" s="32" t="str">
        <f>'blk, drift &amp; conc calc'!B173</f>
        <v>JA-3 (2)</v>
      </c>
      <c r="C28" s="182">
        <f>'blk, drift &amp; conc calc'!C173</f>
        <v>57.48395005777352</v>
      </c>
      <c r="D28" s="182">
        <f>'blk, drift &amp; conc calc'!D173</f>
        <v>15.640671137950092</v>
      </c>
      <c r="E28" s="182">
        <f>'blk, drift &amp; conc calc'!E173</f>
        <v>6.907638476256437</v>
      </c>
      <c r="F28" s="182">
        <f>'blk, drift &amp; conc calc'!F173</f>
        <v>3.76042751374561</v>
      </c>
      <c r="G28" s="182">
        <f>'blk, drift &amp; conc calc'!G173</f>
        <v>0.09862675022365197</v>
      </c>
      <c r="H28" s="182">
        <f>'blk, drift &amp; conc calc'!H173</f>
        <v>6.511157507564301</v>
      </c>
      <c r="I28" s="182">
        <f>'blk, drift &amp; conc calc'!I173</f>
        <v>3.256311985344334</v>
      </c>
      <c r="J28" s="182">
        <f>'blk, drift &amp; conc calc'!J173</f>
        <v>1.4055728888547079</v>
      </c>
      <c r="K28" s="182">
        <f>'blk, drift &amp; conc calc'!K173</f>
        <v>0.1024116773220565</v>
      </c>
      <c r="L28" s="182">
        <f>'blk, drift &amp; conc calc'!L173</f>
        <v>0.6902804943133712</v>
      </c>
      <c r="M28" s="7"/>
      <c r="N28" s="7">
        <f>SUM(C28:L28)</f>
        <v>95.85704848934809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9.907710050453577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8"/>
      <c r="B29" s="35" t="s">
        <v>779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59"/>
      <c r="B30" s="35"/>
      <c r="C30" s="35">
        <f>C29-AVERAGE(C27)</f>
        <v>1.3049789379452363</v>
      </c>
      <c r="D30" s="35">
        <f aca="true" t="shared" si="13" ref="D30:L30">D29-AVERAGE(D27)</f>
        <v>0.005157069642606871</v>
      </c>
      <c r="E30" s="35">
        <f t="shared" si="13"/>
        <v>0.12792026547635515</v>
      </c>
      <c r="F30" s="35">
        <f t="shared" si="13"/>
        <v>0.029433357194799115</v>
      </c>
      <c r="G30" s="35">
        <f t="shared" si="13"/>
        <v>-0.0013683195222249228</v>
      </c>
      <c r="H30" s="35">
        <f t="shared" si="13"/>
        <v>0.021496526105325486</v>
      </c>
      <c r="I30" s="35">
        <f t="shared" si="13"/>
        <v>0.08352100441519106</v>
      </c>
      <c r="J30" s="35">
        <f t="shared" si="13"/>
        <v>-0.0067688861521681964</v>
      </c>
      <c r="K30" s="35">
        <f t="shared" si="13"/>
        <v>0.02826240862309519</v>
      </c>
      <c r="L30" s="35">
        <f t="shared" si="13"/>
        <v>0.015147172254730723</v>
      </c>
      <c r="M30" s="35"/>
      <c r="N30" s="35">
        <f>N29-AVERAGE(N27:N28)</f>
        <v>2.875365523317413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-5.11867195944955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59"/>
      <c r="B31" s="35"/>
      <c r="C31" s="35">
        <f>(C29-AVERAGE(C27))/C29*100</f>
        <v>2.0937922866566328</v>
      </c>
      <c r="D31" s="35">
        <f aca="true" t="shared" si="15" ref="D31:L31">(D29-AVERAGE(D27))/D29*100</f>
        <v>0.03311329228745838</v>
      </c>
      <c r="E31" s="35">
        <f t="shared" si="15"/>
        <v>1.9364414732943394</v>
      </c>
      <c r="F31" s="35">
        <f t="shared" si="15"/>
        <v>0.7905071820785965</v>
      </c>
      <c r="G31" s="35">
        <f t="shared" si="15"/>
        <v>-1.314507725629731</v>
      </c>
      <c r="H31" s="35">
        <f t="shared" si="15"/>
        <v>0.3441855646126713</v>
      </c>
      <c r="I31" s="35">
        <f t="shared" si="15"/>
        <v>2.615856912577347</v>
      </c>
      <c r="J31" s="35">
        <f t="shared" si="15"/>
        <v>-0.47963079110859885</v>
      </c>
      <c r="K31" s="35">
        <f t="shared" si="15"/>
        <v>24.342217633908962</v>
      </c>
      <c r="L31" s="35">
        <f t="shared" si="15"/>
        <v>2.161934257100209</v>
      </c>
      <c r="M31" s="35"/>
      <c r="N31" s="35">
        <f>(N29-AVERAGE(N27:N28))/N29*100</f>
        <v>2.875365523317413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-23.26669072477068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0">
        <f>'blk, drift &amp; conc calc'!A158</f>
        <v>13</v>
      </c>
      <c r="B33" s="1" t="str">
        <f>'blk, drift &amp; conc calc'!B158</f>
        <v>DTS-1 (1)</v>
      </c>
      <c r="C33" s="7">
        <f>'blk, drift &amp; conc calc'!C158</f>
        <v>39.77160902860076</v>
      </c>
      <c r="D33" s="7">
        <f>'blk, drift &amp; conc calc'!D158</f>
        <v>0.17628004246627224</v>
      </c>
      <c r="E33" s="7">
        <f>'blk, drift &amp; conc calc'!E158</f>
        <v>8.670127274216354</v>
      </c>
      <c r="F33" s="7">
        <f>'blk, drift &amp; conc calc'!F158</f>
        <v>49.7389835439739</v>
      </c>
      <c r="G33" s="7">
        <f>'blk, drift &amp; conc calc'!G158</f>
        <v>0.12466816147253429</v>
      </c>
      <c r="H33" s="7">
        <f>'blk, drift &amp; conc calc'!H158</f>
        <v>0.09142137754623979</v>
      </c>
      <c r="I33" s="7">
        <f>'blk, drift &amp; conc calc'!I158</f>
        <v>0.002425198191290402</v>
      </c>
      <c r="J33" s="7">
        <f>'blk, drift &amp; conc calc'!J158</f>
        <v>8.48910661119266E-06</v>
      </c>
      <c r="K33" s="7">
        <f>'blk, drift &amp; conc calc'!K158</f>
        <v>0.020309454211372226</v>
      </c>
      <c r="L33" s="7">
        <f>'blk, drift &amp; conc calc'!L158</f>
        <v>0.010840566322707535</v>
      </c>
      <c r="N33" s="7">
        <f>SUM(C33:L33)</f>
        <v>98.60667313610803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8.218709836585724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7">
        <f>'blk, drift &amp; conc calc'!A175</f>
        <v>30</v>
      </c>
      <c r="B34" s="7" t="str">
        <f>'blk, drift &amp; conc calc'!B175</f>
        <v>DTS-1 (2)</v>
      </c>
      <c r="C34" s="7">
        <f>'blk, drift &amp; conc calc'!C175</f>
        <v>40.22252688947772</v>
      </c>
      <c r="D34" s="7">
        <f>'blk, drift &amp; conc calc'!D175</f>
        <v>0.18396271818627083</v>
      </c>
      <c r="E34" s="7">
        <f>'blk, drift &amp; conc calc'!E175</f>
        <v>9.513042912878875</v>
      </c>
      <c r="F34" s="7">
        <f>'blk, drift &amp; conc calc'!F175</f>
        <v>50.495792708437996</v>
      </c>
      <c r="G34" s="7">
        <f>'blk, drift &amp; conc calc'!G175</f>
        <v>0.11468615364604379</v>
      </c>
      <c r="H34" s="7">
        <f>'blk, drift &amp; conc calc'!H175</f>
        <v>0.09451031120436267</v>
      </c>
      <c r="I34" s="7">
        <f>'blk, drift &amp; conc calc'!I175</f>
        <v>0.0022827601160244227</v>
      </c>
      <c r="J34" s="7">
        <f>'blk, drift &amp; conc calc'!J175</f>
        <v>0.00446009522208453</v>
      </c>
      <c r="K34" s="7">
        <f>'blk, drift &amp; conc calc'!K175</f>
        <v>0.026783303808037832</v>
      </c>
      <c r="L34" s="7">
        <f>'blk, drift &amp; conc calc'!L175</f>
        <v>0.01077483400743892</v>
      </c>
      <c r="N34" s="7">
        <f>SUM(C34:L34)</f>
        <v>100.66882268698484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20.274402668792522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59"/>
      <c r="B35" s="35" t="s">
        <v>907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0.9696171401511862</v>
      </c>
      <c r="D36" s="35">
        <f t="shared" si="17"/>
        <v>0.015277318881485008</v>
      </c>
      <c r="E36" s="35">
        <f t="shared" si="17"/>
        <v>0.08101954946013379</v>
      </c>
      <c r="F36" s="35">
        <f t="shared" si="17"/>
        <v>0.25748776779074234</v>
      </c>
      <c r="G36" s="35">
        <f t="shared" si="17"/>
        <v>-0.0036845648318455243</v>
      </c>
      <c r="H36" s="35">
        <f t="shared" si="17"/>
        <v>0.07997205102806933</v>
      </c>
      <c r="I36" s="35">
        <f t="shared" si="17"/>
        <v>0.007656768195433664</v>
      </c>
      <c r="J36" s="35">
        <f t="shared" si="17"/>
        <v>0.010073477280112873</v>
      </c>
      <c r="K36" s="35">
        <f t="shared" si="17"/>
        <v>-0.018293060934027414</v>
      </c>
      <c r="L36" s="35">
        <f t="shared" si="17"/>
        <v>-0.005799583129345503</v>
      </c>
      <c r="M36" s="35"/>
      <c r="N36" s="35">
        <f>N35-N33</f>
        <v>1.3933268638919714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-4.718709836585724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2.379940986888783</v>
      </c>
      <c r="D37" s="35">
        <f t="shared" si="19"/>
        <v>7.975323304725546</v>
      </c>
      <c r="E37" s="35">
        <f t="shared" si="19"/>
        <v>0.9258163654726143</v>
      </c>
      <c r="F37" s="35">
        <f t="shared" si="19"/>
        <v>0.5150118819088598</v>
      </c>
      <c r="G37" s="35">
        <f t="shared" si="19"/>
        <v>-3.045507766468851</v>
      </c>
      <c r="H37" s="35">
        <f t="shared" si="19"/>
        <v>46.659928384241844</v>
      </c>
      <c r="I37" s="35">
        <f t="shared" si="19"/>
        <v>75.94518670004788</v>
      </c>
      <c r="J37" s="35">
        <f t="shared" si="19"/>
        <v>99.91579909825556</v>
      </c>
      <c r="K37" s="35">
        <f t="shared" si="19"/>
        <v>-907.2169174316886</v>
      </c>
      <c r="L37" s="35">
        <f t="shared" si="19"/>
        <v>-115.04865037007849</v>
      </c>
      <c r="M37" s="35"/>
      <c r="N37" s="35">
        <f>(N35-N33)/N35*100</f>
        <v>1.3933268638919714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-134.8202810453064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6" customFormat="1" ht="11.25">
      <c r="A38" s="161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7">
        <f>'blk, drift &amp; conc calc'!A166</f>
        <v>21</v>
      </c>
      <c r="B39" s="7" t="str">
        <f>'blk, drift &amp; conc calc'!B166</f>
        <v>JGb-1 (1)</v>
      </c>
      <c r="C39" s="7">
        <f>'blk, drift &amp; conc calc'!C166</f>
        <v>45.01474534207557</v>
      </c>
      <c r="D39" s="7">
        <f>'blk, drift &amp; conc calc'!D166</f>
        <v>17.464659779038236</v>
      </c>
      <c r="E39" s="7">
        <f>'blk, drift &amp; conc calc'!E166</f>
        <v>13.664465116628454</v>
      </c>
      <c r="F39" s="7">
        <f>'blk, drift &amp; conc calc'!F166</f>
        <v>7.576480990503514</v>
      </c>
      <c r="G39" s="7">
        <f>'blk, drift &amp; conc calc'!G166</f>
        <v>0.19505579594480987</v>
      </c>
      <c r="H39" s="7">
        <f>'blk, drift &amp; conc calc'!H166</f>
        <v>11.853153814595839</v>
      </c>
      <c r="I39" s="7">
        <f>'blk, drift &amp; conc calc'!I166</f>
        <v>1.2846510384262275</v>
      </c>
      <c r="J39" s="7">
        <f>'blk, drift &amp; conc calc'!J166</f>
        <v>0.22242314123408255</v>
      </c>
      <c r="K39" s="7">
        <f>'blk, drift &amp; conc calc'!K166</f>
        <v>0.06473488261987852</v>
      </c>
      <c r="L39" s="7">
        <f>'blk, drift &amp; conc calc'!L166</f>
        <v>1.5925821659628945</v>
      </c>
      <c r="M39" s="7"/>
      <c r="N39" s="7">
        <f>SUM(C39:L39)</f>
        <v>98.93295206702952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12.79155866904305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7">
        <f>'blk, drift &amp; conc calc'!A176</f>
        <v>31</v>
      </c>
      <c r="B40" s="7" t="str">
        <f>'blk, drift &amp; conc calc'!B176</f>
        <v>JGB-1 (2)</v>
      </c>
      <c r="C40" s="7">
        <f>'blk, drift &amp; conc calc'!C176</f>
        <v>45.028003029737505</v>
      </c>
      <c r="D40" s="7">
        <f>'blk, drift &amp; conc calc'!D176</f>
        <v>19.310018819428546</v>
      </c>
      <c r="E40" s="7">
        <f>'blk, drift &amp; conc calc'!E176</f>
        <v>17.35434400105544</v>
      </c>
      <c r="F40" s="7">
        <f>'blk, drift &amp; conc calc'!F176</f>
        <v>7.620181770888875</v>
      </c>
      <c r="G40" s="7">
        <f>'blk, drift &amp; conc calc'!G176</f>
        <v>0.19345189810199764</v>
      </c>
      <c r="H40" s="7">
        <f>'blk, drift &amp; conc calc'!H176</f>
        <v>10.236970782089042</v>
      </c>
      <c r="I40" s="7">
        <f>'blk, drift &amp; conc calc'!I176</f>
        <v>1.4012503461646442</v>
      </c>
      <c r="J40" s="7">
        <f>'blk, drift &amp; conc calc'!J176</f>
        <v>0.45193137128967875</v>
      </c>
      <c r="K40" s="7">
        <f>'blk, drift &amp; conc calc'!K176</f>
        <v>0.07422314877854014</v>
      </c>
      <c r="L40" s="7">
        <f>'blk, drift &amp; conc calc'!L176</f>
        <v>1.7565055779110241</v>
      </c>
      <c r="M40" s="7"/>
      <c r="N40" s="7">
        <f>SUM(C40:L40)</f>
        <v>103.4268807454453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26.512171110319926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59"/>
      <c r="B41" s="35" t="s">
        <v>932</v>
      </c>
      <c r="C41" s="35">
        <v>43.66</v>
      </c>
      <c r="D41" s="35">
        <v>17.49</v>
      </c>
      <c r="E41" s="35">
        <v>15.06</v>
      </c>
      <c r="F41" s="35">
        <v>7.85</v>
      </c>
      <c r="G41" s="35">
        <v>0.189</v>
      </c>
      <c r="H41" s="35">
        <v>11.9</v>
      </c>
      <c r="I41" s="35">
        <v>1.2</v>
      </c>
      <c r="J41" s="35">
        <v>0.24</v>
      </c>
      <c r="K41" s="35">
        <v>0.056</v>
      </c>
      <c r="L41" s="35">
        <v>1.6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-1.3613741859065414</v>
      </c>
      <c r="D42" s="35">
        <f t="shared" si="21"/>
        <v>-0.8973392992333906</v>
      </c>
      <c r="E42" s="35">
        <f t="shared" si="21"/>
        <v>-0.4494045588419464</v>
      </c>
      <c r="F42" s="35">
        <f t="shared" si="21"/>
        <v>0.25166861930380513</v>
      </c>
      <c r="G42" s="35">
        <f t="shared" si="21"/>
        <v>-0.005253847023403757</v>
      </c>
      <c r="H42" s="35">
        <f t="shared" si="21"/>
        <v>0.8549377016575601</v>
      </c>
      <c r="I42" s="35">
        <f t="shared" si="21"/>
        <v>-0.14295069229543578</v>
      </c>
      <c r="J42" s="35">
        <f t="shared" si="21"/>
        <v>-0.09717725626188067</v>
      </c>
      <c r="K42" s="35">
        <f t="shared" si="21"/>
        <v>-0.013479015699209333</v>
      </c>
      <c r="L42" s="35">
        <f t="shared" si="21"/>
        <v>-0.07454387193695933</v>
      </c>
      <c r="M42" s="35"/>
      <c r="N42" s="35">
        <f>N41-N39</f>
        <v>1.0670479329704818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29.058441330956953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-3.118126857321442</v>
      </c>
      <c r="D43" s="35">
        <f t="shared" si="23"/>
        <v>-5.130584901277248</v>
      </c>
      <c r="E43" s="35">
        <f t="shared" si="23"/>
        <v>-2.9840940162147835</v>
      </c>
      <c r="F43" s="35">
        <f t="shared" si="23"/>
        <v>3.2059696726599385</v>
      </c>
      <c r="G43" s="35">
        <f t="shared" si="23"/>
        <v>-2.7798132398961677</v>
      </c>
      <c r="H43" s="35">
        <f t="shared" si="23"/>
        <v>7.184350434097143</v>
      </c>
      <c r="I43" s="35">
        <f t="shared" si="23"/>
        <v>-11.912557691286315</v>
      </c>
      <c r="J43" s="35">
        <f t="shared" si="23"/>
        <v>-40.49052344245028</v>
      </c>
      <c r="K43" s="35">
        <f t="shared" si="23"/>
        <v>-24.069670891445238</v>
      </c>
      <c r="L43" s="35">
        <f t="shared" si="23"/>
        <v>-4.658991996059958</v>
      </c>
      <c r="M43" s="35"/>
      <c r="N43" s="35">
        <f>(N41-N39)/N41*100</f>
        <v>1.0670479329704818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69.43474631053034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7">
        <f>'blk, drift &amp; conc calc'!A153</f>
        <v>8</v>
      </c>
      <c r="B45" s="40" t="str">
        <f>'blk, drift &amp; conc calc'!B153</f>
        <v>1309D91R2(56-65)</v>
      </c>
      <c r="C45" s="32">
        <f>'blk, drift &amp; conc calc'!C153</f>
        <v>47.028227748351625</v>
      </c>
      <c r="D45" s="32">
        <f>'blk, drift &amp; conc calc'!D153</f>
        <v>22.185682044625086</v>
      </c>
      <c r="E45" s="32">
        <f>'blk, drift &amp; conc calc'!E153</f>
        <v>6.3495706305525825</v>
      </c>
      <c r="F45" s="32">
        <f>'blk, drift &amp; conc calc'!F153</f>
        <v>13.592009129173846</v>
      </c>
      <c r="G45" s="32">
        <f>'blk, drift &amp; conc calc'!G153</f>
        <v>0.08868120267228526</v>
      </c>
      <c r="H45" s="32">
        <f>'blk, drift &amp; conc calc'!H153</f>
        <v>10.992006964859192</v>
      </c>
      <c r="I45" s="32">
        <f>'blk, drift &amp; conc calc'!I153</f>
        <v>1.1159324295088457</v>
      </c>
      <c r="J45" s="32">
        <f>'blk, drift &amp; conc calc'!J153</f>
        <v>0.18944887009047837</v>
      </c>
      <c r="K45" s="7">
        <f>'blk, drift &amp; conc calc'!K153</f>
        <v>-0.006861876150255078</v>
      </c>
      <c r="L45" s="32">
        <f>'blk, drift &amp; conc calc'!L153</f>
        <v>0.08507239598653327</v>
      </c>
      <c r="M45" s="107"/>
      <c r="N45" s="7">
        <f>SUM(C45:L45)</f>
        <v>101.6197695396702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8.274448940289295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7">
        <f>'blk, drift &amp; conc calc'!A161</f>
        <v>16</v>
      </c>
      <c r="B46" s="7" t="str">
        <f>'blk, drift &amp; conc calc'!B161</f>
        <v>1309D94R3(18-26)</v>
      </c>
      <c r="C46" s="7">
        <f>'blk, drift &amp; conc calc'!C161</f>
        <v>51.41368549601595</v>
      </c>
      <c r="D46" s="7">
        <f>'blk, drift &amp; conc calc'!D161</f>
        <v>14.712111164780989</v>
      </c>
      <c r="E46" s="7">
        <f>'blk, drift &amp; conc calc'!E161</f>
        <v>9.344416070867391</v>
      </c>
      <c r="F46" s="7">
        <f>'blk, drift &amp; conc calc'!F161</f>
        <v>9.261051561356775</v>
      </c>
      <c r="G46" s="7">
        <f>'blk, drift &amp; conc calc'!G161</f>
        <v>0.18314004228490233</v>
      </c>
      <c r="H46" s="7">
        <f>'blk, drift &amp; conc calc'!H161</f>
        <v>11.736996644779142</v>
      </c>
      <c r="I46" s="7">
        <f>'blk, drift &amp; conc calc'!I161</f>
        <v>2.2963524623840437</v>
      </c>
      <c r="J46" s="7">
        <f>'blk, drift &amp; conc calc'!J161</f>
        <v>0.03730274493090676</v>
      </c>
      <c r="K46" s="7">
        <f>'blk, drift &amp; conc calc'!K161</f>
        <v>0.09171916335382442</v>
      </c>
      <c r="L46" s="7">
        <f>'blk, drift &amp; conc calc'!L161</f>
        <v>1.4205346399740073</v>
      </c>
      <c r="M46" s="107"/>
      <c r="N46" s="35">
        <f>SUM(C46:L46)</f>
        <v>100.49730999072796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4.385457747664326</v>
      </c>
      <c r="D47" s="7">
        <f aca="true" t="shared" si="25" ref="D47:L47">D46-D45</f>
        <v>-7.473570879844097</v>
      </c>
      <c r="E47" s="7">
        <f t="shared" si="25"/>
        <v>2.9948454403148084</v>
      </c>
      <c r="F47" s="7">
        <f t="shared" si="25"/>
        <v>-4.330957567817071</v>
      </c>
      <c r="G47" s="7">
        <f t="shared" si="25"/>
        <v>0.09445883961261707</v>
      </c>
      <c r="H47" s="7">
        <f t="shared" si="25"/>
        <v>0.74498967991995</v>
      </c>
      <c r="I47" s="7">
        <f t="shared" si="25"/>
        <v>1.180420032875198</v>
      </c>
      <c r="J47" s="7">
        <f t="shared" si="25"/>
        <v>-0.1521461251595716</v>
      </c>
      <c r="K47" s="7">
        <f t="shared" si="25"/>
        <v>0.0985810395040795</v>
      </c>
      <c r="L47" s="7">
        <f t="shared" si="25"/>
        <v>1.335462243987474</v>
      </c>
      <c r="M47" s="107"/>
      <c r="N47" s="35">
        <f>N46-N45</f>
        <v>-1.1224595489422455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35.7255510597107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8.529747878128976</v>
      </c>
      <c r="D48" s="7">
        <f t="shared" si="27"/>
        <v>-50.79876569812033</v>
      </c>
      <c r="E48" s="7">
        <f t="shared" si="27"/>
        <v>32.04957289574985</v>
      </c>
      <c r="F48" s="7">
        <f t="shared" si="27"/>
        <v>-46.7652894395782</v>
      </c>
      <c r="G48" s="7">
        <f t="shared" si="27"/>
        <v>51.57738222298317</v>
      </c>
      <c r="H48" s="7">
        <f t="shared" si="27"/>
        <v>6.3473621273576555</v>
      </c>
      <c r="I48" s="7">
        <f t="shared" si="27"/>
        <v>51.404131212928036</v>
      </c>
      <c r="J48" s="7">
        <f t="shared" si="27"/>
        <v>-407.8684435726677</v>
      </c>
      <c r="K48" s="7">
        <f t="shared" si="27"/>
        <v>107.48139854240064</v>
      </c>
      <c r="L48" s="7">
        <f t="shared" si="27"/>
        <v>94.0112410079567</v>
      </c>
      <c r="M48" s="107"/>
      <c r="N48" s="35">
        <f>(N46-N45)/N46*100</f>
        <v>-1.1169050684498973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81.19443422661523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2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7">
        <f>'blk, drift &amp; conc calc'!A160</f>
        <v>15</v>
      </c>
      <c r="B50" s="7" t="str">
        <f>'blk, drift &amp; conc calc'!B160</f>
        <v>1309D94R1(66-76)</v>
      </c>
      <c r="C50" s="7">
        <f>'blk, drift &amp; conc calc'!C160</f>
        <v>50.14548663585047</v>
      </c>
      <c r="D50" s="7">
        <f>'blk, drift &amp; conc calc'!D160</f>
        <v>16.315988645643476</v>
      </c>
      <c r="E50" s="7">
        <f>'blk, drift &amp; conc calc'!E160</f>
        <v>4.748931111377868</v>
      </c>
      <c r="F50" s="7">
        <f>'blk, drift &amp; conc calc'!F160</f>
        <v>9.451997926766083</v>
      </c>
      <c r="G50" s="7">
        <f>'blk, drift &amp; conc calc'!G160</f>
        <v>0.10751577190743646</v>
      </c>
      <c r="H50" s="7">
        <f>'blk, drift &amp; conc calc'!H160</f>
        <v>14.93189769692531</v>
      </c>
      <c r="I50" s="7">
        <f>'blk, drift &amp; conc calc'!I160</f>
        <v>1.950759063034696</v>
      </c>
      <c r="J50" s="7">
        <f>'blk, drift &amp; conc calc'!J160</f>
        <v>0.05982178877201608</v>
      </c>
      <c r="K50" s="7">
        <f>'[1]Compar'!K50</f>
        <v>0.020084904120448346</v>
      </c>
      <c r="L50" s="7">
        <f>'blk, drift &amp; conc calc'!L160</f>
        <v>0.3214161630676024</v>
      </c>
      <c r="M50" s="107"/>
      <c r="N50" s="7">
        <f>SUM(C50:L50)</f>
        <v>98.05389970746539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7.99798351122931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7">
        <f>'blk, drift &amp; conc calc'!A171</f>
        <v>26</v>
      </c>
      <c r="B51" s="7" t="str">
        <f>'blk, drift &amp; conc calc'!B171</f>
        <v>1309D83R2(32-42)</v>
      </c>
      <c r="C51" s="7">
        <f>'blk, drift &amp; conc calc'!C171</f>
        <v>44.07395934815527</v>
      </c>
      <c r="D51" s="7">
        <f>'blk, drift &amp; conc calc'!D171</f>
        <v>13.49118390794293</v>
      </c>
      <c r="E51" s="7">
        <f>'blk, drift &amp; conc calc'!E171</f>
        <v>7.3031456172736835</v>
      </c>
      <c r="F51" s="7">
        <f>'blk, drift &amp; conc calc'!F171</f>
        <v>20.27682148703861</v>
      </c>
      <c r="G51" s="7">
        <f>'blk, drift &amp; conc calc'!G171</f>
        <v>0.11052063290474423</v>
      </c>
      <c r="H51" s="7">
        <f>'blk, drift &amp; conc calc'!H171</f>
        <v>10.399299867255952</v>
      </c>
      <c r="I51" s="7">
        <f>'blk, drift &amp; conc calc'!I171</f>
        <v>0.7242454793743837</v>
      </c>
      <c r="J51" s="7">
        <f>'blk, drift &amp; conc calc'!J171</f>
        <v>0.04221759724836148</v>
      </c>
      <c r="K51" s="7">
        <f>'[1]Compar'!K51</f>
        <v>0.05458348547527615</v>
      </c>
      <c r="L51" s="7">
        <f>'blk, drift &amp; conc calc'!L171</f>
        <v>0.17825526274729203</v>
      </c>
      <c r="M51" s="107"/>
      <c r="N51" s="7">
        <f>SUM(C51:L51)</f>
        <v>96.65423268541649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13.757835863881487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3"/>
      <c r="B52" s="107" t="s">
        <v>906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2"/>
      <c r="B53" s="107"/>
      <c r="C53" s="107">
        <f aca="true" t="shared" si="29" ref="C53:L53">C52-AVERAGE(C50:C51)</f>
        <v>2.2268567077826873</v>
      </c>
      <c r="D53" s="107">
        <f t="shared" si="29"/>
        <v>-6.969347534834659</v>
      </c>
      <c r="E53" s="107">
        <f t="shared" si="29"/>
        <v>2.6911256814211866</v>
      </c>
      <c r="F53" s="107">
        <f t="shared" si="29"/>
        <v>9.848554910681646</v>
      </c>
      <c r="G53" s="107">
        <f t="shared" si="29"/>
        <v>0.03840853097489608</v>
      </c>
      <c r="H53" s="107">
        <f t="shared" si="29"/>
        <v>-5.0775894897389495</v>
      </c>
      <c r="I53" s="107">
        <f t="shared" si="29"/>
        <v>-0.49649976941754925</v>
      </c>
      <c r="J53" s="107">
        <f t="shared" si="29"/>
        <v>-0.05101969301018878</v>
      </c>
      <c r="K53" s="107">
        <f t="shared" si="29"/>
        <v>-0.03733419479786225</v>
      </c>
      <c r="L53" s="107">
        <f t="shared" si="29"/>
        <v>0.4727786544978423</v>
      </c>
      <c r="M53" s="107"/>
      <c r="N53" s="35">
        <f>N52-N50</f>
        <v>1.9461002925346094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20.00201648877069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2"/>
      <c r="B54" s="107"/>
      <c r="C54" s="107">
        <f aca="true" t="shared" si="31" ref="C54:L54">(C52-AVERAGE(C50:C51))/C52*100</f>
        <v>4.513601715670546</v>
      </c>
      <c r="D54" s="107">
        <f t="shared" si="31"/>
        <v>-87.83889370480799</v>
      </c>
      <c r="E54" s="107">
        <f t="shared" si="31"/>
        <v>30.871573223795945</v>
      </c>
      <c r="F54" s="107">
        <f t="shared" si="31"/>
        <v>39.851774415094305</v>
      </c>
      <c r="G54" s="107">
        <f t="shared" si="31"/>
        <v>26.05262294975981</v>
      </c>
      <c r="H54" s="107">
        <f t="shared" si="31"/>
        <v>-66.91596298988321</v>
      </c>
      <c r="I54" s="107">
        <f t="shared" si="31"/>
        <v>-59.03665784139401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65.42613540822072</v>
      </c>
      <c r="M54" s="107"/>
      <c r="N54" s="35">
        <f>(N52-N50)/N52*100</f>
        <v>1.9461002925346094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71.43577317418102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2">
        <f>'blk, drift &amp; conc calc'!A176</f>
        <v>31</v>
      </c>
      <c r="B56" s="107" t="str">
        <f>'blk, drift &amp; conc calc'!B176</f>
        <v>JGB-1 (2)</v>
      </c>
      <c r="C56" s="107">
        <f>'blk, drift &amp; conc calc'!C176</f>
        <v>45.028003029737505</v>
      </c>
      <c r="D56" s="107">
        <f>'blk, drift &amp; conc calc'!D176</f>
        <v>19.310018819428546</v>
      </c>
      <c r="E56" s="107">
        <f>'blk, drift &amp; conc calc'!E176</f>
        <v>17.35434400105544</v>
      </c>
      <c r="F56" s="107">
        <f>'blk, drift &amp; conc calc'!F176</f>
        <v>7.620181770888875</v>
      </c>
      <c r="G56" s="107">
        <f>'blk, drift &amp; conc calc'!G176</f>
        <v>0.19345189810199764</v>
      </c>
      <c r="H56" s="107">
        <f>'blk, drift &amp; conc calc'!H176</f>
        <v>10.236970782089042</v>
      </c>
      <c r="I56" s="107">
        <f>'blk, drift &amp; conc calc'!I176</f>
        <v>1.4012503461646442</v>
      </c>
      <c r="J56" s="107">
        <f>'blk, drift &amp; conc calc'!J176</f>
        <v>0.45193137128967875</v>
      </c>
      <c r="K56" s="107">
        <f>'[1]Compar'!K56</f>
        <v>0.11302949753552384</v>
      </c>
      <c r="L56" s="107">
        <f>'blk, drift &amp; conc calc'!L176</f>
        <v>1.7565055779110241</v>
      </c>
      <c r="M56" s="119"/>
      <c r="N56" s="7">
        <f>SUM(C56:L56)</f>
        <v>103.46568709420228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21.89596130453247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2"/>
      <c r="B57" s="119" t="s">
        <v>879</v>
      </c>
      <c r="C57" s="164">
        <v>49.780526735834</v>
      </c>
      <c r="D57" s="164">
        <v>13.467677573822826</v>
      </c>
      <c r="E57" s="164">
        <v>12.270550678371908</v>
      </c>
      <c r="F57" s="164">
        <v>7.21268954509178</v>
      </c>
      <c r="G57" s="164">
        <v>0.1695929768555467</v>
      </c>
      <c r="H57" s="164">
        <v>11.37270550678372</v>
      </c>
      <c r="I57" s="164">
        <v>2.214684756584198</v>
      </c>
      <c r="J57" s="164">
        <v>0.5187549880287311</v>
      </c>
      <c r="K57" s="164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2"/>
      <c r="B58" s="119"/>
      <c r="C58" s="107">
        <f aca="true" t="shared" si="33" ref="C58:L58">C57-AVERAGE(C55:C56)</f>
        <v>4.752523706096497</v>
      </c>
      <c r="D58" s="107">
        <f t="shared" si="33"/>
        <v>-5.84234124560572</v>
      </c>
      <c r="E58" s="107">
        <f t="shared" si="33"/>
        <v>-5.083793322683533</v>
      </c>
      <c r="F58" s="107">
        <f t="shared" si="33"/>
        <v>-0.4074922257970952</v>
      </c>
      <c r="G58" s="107">
        <f t="shared" si="33"/>
        <v>-0.023858921246450948</v>
      </c>
      <c r="H58" s="107">
        <f t="shared" si="33"/>
        <v>1.1357347246946787</v>
      </c>
      <c r="I58" s="107">
        <f t="shared" si="33"/>
        <v>0.8134344104195539</v>
      </c>
      <c r="J58" s="107">
        <f t="shared" si="33"/>
        <v>0.06682361673905235</v>
      </c>
      <c r="K58" s="107">
        <f t="shared" si="33"/>
        <v>0.15632405394093274</v>
      </c>
      <c r="L58" s="107">
        <f t="shared" si="33"/>
        <v>0.9669581092398141</v>
      </c>
      <c r="M58" s="119"/>
    </row>
    <row r="59" spans="1:13" ht="11.25">
      <c r="A59" s="162"/>
      <c r="B59" s="119"/>
      <c r="C59" s="107">
        <f aca="true" t="shared" si="34" ref="C59:L59">(C57-AVERAGE(C55:C56))/C57*100</f>
        <v>9.546953432847952</v>
      </c>
      <c r="D59" s="107">
        <f t="shared" si="34"/>
        <v>-43.38046566366795</v>
      </c>
      <c r="E59" s="107">
        <f t="shared" si="34"/>
        <v>-41.43084899721929</v>
      </c>
      <c r="F59" s="107">
        <f t="shared" si="34"/>
        <v>-5.649657083527085</v>
      </c>
      <c r="G59" s="107">
        <f t="shared" si="34"/>
        <v>-14.068342739672019</v>
      </c>
      <c r="H59" s="107">
        <f t="shared" si="34"/>
        <v>9.9864955090697</v>
      </c>
      <c r="I59" s="107">
        <f t="shared" si="34"/>
        <v>36.729128513718955</v>
      </c>
      <c r="J59" s="107">
        <f t="shared" si="34"/>
        <v>12.881537196005013</v>
      </c>
      <c r="K59" s="107">
        <f t="shared" si="34"/>
        <v>58.03675247051516</v>
      </c>
      <c r="L59" s="107">
        <f t="shared" si="34"/>
        <v>35.50471826747214</v>
      </c>
      <c r="M59" s="119"/>
    </row>
    <row r="62" ht="11.25">
      <c r="B62" s="1" t="s">
        <v>710</v>
      </c>
    </row>
    <row r="63" spans="2:25" ht="11.25">
      <c r="B63" s="1" t="s">
        <v>905</v>
      </c>
      <c r="C63" s="1" t="s">
        <v>750</v>
      </c>
      <c r="D63" s="1" t="s">
        <v>754</v>
      </c>
      <c r="E63" s="1" t="s">
        <v>751</v>
      </c>
      <c r="F63" s="1" t="s">
        <v>911</v>
      </c>
      <c r="G63" s="1" t="s">
        <v>910</v>
      </c>
      <c r="H63" s="1" t="s">
        <v>912</v>
      </c>
      <c r="I63" s="1" t="s">
        <v>755</v>
      </c>
      <c r="J63" s="1" t="s">
        <v>763</v>
      </c>
      <c r="K63" s="1" t="s">
        <v>774</v>
      </c>
      <c r="L63" s="7" t="s">
        <v>764</v>
      </c>
      <c r="N63" s="1" t="s">
        <v>772</v>
      </c>
      <c r="O63" s="1" t="s">
        <v>916</v>
      </c>
      <c r="P63" s="1" t="s">
        <v>896</v>
      </c>
      <c r="Q63" s="1" t="s">
        <v>898</v>
      </c>
      <c r="R63" s="1" t="s">
        <v>901</v>
      </c>
      <c r="S63" s="1" t="s">
        <v>894</v>
      </c>
      <c r="T63" s="1" t="s">
        <v>895</v>
      </c>
      <c r="U63" s="1" t="s">
        <v>919</v>
      </c>
      <c r="V63" s="1" t="s">
        <v>918</v>
      </c>
      <c r="W63" s="1" t="s">
        <v>900</v>
      </c>
      <c r="X63" s="1" t="s">
        <v>897</v>
      </c>
      <c r="Y63" s="1" t="s">
        <v>762</v>
      </c>
    </row>
    <row r="64" spans="2:25" ht="11.25">
      <c r="B64" s="1" t="s">
        <v>907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878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749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909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779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879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773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908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906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780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A43">
      <selection activeCell="B41" sqref="B41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8.8515625" style="178" customWidth="1"/>
    <col min="6" max="6" width="11.421875" style="1" customWidth="1"/>
    <col min="7" max="8" width="10.7109375" style="1" bestFit="1" customWidth="1"/>
    <col min="9" max="9" width="8.00390625" style="1" customWidth="1"/>
    <col min="10" max="10" width="7.421875" style="1" customWidth="1"/>
    <col min="11" max="11" width="7.140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848</v>
      </c>
      <c r="E1" s="177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77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717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875</v>
      </c>
    </row>
    <row r="5" spans="1:21" ht="11.25">
      <c r="A5" s="1" t="str">
        <f>'blk, drift &amp; conc calc'!B77</f>
        <v>Blank 1</v>
      </c>
      <c r="B5" s="1">
        <f>'blk, drift &amp; conc calc'!C77</f>
        <v>9308.324512046815</v>
      </c>
      <c r="C5" s="1">
        <f>'blk, drift &amp; conc calc'!D77</f>
        <v>7787.8714005391</v>
      </c>
      <c r="D5" s="1">
        <f>'blk, drift &amp; conc calc'!E77</f>
        <v>13726.44306420692</v>
      </c>
      <c r="E5" s="178">
        <f>'blk, drift &amp; conc calc'!F77</f>
        <v>490.09085379169983</v>
      </c>
      <c r="F5" s="1">
        <f>'blk, drift &amp; conc calc'!G77</f>
        <v>11492.478833446943</v>
      </c>
      <c r="G5" s="1">
        <f>'blk, drift &amp; conc calc'!H77</f>
        <v>13601.926077871616</v>
      </c>
      <c r="H5" s="1">
        <f>'blk, drift &amp; conc calc'!I77</f>
        <v>2101.0724243404343</v>
      </c>
      <c r="I5" s="1">
        <f>'blk, drift &amp; conc calc'!J77</f>
        <v>203.3427280276445</v>
      </c>
      <c r="J5" s="1">
        <f>'blk, drift &amp; conc calc'!K77</f>
        <v>35.96683292569188</v>
      </c>
      <c r="K5" s="1">
        <f>'blk, drift &amp; conc calc'!L77</f>
        <v>446.75535295768924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-9.083938364175017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4443156.023328654</v>
      </c>
      <c r="C6" s="1">
        <f>'blk, drift &amp; conc calc'!D78</f>
        <v>5971352.534342818</v>
      </c>
      <c r="D6" s="1">
        <f>'blk, drift &amp; conc calc'!E78</f>
        <v>4382953.773582398</v>
      </c>
      <c r="E6" s="178">
        <f>'blk, drift &amp; conc calc'!F78</f>
        <v>1125136.982317848</v>
      </c>
      <c r="F6" s="1">
        <f>'blk, drift &amp; conc calc'!G78</f>
        <v>432170.82371628395</v>
      </c>
      <c r="G6" s="1">
        <f>'blk, drift &amp; conc calc'!H78</f>
        <v>5565501.433202563</v>
      </c>
      <c r="H6" s="1">
        <f>'blk, drift &amp; conc calc'!I78</f>
        <v>346893.18852647714</v>
      </c>
      <c r="I6" s="1">
        <f>'blk, drift &amp; conc calc'!J78</f>
        <v>1332.4718583697618</v>
      </c>
      <c r="J6" s="1">
        <f>'blk, drift &amp; conc calc'!K78</f>
        <v>28.492437898538416</v>
      </c>
      <c r="K6" s="1">
        <f>'blk, drift &amp; conc calc'!L78</f>
        <v>643910.7074015521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6.78480799917746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4417180.789736626</v>
      </c>
      <c r="C7" s="1">
        <f>'blk, drift &amp; conc calc'!D93</f>
        <v>6112356.901723793</v>
      </c>
      <c r="D7" s="1">
        <f>'blk, drift &amp; conc calc'!E93</f>
        <v>4349430.7098452505</v>
      </c>
      <c r="E7" s="178">
        <f>'blk, drift &amp; conc calc'!F93</f>
        <v>1171800.2557831393</v>
      </c>
      <c r="F7" s="1">
        <f>'blk, drift &amp; conc calc'!G93</f>
        <v>439052.04127779725</v>
      </c>
      <c r="G7" s="1">
        <f>'blk, drift &amp; conc calc'!H93</f>
        <v>5206964.226256141</v>
      </c>
      <c r="H7" s="1">
        <f>'blk, drift &amp; conc calc'!I93</f>
        <v>348169.6043889975</v>
      </c>
      <c r="I7" s="1">
        <f>'blk, drift &amp; conc calc'!J93</f>
        <v>1141.2947355815995</v>
      </c>
      <c r="J7" s="1">
        <f>'blk, drift &amp; conc calc'!K93</f>
        <v>23.21776067598194</v>
      </c>
      <c r="K7" s="1">
        <f>'blk, drift &amp; conc calc'!L93</f>
        <v>650389.805682616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-20.730099181323673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4102091.326491305</v>
      </c>
      <c r="C8" s="1">
        <f>'blk, drift &amp; conc calc'!D80</f>
        <v>261514.07063520368</v>
      </c>
      <c r="D8" s="1">
        <f>'blk, drift &amp; conc calc'!E80</f>
        <v>3163293.644302807</v>
      </c>
      <c r="E8" s="178">
        <f>'blk, drift &amp; conc calc'!F80</f>
        <v>5414224.582884164</v>
      </c>
      <c r="F8" s="1">
        <f>'blk, drift &amp; conc calc'!G80</f>
        <v>300147.3630409797</v>
      </c>
      <c r="G8" s="1">
        <f>'blk, drift &amp; conc calc'!H80</f>
        <v>228714.9652198129</v>
      </c>
      <c r="H8" s="1">
        <f>'blk, drift &amp; conc calc'!I80</f>
        <v>4472.182488440267</v>
      </c>
      <c r="I8" s="1">
        <f>'blk, drift &amp; conc calc'!J80</f>
        <v>145.9356408633379</v>
      </c>
      <c r="J8" s="1">
        <f>'blk, drift &amp; conc calc'!K80</f>
        <v>-6.885799988253508</v>
      </c>
      <c r="K8" s="1">
        <f>'blk, drift &amp; conc calc'!L80</f>
        <v>2422.3250389167724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10.211088428503095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4149330.721411542</v>
      </c>
      <c r="C9" s="1">
        <f>'blk, drift &amp; conc calc'!D99</f>
        <v>266295.42284343886</v>
      </c>
      <c r="G9" s="1">
        <f>'blk, drift &amp; conc calc'!H99</f>
        <v>226669.53580955116</v>
      </c>
      <c r="H9" s="1">
        <f>'blk, drift &amp; conc calc'!I99</f>
        <v>4648.667163735674</v>
      </c>
      <c r="J9" s="1">
        <f>'blk, drift &amp; conc calc'!K99</f>
        <v>-15.345050248954268</v>
      </c>
      <c r="K9" s="1">
        <f>'blk, drift &amp; conc calc'!L99</f>
        <v>2052.9206158762227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13.922945983137057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5580777.173334896</v>
      </c>
      <c r="C10" s="1">
        <f>'blk, drift &amp; conc calc'!D86</f>
        <v>6130595.714901235</v>
      </c>
      <c r="D10" s="1">
        <f>'blk, drift &amp; conc calc'!E86</f>
        <v>2485350.387398872</v>
      </c>
      <c r="E10" s="178">
        <f>'blk, drift &amp; conc calc'!F86</f>
        <v>442165.78649215057</v>
      </c>
      <c r="F10" s="1">
        <f>'blk, drift &amp; conc calc'!G86</f>
        <v>258218.44137659002</v>
      </c>
      <c r="G10" s="1">
        <f>'blk, drift &amp; conc calc'!H86</f>
        <v>2557520.033416896</v>
      </c>
      <c r="H10" s="1">
        <f>'blk, drift &amp; conc calc'!I86</f>
        <v>591843.6696198316</v>
      </c>
      <c r="I10" s="1">
        <f>'blk, drift &amp; conc calc'!J86</f>
        <v>78515.9226006084</v>
      </c>
      <c r="J10" s="1">
        <f>'blk, drift &amp; conc calc'!K86</f>
        <v>70.92777727080374</v>
      </c>
      <c r="K10" s="1">
        <f>'blk, drift &amp; conc calc'!L86</f>
        <v>466286.8912683524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-3.445250780252563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5259415.581088746</v>
      </c>
      <c r="C11" s="1">
        <f>'blk, drift &amp; conc calc'!D103</f>
        <v>6158890.198200815</v>
      </c>
      <c r="D11" s="1">
        <f>'blk, drift &amp; conc calc'!E103</f>
        <v>2652829.2326499955</v>
      </c>
      <c r="E11" s="178">
        <f>'blk, drift &amp; conc calc'!F103</f>
        <v>449966.12302860536</v>
      </c>
      <c r="F11" s="1">
        <f>'blk, drift &amp; conc calc'!G103</f>
        <v>241203.07477823817</v>
      </c>
      <c r="G11" s="1">
        <f>'blk, drift &amp; conc calc'!H103</f>
        <v>2674941.691847306</v>
      </c>
      <c r="H11" s="1">
        <f>'blk, drift &amp; conc calc'!I103</f>
        <v>619774.275475363</v>
      </c>
      <c r="I11" s="1">
        <f>'blk, drift &amp; conc calc'!J103</f>
        <v>77824.39877374216</v>
      </c>
      <c r="J11" s="1">
        <f>'blk, drift &amp; conc calc'!K103</f>
        <v>83.48642808039409</v>
      </c>
      <c r="K11" s="1">
        <f>'blk, drift &amp; conc calc'!L103</f>
        <v>469585.2603607042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57.04069259511553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(2)</v>
      </c>
      <c r="B12" s="1">
        <f>'blk, drift &amp; conc calc'!C104</f>
        <v>1498.1154824109917</v>
      </c>
      <c r="C12" s="1">
        <f>'blk, drift &amp; conc calc'!D104</f>
        <v>7630.966096636303</v>
      </c>
      <c r="D12" s="1">
        <f>'blk, drift &amp; conc calc'!E104</f>
        <v>13921.831200799697</v>
      </c>
      <c r="E12" s="178">
        <f>'blk, drift &amp; conc calc'!F104</f>
        <v>602.6799870277298</v>
      </c>
      <c r="F12" s="1">
        <f>'blk, drift &amp; conc calc'!G104</f>
        <v>11759.016260650575</v>
      </c>
      <c r="G12" s="1">
        <f>'blk, drift &amp; conc calc'!H104</f>
        <v>26266.367824229626</v>
      </c>
      <c r="H12" s="1">
        <f>'blk, drift &amp; conc calc'!I104</f>
        <v>2514.729731772705</v>
      </c>
      <c r="I12" s="1">
        <f>'blk, drift &amp; conc calc'!J104</f>
        <v>217.1505024314011</v>
      </c>
      <c r="J12" s="1">
        <f>'blk, drift &amp; conc calc'!K104</f>
        <v>18.25597133603284</v>
      </c>
      <c r="K12" s="1">
        <f>'blk, drift &amp; conc calc'!L104</f>
        <v>659.8258106514905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-15.453489629513843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3650198.3297617687</v>
      </c>
      <c r="C13" s="1">
        <f>'blk, drift &amp; conc calc'!D88</f>
        <v>65765.96145657802</v>
      </c>
      <c r="D13" s="1">
        <f>'blk, drift &amp; conc calc'!E88</f>
        <v>3339911.141387231</v>
      </c>
      <c r="E13" s="178">
        <f>'blk, drift &amp; conc calc'!F88</f>
        <v>5842373.163389134</v>
      </c>
      <c r="F13" s="1">
        <f>'blk, drift &amp; conc calc'!G88</f>
        <v>306029.36859723664</v>
      </c>
      <c r="G13" s="1">
        <f>'blk, drift &amp; conc calc'!H88</f>
        <v>48706.62663674233</v>
      </c>
      <c r="H13" s="1">
        <f>'blk, drift &amp; conc calc'!I88</f>
        <v>1351.587533835302</v>
      </c>
      <c r="I13" s="1">
        <f>'blk, drift &amp; conc calc'!J88</f>
        <v>-145.30470978264015</v>
      </c>
      <c r="J13" s="1">
        <f>'blk, drift &amp; conc calc'!K88</f>
        <v>12.71621311631101</v>
      </c>
      <c r="K13" s="1">
        <f>'blk, drift &amp; conc calc'!L88</f>
        <v>2418.826687812088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-24.232482790270083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3691165.5175242187</v>
      </c>
      <c r="C14" s="1">
        <f>'blk, drift &amp; conc calc'!D105</f>
        <v>68793.0122692182</v>
      </c>
      <c r="D14" s="1">
        <f>'blk, drift &amp; conc calc'!E105</f>
        <v>3668510.158065852</v>
      </c>
      <c r="E14" s="178">
        <f>'blk, drift &amp; conc calc'!F105</f>
        <v>5931132.433340599</v>
      </c>
      <c r="F14" s="1">
        <f>'blk, drift &amp; conc calc'!G105</f>
        <v>281180.61650468677</v>
      </c>
      <c r="G14" s="1">
        <f>'blk, drift &amp; conc calc'!H105</f>
        <v>49970.27139141367</v>
      </c>
      <c r="H14" s="1">
        <f>'blk, drift &amp; conc calc'!I105</f>
        <v>1324.516236296928</v>
      </c>
      <c r="I14" s="1">
        <f>'blk, drift &amp; conc calc'!J105</f>
        <v>101.63552924952866</v>
      </c>
      <c r="J14" s="1">
        <f>'blk, drift &amp; conc calc'!K105</f>
        <v>18.2965215445434</v>
      </c>
      <c r="K14" s="1">
        <f>'blk, drift &amp; conc calc'!L105</f>
        <v>2373.6307403323526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38.42993966126555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4630610.467198402</v>
      </c>
      <c r="C15" s="1">
        <f>'blk, drift &amp; conc calc'!D76</f>
        <v>5176764.380289762</v>
      </c>
      <c r="D15" s="1">
        <f>'blk, drift &amp; conc calc'!E76</f>
        <v>4818885.396619955</v>
      </c>
      <c r="E15" s="178">
        <f>'blk, drift &amp; conc calc'!F76</f>
        <v>848323.3515360605</v>
      </c>
      <c r="F15" s="1">
        <f>'blk, drift &amp; conc calc'!G76</f>
        <v>422641.5541898006</v>
      </c>
      <c r="G15" s="1">
        <f>'blk, drift &amp; conc calc'!H76</f>
        <v>4711298.0037885755</v>
      </c>
      <c r="H15" s="1">
        <f>'blk, drift &amp; conc calc'!I76</f>
        <v>428106.39170496986</v>
      </c>
      <c r="I15" s="1">
        <f>'blk, drift &amp; conc calc'!J76</f>
        <v>28065.71866199024</v>
      </c>
      <c r="J15" s="1">
        <f>'blk, drift &amp; conc calc'!K76</f>
        <v>232.70499999999998</v>
      </c>
      <c r="K15" s="1">
        <f>'blk, drift &amp; conc calc'!L76</f>
        <v>1875118.2679748281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217.19330492683687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JGb-1 (1)</v>
      </c>
      <c r="B16" s="1">
        <f>'blk, drift &amp; conc calc'!C96</f>
        <v>4126552.381030657</v>
      </c>
      <c r="C16" s="1">
        <f>'blk, drift &amp; conc calc'!D96</f>
        <v>6877559.903845158</v>
      </c>
      <c r="D16" s="1">
        <f>'blk, drift &amp; conc calc'!E96</f>
        <v>5286884.751440869</v>
      </c>
      <c r="E16" s="178">
        <f>'blk, drift &amp; conc calc'!F96</f>
        <v>897516.3597287949</v>
      </c>
      <c r="F16" s="1">
        <f>'blk, drift &amp; conc calc'!G96</f>
        <v>481249.1149433508</v>
      </c>
      <c r="G16" s="1">
        <f>'blk, drift &amp; conc calc'!H96</f>
        <v>4860286.65550582</v>
      </c>
      <c r="H16" s="1">
        <f>'blk, drift &amp; conc calc'!I96</f>
        <v>245047.08234850407</v>
      </c>
      <c r="I16" s="1">
        <f>'blk, drift &amp; conc calc'!J96</f>
        <v>12192.518075056105</v>
      </c>
      <c r="J16" s="1">
        <f>'blk, drift &amp; conc calc'!K96</f>
        <v>51.0099035819512</v>
      </c>
      <c r="K16" s="1">
        <f>'blk, drift &amp; conc calc'!L96</f>
        <v>1089986.0296946329</v>
      </c>
    </row>
    <row r="17" spans="1:11" ht="10.5" customHeight="1">
      <c r="A17" s="1" t="str">
        <f>'blk, drift &amp; conc calc'!B106</f>
        <v>JGB-1 (2)</v>
      </c>
      <c r="B17" s="1">
        <f>'blk, drift &amp; conc calc'!C106</f>
        <v>4127756.880179762</v>
      </c>
      <c r="C17" s="1">
        <f>'blk, drift &amp; conc calc'!D106</f>
        <v>7604649.759829269</v>
      </c>
      <c r="D17" s="1">
        <f>'blk, drift &amp; conc calc'!E106</f>
        <v>6725333.058094432</v>
      </c>
      <c r="E17" s="178">
        <f>'blk, drift &amp; conc calc'!F106</f>
        <v>902641.6271613854</v>
      </c>
      <c r="F17" s="1">
        <f>'blk, drift &amp; conc calc'!G106</f>
        <v>477256.44527502527</v>
      </c>
      <c r="G17" s="1">
        <f>'blk, drift &amp; conc calc'!H106</f>
        <v>4199126.061704941</v>
      </c>
      <c r="H17" s="1">
        <f>'blk, drift &amp; conc calc'!I106</f>
        <v>267207.55135695497</v>
      </c>
      <c r="I17" s="1">
        <f>'blk, drift &amp; conc calc'!J106</f>
        <v>24923.8370012259</v>
      </c>
      <c r="J17" s="1">
        <f>'blk, drift &amp; conc calc'!K106</f>
        <v>59.18856927751547</v>
      </c>
      <c r="K17" s="1">
        <f>'blk, drift &amp; conc calc'!L106</f>
        <v>1202695.7963722725</v>
      </c>
    </row>
    <row r="19" ht="11.25">
      <c r="A19" s="22" t="s">
        <v>753</v>
      </c>
    </row>
    <row r="20" spans="1:21" ht="11.25">
      <c r="A20" s="1" t="s">
        <v>849</v>
      </c>
      <c r="B20" s="1">
        <v>0</v>
      </c>
      <c r="C20" s="1">
        <v>0</v>
      </c>
      <c r="D20" s="1">
        <v>0</v>
      </c>
      <c r="E20" s="178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809</v>
      </c>
      <c r="B21" s="32">
        <f>AVERAGE(B8)</f>
        <v>4102091.326491305</v>
      </c>
      <c r="C21" s="32">
        <f aca="true" t="shared" si="0" ref="C21:K21">AVERAGE(C8)</f>
        <v>261514.07063520368</v>
      </c>
      <c r="D21" s="32">
        <f t="shared" si="0"/>
        <v>3163293.644302807</v>
      </c>
      <c r="E21" s="32">
        <f t="shared" si="0"/>
        <v>5414224.582884164</v>
      </c>
      <c r="F21" s="32">
        <f t="shared" si="0"/>
        <v>300147.3630409797</v>
      </c>
      <c r="G21" s="32">
        <f t="shared" si="0"/>
        <v>228714.9652198129</v>
      </c>
      <c r="H21" s="32">
        <f t="shared" si="0"/>
        <v>4472.182488440267</v>
      </c>
      <c r="I21" s="32">
        <f t="shared" si="0"/>
        <v>145.9356408633379</v>
      </c>
      <c r="J21" s="32">
        <f t="shared" si="0"/>
        <v>-6.885799988253508</v>
      </c>
      <c r="K21" s="32">
        <f t="shared" si="0"/>
        <v>2422.3250389167724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-5.2595053764102895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4430168.40653264</v>
      </c>
      <c r="C22" s="32">
        <f aca="true" t="shared" si="2" ref="C22:K22">AVERAGE(C6:C7)</f>
        <v>6041854.718033305</v>
      </c>
      <c r="D22" s="32">
        <f t="shared" si="2"/>
        <v>4366192.241713824</v>
      </c>
      <c r="E22" s="179">
        <f t="shared" si="2"/>
        <v>1148468.6190504935</v>
      </c>
      <c r="F22" s="32">
        <f t="shared" si="2"/>
        <v>435611.4324970406</v>
      </c>
      <c r="G22" s="32">
        <f t="shared" si="2"/>
        <v>5386232.829729352</v>
      </c>
      <c r="H22" s="32">
        <f t="shared" si="2"/>
        <v>347531.3964577373</v>
      </c>
      <c r="I22" s="32">
        <f t="shared" si="2"/>
        <v>1236.8832969756807</v>
      </c>
      <c r="J22" s="32">
        <f t="shared" si="2"/>
        <v>25.855099287260177</v>
      </c>
      <c r="K22" s="32">
        <f t="shared" si="2"/>
        <v>647150.256542084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5.238847601442247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AVERAGE(B10)</f>
        <v>5580777.173334896</v>
      </c>
      <c r="C23" s="32">
        <f aca="true" t="shared" si="4" ref="C23:K23">AVERAGE(C10:C11)</f>
        <v>6144742.956551025</v>
      </c>
      <c r="D23" s="32">
        <f t="shared" si="4"/>
        <v>2569089.810024434</v>
      </c>
      <c r="E23" s="179">
        <f t="shared" si="4"/>
        <v>446065.954760378</v>
      </c>
      <c r="F23" s="32">
        <f t="shared" si="4"/>
        <v>249710.7580774141</v>
      </c>
      <c r="G23" s="32">
        <f t="shared" si="4"/>
        <v>2616230.8626321014</v>
      </c>
      <c r="H23" s="32">
        <f t="shared" si="4"/>
        <v>605808.9725475973</v>
      </c>
      <c r="I23" s="32">
        <f t="shared" si="4"/>
        <v>78170.16068717529</v>
      </c>
      <c r="J23" s="32">
        <f t="shared" si="4"/>
        <v>77.20710267559892</v>
      </c>
      <c r="K23" s="32">
        <f t="shared" si="4"/>
        <v>467936.0758145283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57.04069259511553</v>
      </c>
      <c r="T23" s="7" t="e">
        <f>T11</f>
        <v>#DIV/0!</v>
      </c>
      <c r="U23" s="1" t="e">
        <f>U11</f>
        <v>#DIV/0!</v>
      </c>
    </row>
    <row r="24" spans="1:21" ht="11.25">
      <c r="A24" s="1" t="s">
        <v>1318</v>
      </c>
      <c r="B24" s="1">
        <f>+B15</f>
        <v>4630610.467198402</v>
      </c>
      <c r="C24" s="32"/>
      <c r="D24" s="1">
        <f>+D15</f>
        <v>4818885.396619955</v>
      </c>
      <c r="E24" s="179"/>
      <c r="F24" s="32"/>
      <c r="G24" s="32"/>
      <c r="H24" s="32"/>
      <c r="I24" s="32"/>
      <c r="J24" s="1">
        <f>+J15</f>
        <v>232.70499999999998</v>
      </c>
      <c r="K24" s="1">
        <f>+K15</f>
        <v>1875118.2679748281</v>
      </c>
      <c r="L24" s="32" t="e">
        <f aca="true" t="shared" si="6" ref="L24:U24">AVERAGE(L13:L14)</f>
        <v>#DIV/0!</v>
      </c>
      <c r="M24" s="32" t="e">
        <f t="shared" si="6"/>
        <v>#DIV/0!</v>
      </c>
      <c r="N24" s="32" t="e">
        <f t="shared" si="6"/>
        <v>#DIV/0!</v>
      </c>
      <c r="O24" s="32" t="e">
        <f t="shared" si="6"/>
        <v>#DIV/0!</v>
      </c>
      <c r="P24" s="32" t="e">
        <f t="shared" si="6"/>
        <v>#DIV/0!</v>
      </c>
      <c r="Q24" s="32" t="e">
        <f t="shared" si="6"/>
        <v>#DIV/0!</v>
      </c>
      <c r="R24" s="32" t="e">
        <f t="shared" si="6"/>
        <v>#DIV/0!</v>
      </c>
      <c r="S24" s="32">
        <f t="shared" si="6"/>
        <v>7.098728435497733</v>
      </c>
      <c r="T24" s="32" t="e">
        <f t="shared" si="6"/>
        <v>#DIV/0!</v>
      </c>
      <c r="U24" s="32" t="e">
        <f t="shared" si="6"/>
        <v>#DIV/0!</v>
      </c>
    </row>
    <row r="25" spans="1:22" ht="11.25">
      <c r="A25" s="1" t="str">
        <f>+A15</f>
        <v>Drift (1)</v>
      </c>
      <c r="C25" s="1">
        <f aca="true" t="shared" si="7" ref="C25:U25">+C15</f>
        <v>5176764.380289762</v>
      </c>
      <c r="E25" s="178">
        <f t="shared" si="7"/>
        <v>848323.3515360605</v>
      </c>
      <c r="F25" s="1">
        <f t="shared" si="7"/>
        <v>422641.5541898006</v>
      </c>
      <c r="G25" s="1">
        <f t="shared" si="7"/>
        <v>4711298.0037885755</v>
      </c>
      <c r="H25" s="1">
        <f t="shared" si="7"/>
        <v>428106.39170496986</v>
      </c>
      <c r="I25" s="1">
        <f t="shared" si="7"/>
        <v>28065.71866199024</v>
      </c>
      <c r="L25" s="1" t="e">
        <f t="shared" si="7"/>
        <v>#DIV/0!</v>
      </c>
      <c r="M25" s="1" t="e">
        <f t="shared" si="7"/>
        <v>#DIV/0!</v>
      </c>
      <c r="N25" s="1" t="e">
        <f t="shared" si="7"/>
        <v>#DIV/0!</v>
      </c>
      <c r="O25" s="1" t="e">
        <f t="shared" si="7"/>
        <v>#DIV/0!</v>
      </c>
      <c r="P25" s="1" t="e">
        <f t="shared" si="7"/>
        <v>#DIV/0!</v>
      </c>
      <c r="Q25" s="1" t="e">
        <f t="shared" si="7"/>
        <v>#DIV/0!</v>
      </c>
      <c r="R25" s="1" t="e">
        <f>+R15</f>
        <v>#DIV/0!</v>
      </c>
      <c r="S25" s="1">
        <f t="shared" si="7"/>
        <v>217.19330492683687</v>
      </c>
      <c r="T25" s="1" t="e">
        <f t="shared" si="7"/>
        <v>#DIV/0!</v>
      </c>
      <c r="U25" s="1" t="e">
        <f t="shared" si="7"/>
        <v>#DIV/0!</v>
      </c>
      <c r="V25" s="32"/>
    </row>
    <row r="26" spans="1:22" ht="11.25">
      <c r="A26" s="1" t="str">
        <f>$A$17</f>
        <v>JGB-1 (2)</v>
      </c>
      <c r="B26" s="32">
        <f>AVERAGE(B16:B17)</f>
        <v>4127154.6306052096</v>
      </c>
      <c r="C26" s="32">
        <f aca="true" t="shared" si="8" ref="C26:K26">AVERAGE(C16:C17)</f>
        <v>7241104.831837214</v>
      </c>
      <c r="D26" s="32">
        <f t="shared" si="8"/>
        <v>6006108.90476765</v>
      </c>
      <c r="E26" s="179">
        <f t="shared" si="8"/>
        <v>900078.9934450901</v>
      </c>
      <c r="F26" s="32">
        <f t="shared" si="8"/>
        <v>479252.78010918805</v>
      </c>
      <c r="G26" s="32">
        <f t="shared" si="8"/>
        <v>4529706.358605381</v>
      </c>
      <c r="H26" s="32">
        <f t="shared" si="8"/>
        <v>256127.31685272953</v>
      </c>
      <c r="I26" s="32">
        <f t="shared" si="8"/>
        <v>18558.177538141004</v>
      </c>
      <c r="J26" s="32">
        <f t="shared" si="8"/>
        <v>55.09923642973334</v>
      </c>
      <c r="K26" s="32">
        <f t="shared" si="8"/>
        <v>1146340.9130334528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179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886</v>
      </c>
      <c r="C29" s="1" t="s">
        <v>885</v>
      </c>
      <c r="D29" s="1" t="s">
        <v>888</v>
      </c>
      <c r="E29" s="178" t="s">
        <v>890</v>
      </c>
      <c r="F29" s="1" t="s">
        <v>889</v>
      </c>
      <c r="G29" s="1" t="s">
        <v>891</v>
      </c>
      <c r="H29" s="1" t="s">
        <v>892</v>
      </c>
      <c r="I29" s="1" t="s">
        <v>893</v>
      </c>
      <c r="J29" s="1" t="s">
        <v>770</v>
      </c>
      <c r="K29" s="1" t="s">
        <v>887</v>
      </c>
      <c r="L29" s="1" t="s">
        <v>896</v>
      </c>
      <c r="M29" s="1" t="s">
        <v>898</v>
      </c>
      <c r="N29" s="1" t="s">
        <v>901</v>
      </c>
      <c r="O29" s="1" t="s">
        <v>894</v>
      </c>
      <c r="P29" s="1" t="s">
        <v>895</v>
      </c>
      <c r="Q29" s="1" t="s">
        <v>919</v>
      </c>
      <c r="R29" s="1" t="s">
        <v>918</v>
      </c>
      <c r="S29" s="1" t="s">
        <v>784</v>
      </c>
      <c r="T29" s="1" t="s">
        <v>897</v>
      </c>
      <c r="U29" s="1" t="s">
        <v>762</v>
      </c>
    </row>
    <row r="30" spans="1:21" ht="11.25">
      <c r="A30" s="1" t="s">
        <v>849</v>
      </c>
      <c r="B30" s="1">
        <v>0</v>
      </c>
      <c r="C30" s="1">
        <v>0</v>
      </c>
      <c r="D30" s="1">
        <v>0</v>
      </c>
      <c r="E30" s="178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878</v>
      </c>
      <c r="B31" s="49">
        <v>20.483173859940678</v>
      </c>
      <c r="C31" s="49">
        <v>0.3611773572275202</v>
      </c>
      <c r="D31" s="49">
        <v>6.053158810757512</v>
      </c>
      <c r="E31" s="180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749</v>
      </c>
      <c r="B32" s="49">
        <v>22.247760943304677</v>
      </c>
      <c r="C32" s="49">
        <v>8.141025488965884</v>
      </c>
      <c r="D32" s="49">
        <v>7.84342755654428</v>
      </c>
      <c r="E32" s="180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768</v>
      </c>
      <c r="B33" s="49">
        <v>29.1333925592658</v>
      </c>
      <c r="C33" s="49">
        <v>8.242559088981944</v>
      </c>
      <c r="D33" s="49">
        <v>4.620366665994165</v>
      </c>
      <c r="E33" s="180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34" t="s">
        <v>1318</v>
      </c>
      <c r="B34" s="181">
        <v>23.328658251519403</v>
      </c>
      <c r="C34" s="49"/>
      <c r="D34" s="181">
        <v>8.601398601398602</v>
      </c>
      <c r="E34" s="117"/>
      <c r="F34" s="49"/>
      <c r="G34" s="49"/>
      <c r="H34" s="49"/>
      <c r="I34" s="49"/>
      <c r="J34" s="72">
        <v>0.118</v>
      </c>
      <c r="K34" s="183">
        <v>1.6366906474820144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/>
      <c r="B35" s="34"/>
      <c r="C35" s="34"/>
      <c r="D35" s="34"/>
      <c r="E35" s="181"/>
      <c r="F35" s="34"/>
      <c r="G35" s="34"/>
      <c r="H35" s="34"/>
      <c r="I35" s="72"/>
      <c r="J35" s="7"/>
      <c r="K35" s="7"/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81"/>
      <c r="F36" s="34"/>
      <c r="G36" s="34"/>
      <c r="H36" s="34"/>
      <c r="I36" s="34"/>
      <c r="J36" s="72"/>
      <c r="K36" s="7"/>
      <c r="L36" s="7"/>
    </row>
    <row r="38" spans="1:22" ht="11.25">
      <c r="A38" s="1" t="s">
        <v>850</v>
      </c>
      <c r="B38" s="29">
        <f>SLOPE(B30:B33,B20:B23)</f>
        <v>5.145771545722585E-06</v>
      </c>
      <c r="C38" s="29">
        <f aca="true" t="shared" si="9" ref="C38:I38">SLOPE(C30:C33,C20:C23)</f>
        <v>1.3435716555534106E-06</v>
      </c>
      <c r="D38" s="29">
        <f>SLOPE(D30:D34,D20:D24)</f>
        <v>1.7938321956230887E-06</v>
      </c>
      <c r="E38" s="29">
        <f t="shared" si="9"/>
        <v>5.142663816127281E-06</v>
      </c>
      <c r="F38" s="29">
        <f t="shared" si="9"/>
        <v>3.111623770251848E-07</v>
      </c>
      <c r="G38" s="29">
        <f t="shared" si="9"/>
        <v>1.7472935247670483E-06</v>
      </c>
      <c r="H38" s="29">
        <f t="shared" si="9"/>
        <v>3.903256864298312E-06</v>
      </c>
      <c r="I38" s="29">
        <f t="shared" si="9"/>
        <v>1.4960214457075656E-05</v>
      </c>
      <c r="J38" s="29">
        <f>SLOPE(J30:J34,J20:J24)</f>
        <v>0.0005063832279402946</v>
      </c>
      <c r="K38" s="29">
        <f>SLOPE(K30:K34,K20:K24)</f>
        <v>8.719335486559256E-07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0.1923911071508752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851</v>
      </c>
      <c r="B39" s="29">
        <f>INTERCEPT(B30:B33,B20:B23)</f>
        <v>-0.18953409349071748</v>
      </c>
      <c r="C39" s="29">
        <f aca="true" t="shared" si="11" ref="C39:I39">INTERCEPT(C30:C33,C20:C23)</f>
        <v>0.004957957284220882</v>
      </c>
      <c r="D39" s="29">
        <f>INTERCEPT(D30:D34,D20:D24)</f>
        <v>0.07178592994488842</v>
      </c>
      <c r="E39" s="29">
        <f t="shared" si="11"/>
        <v>-0.04597412921002331</v>
      </c>
      <c r="F39" s="29">
        <f t="shared" si="11"/>
        <v>0.0013423016270968369</v>
      </c>
      <c r="G39" s="29">
        <f t="shared" si="11"/>
        <v>-0.019757112473410388</v>
      </c>
      <c r="H39" s="29">
        <f t="shared" si="11"/>
        <v>-0.0034764848686305028</v>
      </c>
      <c r="I39" s="29">
        <f t="shared" si="11"/>
        <v>0.0021808345217234626</v>
      </c>
      <c r="J39" s="29">
        <f>INTERCEPT(J30:J34,J20:J24)</f>
        <v>0.0024256091231970797</v>
      </c>
      <c r="K39" s="29">
        <f>INTERCEPT(K30:K34,K20:K24)</f>
        <v>0.004390084343751877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12.880824029620314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852</v>
      </c>
      <c r="B40" s="29">
        <f>TREND(B30:B33,B20:B23,,TRUE)</f>
        <v>-0.18953409349071784</v>
      </c>
      <c r="C40" s="29">
        <f aca="true" t="shared" si="13" ref="C40:I40">TREND(C30:C33,C20:C23,,TRUE)</f>
        <v>0.004957957284221708</v>
      </c>
      <c r="D40" s="29">
        <f>TREND(D30:D34,D20:D24,,TRUE)</f>
        <v>0.07178592994488432</v>
      </c>
      <c r="E40" s="29">
        <f t="shared" si="13"/>
        <v>-0.04597412921001891</v>
      </c>
      <c r="F40" s="29">
        <f t="shared" si="13"/>
        <v>0.0013423016270968707</v>
      </c>
      <c r="G40" s="29">
        <f t="shared" si="13"/>
        <v>-0.019757112473410204</v>
      </c>
      <c r="H40" s="29">
        <f t="shared" si="13"/>
        <v>-0.0034764848686308462</v>
      </c>
      <c r="I40" s="29">
        <f t="shared" si="13"/>
        <v>0.0021808345217233034</v>
      </c>
      <c r="J40" s="29">
        <f>TREND(J30:J34,J20:J24,,TRUE)</f>
        <v>0.0024256091231970407</v>
      </c>
      <c r="K40" s="29">
        <f>TREND(K30:K34,K20:K24,,TRUE)</f>
        <v>0.004390084343751926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12.880824029620314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853</v>
      </c>
      <c r="B41" s="29">
        <f>RSQ(B30:B33,B20:B23)</f>
        <v>0.9984717927215482</v>
      </c>
      <c r="C41" s="29">
        <f aca="true" t="shared" si="15" ref="C41:I41">RSQ(C30:C33,C20:C23)</f>
        <v>0.9999887662091118</v>
      </c>
      <c r="D41" s="29">
        <f>RSQ(D30:D34,D20:D24)</f>
        <v>0.9974190832811517</v>
      </c>
      <c r="E41" s="29">
        <f t="shared" si="15"/>
        <v>0.9999891692843709</v>
      </c>
      <c r="F41" s="29">
        <f t="shared" si="15"/>
        <v>0.9984817855651072</v>
      </c>
      <c r="G41" s="29">
        <f t="shared" si="15"/>
        <v>0.9998179527793518</v>
      </c>
      <c r="H41" s="29">
        <f t="shared" si="15"/>
        <v>0.9999378215519237</v>
      </c>
      <c r="I41" s="29">
        <f t="shared" si="15"/>
        <v>0.9999761280018928</v>
      </c>
      <c r="J41" s="29">
        <f>RSQ(J30:J34,J20:J24)</f>
        <v>0.9862802424060968</v>
      </c>
      <c r="K41" s="29">
        <f>RSQ(K30:K34,K20:K24)</f>
        <v>0.9999464643897473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0.07185270466702248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747</v>
      </c>
    </row>
    <row r="69" spans="1:21" ht="11.25">
      <c r="A69" s="22"/>
      <c r="B69" s="1" t="s">
        <v>886</v>
      </c>
      <c r="C69" s="1" t="s">
        <v>885</v>
      </c>
      <c r="D69" s="1" t="s">
        <v>888</v>
      </c>
      <c r="E69" s="178" t="s">
        <v>890</v>
      </c>
      <c r="F69" s="1" t="s">
        <v>889</v>
      </c>
      <c r="G69" s="1" t="s">
        <v>891</v>
      </c>
      <c r="H69" s="1" t="s">
        <v>892</v>
      </c>
      <c r="I69" s="1" t="s">
        <v>893</v>
      </c>
      <c r="J69" s="1" t="s">
        <v>717</v>
      </c>
      <c r="K69" s="1" t="s">
        <v>887</v>
      </c>
      <c r="L69" s="1" t="s">
        <v>896</v>
      </c>
      <c r="M69" s="1" t="s">
        <v>898</v>
      </c>
      <c r="N69" s="1" t="s">
        <v>901</v>
      </c>
      <c r="O69" s="1" t="s">
        <v>894</v>
      </c>
      <c r="P69" s="1" t="s">
        <v>895</v>
      </c>
      <c r="Q69" s="1" t="s">
        <v>919</v>
      </c>
      <c r="R69" s="1" t="s">
        <v>918</v>
      </c>
      <c r="S69" s="1" t="s">
        <v>900</v>
      </c>
      <c r="T69" s="1" t="s">
        <v>897</v>
      </c>
      <c r="U69" s="1" t="s">
        <v>762</v>
      </c>
    </row>
    <row r="70" spans="1:21" ht="11.25">
      <c r="A70" s="1" t="s">
        <v>879</v>
      </c>
      <c r="B70" s="34">
        <v>23.328658251519403</v>
      </c>
      <c r="C70" s="34">
        <v>7.146638433033351</v>
      </c>
      <c r="D70" s="34">
        <v>8.601398601398602</v>
      </c>
      <c r="E70" s="181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907</v>
      </c>
      <c r="B72" s="49">
        <v>19.043871819468357</v>
      </c>
      <c r="C72" s="49">
        <v>0.10138186627606041</v>
      </c>
      <c r="D72" s="49">
        <v>6.120775290449932</v>
      </c>
      <c r="E72" s="180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909</v>
      </c>
      <c r="B73" s="49">
        <v>25.322093355602174</v>
      </c>
      <c r="C73" s="49">
        <v>7.154452265546375</v>
      </c>
      <c r="D73" s="49">
        <v>9.664997325624585</v>
      </c>
      <c r="E73" s="180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849</v>
      </c>
      <c r="B75" s="39">
        <v>0</v>
      </c>
    </row>
    <row r="76" spans="1:2" ht="11.25">
      <c r="A76" s="1" t="s">
        <v>805</v>
      </c>
      <c r="B76" s="91">
        <v>815775.5763590767</v>
      </c>
    </row>
    <row r="77" spans="1:2" ht="11.25">
      <c r="A77" s="1" t="s">
        <v>807</v>
      </c>
      <c r="B77" s="39">
        <v>324422.6703893792</v>
      </c>
    </row>
    <row r="78" spans="1:2" ht="11.25">
      <c r="A78" s="1" t="s">
        <v>806</v>
      </c>
      <c r="B78" s="91">
        <v>3725412.536306778</v>
      </c>
    </row>
    <row r="79" spans="1:2" ht="11.25">
      <c r="A79" s="1" t="s">
        <v>759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890</v>
      </c>
    </row>
    <row r="83" spans="1:2" ht="11.25">
      <c r="A83" s="1" t="s">
        <v>849</v>
      </c>
      <c r="B83" s="39">
        <v>0</v>
      </c>
    </row>
    <row r="84" spans="1:2" ht="11.25">
      <c r="A84" s="1" t="s">
        <v>749</v>
      </c>
      <c r="B84" s="117">
        <v>5.804982036802153</v>
      </c>
    </row>
    <row r="85" spans="1:2" ht="11.25">
      <c r="A85" s="1" t="s">
        <v>768</v>
      </c>
      <c r="B85" s="117">
        <v>2.245314319076767</v>
      </c>
    </row>
    <row r="86" spans="1:2" ht="11.25">
      <c r="A86" s="1" t="s">
        <v>907</v>
      </c>
      <c r="B86" s="117">
        <v>30.149666915583403</v>
      </c>
    </row>
    <row r="87" spans="1:2" ht="11.25">
      <c r="A87" s="34" t="s">
        <v>773</v>
      </c>
      <c r="B87" s="124">
        <v>4.922125747746678</v>
      </c>
    </row>
    <row r="88" ht="11.25">
      <c r="B88" s="124"/>
    </row>
    <row r="89" ht="11.25">
      <c r="B89" s="39"/>
    </row>
    <row r="90" spans="1:2" ht="11.25">
      <c r="A90" s="1" t="s">
        <v>850</v>
      </c>
      <c r="B90" s="125">
        <f>SLOPE(B83:B85,B75:B77)</f>
        <v>7.126336539044292E-06</v>
      </c>
    </row>
    <row r="91" spans="1:2" ht="11.25">
      <c r="A91" s="1" t="s">
        <v>851</v>
      </c>
      <c r="B91" s="125">
        <f>INTERCEPT(B83:B85,B75:B77)</f>
        <v>-0.02504669055961317</v>
      </c>
    </row>
    <row r="92" spans="1:2" ht="11.25">
      <c r="A92" s="1" t="s">
        <v>852</v>
      </c>
      <c r="B92" s="125">
        <f>TREND(B83:B85,B75:B77,,TRUE)</f>
        <v>-0.025046690559612284</v>
      </c>
    </row>
    <row r="93" spans="1:2" ht="11.25">
      <c r="A93" s="1" t="s">
        <v>853</v>
      </c>
      <c r="B93" s="125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905</v>
      </c>
      <c r="B1" s="3" t="s">
        <v>906</v>
      </c>
      <c r="C1" s="3" t="s">
        <v>907</v>
      </c>
      <c r="D1" s="3" t="s">
        <v>879</v>
      </c>
      <c r="E1" s="3" t="s">
        <v>749</v>
      </c>
      <c r="F1" s="3" t="s">
        <v>878</v>
      </c>
      <c r="G1" s="69" t="s">
        <v>773</v>
      </c>
      <c r="H1" s="3" t="s">
        <v>908</v>
      </c>
      <c r="I1" s="3" t="s">
        <v>909</v>
      </c>
      <c r="J1" s="3" t="s">
        <v>776</v>
      </c>
      <c r="K1" s="3" t="s">
        <v>777</v>
      </c>
      <c r="L1" s="12"/>
      <c r="M1" s="13" t="s">
        <v>709</v>
      </c>
      <c r="N1" s="54" t="s">
        <v>775</v>
      </c>
      <c r="O1" s="55" t="s">
        <v>907</v>
      </c>
      <c r="P1" s="55" t="s">
        <v>878</v>
      </c>
      <c r="Q1" s="55" t="s">
        <v>749</v>
      </c>
      <c r="R1" s="55" t="s">
        <v>909</v>
      </c>
      <c r="S1" s="55" t="s">
        <v>779</v>
      </c>
      <c r="T1" s="55" t="s">
        <v>879</v>
      </c>
      <c r="U1" s="55" t="s">
        <v>711</v>
      </c>
      <c r="V1" s="56" t="s">
        <v>908</v>
      </c>
      <c r="W1" s="55" t="s">
        <v>906</v>
      </c>
      <c r="X1" s="57" t="s">
        <v>780</v>
      </c>
    </row>
    <row r="2" spans="1:24" ht="11.25">
      <c r="A2" s="4" t="s">
        <v>920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886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921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885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842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888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843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890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911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889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910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891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912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892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844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893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845</v>
      </c>
      <c r="B10" s="5" t="s">
        <v>913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778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846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887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847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914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915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916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783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894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896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895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898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896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901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897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894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898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895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899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919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917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918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900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900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918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897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901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762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919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781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762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782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748</v>
      </c>
      <c r="B31" s="38"/>
      <c r="C31" s="12"/>
      <c r="E31" s="4"/>
      <c r="F31" s="44"/>
    </row>
    <row r="32" spans="1:11" ht="23.25" thickBot="1">
      <c r="A32" s="2" t="s">
        <v>905</v>
      </c>
      <c r="B32" s="3" t="s">
        <v>906</v>
      </c>
      <c r="C32" s="3" t="s">
        <v>907</v>
      </c>
      <c r="D32" s="3" t="s">
        <v>879</v>
      </c>
      <c r="E32" s="3" t="s">
        <v>749</v>
      </c>
      <c r="F32" s="3" t="s">
        <v>878</v>
      </c>
      <c r="G32" s="69" t="s">
        <v>773</v>
      </c>
      <c r="H32" s="3" t="s">
        <v>908</v>
      </c>
      <c r="I32" s="3" t="s">
        <v>909</v>
      </c>
      <c r="J32" s="3" t="s">
        <v>776</v>
      </c>
      <c r="K32" s="3" t="s">
        <v>777</v>
      </c>
    </row>
    <row r="33" spans="1:11" ht="11.25">
      <c r="A33" s="4" t="s">
        <v>920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921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842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843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911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910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912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844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845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846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915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B1">
      <selection activeCell="C4" sqref="C4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876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 t="s">
        <v>717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9387.877297920253</v>
      </c>
      <c r="D4" s="7">
        <f>'blk, drift &amp; conc calc'!D5</f>
        <v>7797.169034949379</v>
      </c>
      <c r="E4" s="7">
        <f>'blk, drift &amp; conc calc'!E5</f>
        <v>13780.894362309566</v>
      </c>
      <c r="F4" s="7">
        <f>'blk, drift &amp; conc calc'!F5</f>
        <v>487.89</v>
      </c>
      <c r="G4" s="7">
        <f>'blk, drift &amp; conc calc'!G5</f>
        <v>11602.646232308198</v>
      </c>
      <c r="H4" s="7">
        <f>'blk, drift &amp; conc calc'!H5</f>
        <v>13684.36742284894</v>
      </c>
      <c r="I4" s="7">
        <f>'blk, drift &amp; conc calc'!I5</f>
        <v>2083.438212054471</v>
      </c>
      <c r="J4" s="7">
        <f>'blk, drift &amp; conc calc'!J5</f>
        <v>203.85</v>
      </c>
      <c r="K4" s="7">
        <f>'blk, drift &amp; conc calc'!K5</f>
        <v>37.215</v>
      </c>
      <c r="L4" s="7">
        <f>'blk, drift &amp; conc calc'!L5</f>
        <v>442.34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37.215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(2)</v>
      </c>
      <c r="C5" s="7">
        <f>'blk, drift &amp; conc calc'!C32</f>
        <v>12655.98</v>
      </c>
      <c r="D5" s="7">
        <f>'blk, drift &amp; conc calc'!D32</f>
        <v>7391.4349999999995</v>
      </c>
      <c r="E5" s="7">
        <f>'blk, drift &amp; conc calc'!E32</f>
        <v>13862.432719909784</v>
      </c>
      <c r="F5" s="7">
        <f>'blk, drift &amp; conc calc'!F32</f>
        <v>600.59</v>
      </c>
      <c r="G5" s="7">
        <f>'blk, drift &amp; conc calc'!G32</f>
        <v>12326.132870097954</v>
      </c>
      <c r="H5" s="7">
        <f>'blk, drift &amp; conc calc'!H32</f>
        <v>27211.265</v>
      </c>
      <c r="I5" s="7">
        <f>'blk, drift &amp; conc calc'!I32</f>
        <v>2427.91</v>
      </c>
      <c r="J5" s="7">
        <f>'blk, drift &amp; conc calc'!J32</f>
        <v>212.58</v>
      </c>
      <c r="K5" s="7">
        <f>'blk, drift &amp; conc calc'!K32</f>
        <v>25.035</v>
      </c>
      <c r="L5" s="7">
        <f>'blk, drift &amp; conc calc'!L32</f>
        <v>617.505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56.058390146326225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902</v>
      </c>
      <c r="C9" s="7">
        <f>AVERAGE(C4:C5)</f>
        <v>11021.928648960125</v>
      </c>
      <c r="D9" s="7">
        <f>AVERAGE(D4:D5)</f>
        <v>7594.302017474689</v>
      </c>
      <c r="E9" s="7">
        <f>AVERAGE(E4:E5)</f>
        <v>13821.663541109676</v>
      </c>
      <c r="F9" s="7">
        <f aca="true" t="shared" si="0" ref="F9:V9">AVERAGE(F4:F5)</f>
        <v>544.24</v>
      </c>
      <c r="G9" s="7">
        <f t="shared" si="0"/>
        <v>11964.389551203076</v>
      </c>
      <c r="H9" s="7">
        <f t="shared" si="0"/>
        <v>20447.81621142447</v>
      </c>
      <c r="I9" s="7">
        <f t="shared" si="0"/>
        <v>2255.674106027235</v>
      </c>
      <c r="J9" s="7">
        <f t="shared" si="0"/>
        <v>208.215</v>
      </c>
      <c r="K9" s="7">
        <f t="shared" si="0"/>
        <v>31.125</v>
      </c>
      <c r="L9" s="7">
        <f t="shared" si="0"/>
        <v>529.9225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46.63669507316311</v>
      </c>
      <c r="U9" s="7">
        <f t="shared" si="0"/>
        <v>0</v>
      </c>
      <c r="V9" s="7">
        <f t="shared" si="0"/>
        <v>0</v>
      </c>
    </row>
    <row r="12" ht="11.25">
      <c r="B12" s="71" t="s">
        <v>857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2005-02-17T20:09:21Z</dcterms:modified>
  <cp:category/>
  <cp:version/>
  <cp:contentType/>
  <cp:contentStatus/>
</cp:coreProperties>
</file>